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CCE" sheetId="73" state="hidden" r:id="rId15"/>
    <sheet name="BMY" sheetId="71" state="hidden" r:id="rId16"/>
    <sheet name="AKAM" sheetId="63" state="hidden" r:id="rId17"/>
    <sheet name="CVS" sheetId="69" state="hidden" r:id="rId18"/>
    <sheet name="MRO" sheetId="25" r:id="rId19"/>
    <sheet name="KR" sheetId="51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r:id="rId37"/>
    <sheet name="AA" sheetId="3" state="hidden" r:id="rId38"/>
    <sheet name="KATE" sheetId="5" state="hidden" r:id="rId39"/>
    <sheet name="NWL" sheetId="46" state="hidden" r:id="rId40"/>
    <sheet name="KORS" sheetId="16" state="hidden" r:id="rId41"/>
    <sheet name="ALL" sheetId="22" state="hidden" r:id="rId42"/>
    <sheet name="NSC" sheetId="24" state="hidden" r:id="rId43"/>
    <sheet name="AVGO" sheetId="15" state="hidden" r:id="rId44"/>
    <sheet name="UAL" sheetId="52" state="hidden" r:id="rId45"/>
    <sheet name="CAH" sheetId="53" state="hidden" r:id="rId46"/>
    <sheet name="DAL" sheetId="49" state="hidden" r:id="rId47"/>
    <sheet name="DIS" sheetId="34" r:id="rId48"/>
    <sheet name="FTR" sheetId="40" state="hidden" r:id="rId49"/>
    <sheet name="GILD" sheetId="31" state="hidden" r:id="rId50"/>
    <sheet name="WWD" sheetId="28" state="hidden" r:id="rId51"/>
    <sheet name="GIS" sheetId="43" state="hidden" r:id="rId52"/>
    <sheet name="GM" sheetId="29" state="hidden" r:id="rId53"/>
    <sheet name="TMO" sheetId="48" r:id="rId54"/>
    <sheet name="TKR" sheetId="32" state="hidden" r:id="rId55"/>
    <sheet name="UTX" sheetId="30" state="hidden" r:id="rId56"/>
    <sheet name="UNH" sheetId="26" state="hidden" r:id="rId57"/>
  </sheets>
  <functionGroups builtInGroupCount="18"/>
  <definedNames>
    <definedName name="_xlnm._FilterDatabase" localSheetId="0" hidden="1">ACTIVE!$E$1:$M$26</definedName>
    <definedName name="hp?s_AA_Historical_Prices_1" localSheetId="37">AA!$W$1:$AC$51</definedName>
    <definedName name="hp?s_AAPL" localSheetId="6">AAPL!$W$1:$AC$69</definedName>
    <definedName name="hp?s_AKAM_Historical_Prices" localSheetId="16">AKAM!$W$1:$AC$68</definedName>
    <definedName name="hp?s_AKAM_Historical_Prices" localSheetId="15">BMY!$W$1:$AC$69</definedName>
    <definedName name="hp?s_ALL_Historical_Prices" localSheetId="41">ALL!$X$1:$AD$69</definedName>
    <definedName name="hp?s_AVGO" localSheetId="43">AVGO!$W$1:$AC$69</definedName>
    <definedName name="hp?s_AXP_Historical_Prices" localSheetId="7">AXP!$W$1:$AC$69</definedName>
    <definedName name="hp?s_BIIB" localSheetId="3">BIIB!$W$1:$AC$68</definedName>
    <definedName name="hp?s_CAH" localSheetId="45">CAH!$W$1:$AC$69</definedName>
    <definedName name="hp?s_cce" localSheetId="14">CCE!$W$1:$AC$69</definedName>
    <definedName name="hp?s_CF_a_00_b_1_c_2016_d_06_e_1_f_2016_g_d" localSheetId="12">CF!$W$1:$AC$69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6">DAL!$W$1:$AC$69</definedName>
    <definedName name="hp?s_dg" localSheetId="8">DG!$W$1:$AC$69</definedName>
    <definedName name="hp?s_DIS" localSheetId="14">CCE!#REF!</definedName>
    <definedName name="hp?s_DIS" localSheetId="47">DIS!$W$1:$AC$69</definedName>
    <definedName name="hp?s_DIS" localSheetId="48">FTR!#REF!</definedName>
    <definedName name="hp?s_ew_Historical_Prices" localSheetId="23">EW!$W$1:$AC$68</definedName>
    <definedName name="hp?s_F" localSheetId="20">F!$W$1:$AC$69</definedName>
    <definedName name="hp?s_foxa" localSheetId="10">FOXA!$W$1:$AC$68</definedName>
    <definedName name="hp?s_FTR" localSheetId="48">FTR!$W$1:$AC$69</definedName>
    <definedName name="hp?s_GILD" localSheetId="49">GILD!$W$1:$AC$69</definedName>
    <definedName name="hp?s_GIS" localSheetId="51">GIS!$X$1:$AD$69</definedName>
    <definedName name="hp?s_GM" localSheetId="52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0">KORS!$W$1:$AC$68</definedName>
    <definedName name="hp?s_KR" localSheetId="19">KR!$W$1:$AC$69</definedName>
    <definedName name="hp?s_LUV" localSheetId="13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2">NSC!$W$1:$AC$69</definedName>
    <definedName name="hp?s_NWL" localSheetId="39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hc" localSheetId="11">SWHC!$W$1:$AC$68</definedName>
    <definedName name="hp?s_SWKS" localSheetId="34">SWKS!$W$1:$AC$69</definedName>
    <definedName name="hp?s_TKR" localSheetId="54">TKR!$W$1:$AC$69</definedName>
    <definedName name="hp?s_tmo" localSheetId="53">TMO!$W$1:$AC$69</definedName>
    <definedName name="hp?s_ual" localSheetId="44">UAL!$W$1:$AC$68</definedName>
    <definedName name="hp?s_UNH" localSheetId="56">UNH!$W$1:$AC$68</definedName>
    <definedName name="hp?s_UNP" localSheetId="31">UNP!$W$1:$AC$69</definedName>
    <definedName name="hp?s_UTX" localSheetId="55">UTX!$W$1:$AC$69</definedName>
    <definedName name="hp?s_vgk" localSheetId="26">VGK!$W$1:$AC$69</definedName>
    <definedName name="hp?s_WFC" localSheetId="36">WFC!$W$1:$AC$69</definedName>
    <definedName name="hp?s_WWD" localSheetId="50">WWD!$W$1:$AC$69</definedName>
    <definedName name="PL" localSheetId="37">AA!$Q$7</definedName>
    <definedName name="PL" localSheetId="16">#REF!</definedName>
    <definedName name="PL" localSheetId="7">#REF!</definedName>
    <definedName name="PL" localSheetId="15">#REF!</definedName>
    <definedName name="PL" localSheetId="45">#REF!</definedName>
    <definedName name="PL" localSheetId="12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3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11">#REF!</definedName>
    <definedName name="PL" localSheetId="34">SWKS!$Q$7</definedName>
    <definedName name="PL" localSheetId="44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6">AKAM!$T$43:$U$58</definedName>
    <definedName name="q?s_ALL" localSheetId="41">ALL!$T$40:$U$55</definedName>
    <definedName name="q?s_AVGO" localSheetId="43">AVGO!$T$42:$U$57</definedName>
    <definedName name="q?s_AXP" localSheetId="7">AXP!$T$43:$U$58</definedName>
    <definedName name="q?s_BIIB" localSheetId="3">BIIB!$T$43:$U$58</definedName>
    <definedName name="q?s_BMY_1" localSheetId="15">BMY!$T$43:$U$58</definedName>
    <definedName name="q?s_CAH" localSheetId="45">CAH!$T$43:$U$58</definedName>
    <definedName name="q?s_cce" localSheetId="14">CCE!$T$43:$U$58</definedName>
    <definedName name="q?s_CF" localSheetId="12">CF!$T$43:$U$58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6">DAL!$T$43:$U$58</definedName>
    <definedName name="q?s_dg" localSheetId="8">DG!$T$43:$U$58</definedName>
    <definedName name="q?s_DIS" localSheetId="47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48">FTR!$T$43:$U$58</definedName>
    <definedName name="q?s_GILD" localSheetId="49">GILD!$T$43:$U$58</definedName>
    <definedName name="q?s_GIS_1" localSheetId="51">GIS!$T$43:$U$58</definedName>
    <definedName name="q?s_GM" localSheetId="52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0">KORS!$T$43:$U$58</definedName>
    <definedName name="q?s_KR" localSheetId="19">KR!$T$43:$U$58</definedName>
    <definedName name="q?s_luv_ql_1" localSheetId="13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2">NSC!$T$43:$U$58</definedName>
    <definedName name="q?s_NSC" localSheetId="31">UNP!$T$43:$U$58</definedName>
    <definedName name="q?s_NWL" localSheetId="39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SWHC!$T$43:$U$58</definedName>
    <definedName name="q?s_SWKS" localSheetId="34">SWKS!$T$40:$U$55</definedName>
    <definedName name="q?s_TKR" localSheetId="54">TKR!$T$43:$U$58</definedName>
    <definedName name="q?s_tmo" localSheetId="53">TMO!$T$43:$U$58</definedName>
    <definedName name="q?s_UAL" localSheetId="44">UAL!$T$43:$U$58</definedName>
    <definedName name="q?s_UNH" localSheetId="56">UNH!$T$43:$U$58</definedName>
    <definedName name="q?s_UTX" localSheetId="55">UTX!$T$43:$U$58</definedName>
    <definedName name="q?s_vgk" localSheetId="26">VGK!$T$43:$U$56</definedName>
    <definedName name="q?s_WFC" localSheetId="36">WFC!$T$43:$U$58</definedName>
    <definedName name="q?s_WWD" localSheetId="5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0" i="35" l="1"/>
  <c r="N52" i="35"/>
  <c r="N47" i="35"/>
  <c r="N48" i="35"/>
  <c r="N25" i="35"/>
  <c r="N24" i="35"/>
  <c r="N55" i="35"/>
  <c r="N23" i="35"/>
  <c r="N22" i="35"/>
  <c r="N18" i="35"/>
  <c r="N16" i="35"/>
  <c r="N10" i="35"/>
  <c r="N49" i="35"/>
  <c r="N6" i="35"/>
  <c r="N40" i="35"/>
  <c r="N5" i="35"/>
  <c r="N31" i="35"/>
  <c r="N41" i="35"/>
  <c r="N30" i="35"/>
  <c r="N2" i="35"/>
  <c r="N54" i="35"/>
  <c r="N13" i="35"/>
  <c r="N46" i="35"/>
  <c r="N44" i="35"/>
  <c r="N38" i="35"/>
  <c r="N51" i="35"/>
  <c r="N26" i="35"/>
  <c r="N27" i="35"/>
  <c r="N28" i="35"/>
  <c r="N36" i="35"/>
  <c r="N53" i="35"/>
  <c r="N34" i="35"/>
  <c r="N39" i="35"/>
  <c r="N19" i="35"/>
  <c r="N14" i="35"/>
  <c r="N29" i="35"/>
  <c r="N20" i="35"/>
  <c r="N32" i="35"/>
  <c r="N35" i="35"/>
  <c r="N15" i="35"/>
  <c r="N4" i="35"/>
  <c r="N9" i="35"/>
  <c r="N11" i="35"/>
  <c r="N33" i="35"/>
  <c r="N12" i="35"/>
  <c r="N45" i="35"/>
  <c r="N21" i="35"/>
  <c r="N42" i="35"/>
  <c r="N17" i="35"/>
  <c r="N7" i="35"/>
  <c r="N3" i="35"/>
  <c r="N43" i="35"/>
  <c r="N37" i="35"/>
  <c r="N8" i="35"/>
  <c r="F111" i="31"/>
  <c r="G111" i="31"/>
  <c r="H111" i="31"/>
  <c r="F308" i="17" l="1"/>
  <c r="G308" i="17"/>
  <c r="H308" i="17"/>
  <c r="F482" i="25"/>
  <c r="H482" i="25"/>
  <c r="G482" i="25"/>
  <c r="F224" i="7"/>
  <c r="H224" i="7"/>
  <c r="D328" i="38"/>
  <c r="E328" i="38"/>
  <c r="G328" i="38"/>
  <c r="H328" i="38"/>
  <c r="K328" i="38"/>
  <c r="L328" i="38"/>
  <c r="M328" i="38"/>
  <c r="T328" i="38" s="1"/>
  <c r="N328" i="38"/>
  <c r="R328" i="38"/>
  <c r="U328" i="38"/>
  <c r="V328" i="38"/>
  <c r="G224" i="7"/>
  <c r="K88" i="7"/>
  <c r="F25" i="45"/>
  <c r="G25" i="45"/>
  <c r="H25" i="45"/>
  <c r="F3" i="45"/>
  <c r="F110" i="31"/>
  <c r="H110" i="31"/>
  <c r="G110" i="31"/>
  <c r="F23" i="31"/>
  <c r="F236" i="25"/>
  <c r="W328" i="38" l="1"/>
  <c r="O328" i="38"/>
  <c r="P328" i="38" s="1"/>
  <c r="D327" i="38"/>
  <c r="E327" i="38"/>
  <c r="G327" i="38"/>
  <c r="H327" i="38"/>
  <c r="K327" i="38"/>
  <c r="L327" i="38"/>
  <c r="O327" i="38" s="1"/>
  <c r="P327" i="38" s="1"/>
  <c r="M327" i="38"/>
  <c r="T327" i="38" s="1"/>
  <c r="N327" i="38"/>
  <c r="R327" i="38"/>
  <c r="U327" i="38"/>
  <c r="V327" i="38"/>
  <c r="F40" i="70"/>
  <c r="G40" i="70"/>
  <c r="H40" i="70"/>
  <c r="F5" i="70"/>
  <c r="W327" i="38" l="1"/>
  <c r="F32" i="43"/>
  <c r="G32" i="43"/>
  <c r="H32" i="43"/>
  <c r="H223" i="7"/>
  <c r="G223" i="7"/>
  <c r="F223" i="7"/>
  <c r="F28" i="61"/>
  <c r="G28" i="61"/>
  <c r="H28" i="61"/>
  <c r="R323" i="38"/>
  <c r="R326" i="38"/>
  <c r="L324" i="38"/>
  <c r="L325" i="38"/>
  <c r="L326" i="38"/>
  <c r="G325" i="38"/>
  <c r="G326" i="38"/>
  <c r="D326" i="38"/>
  <c r="E326" i="38"/>
  <c r="H326" i="38"/>
  <c r="K326" i="38"/>
  <c r="M326" i="38"/>
  <c r="N326" i="38" s="1"/>
  <c r="T326" i="38"/>
  <c r="U326" i="38"/>
  <c r="O326" i="38" l="1"/>
  <c r="V326" i="38"/>
  <c r="W326" i="38" s="1"/>
  <c r="F26" i="58"/>
  <c r="G26" i="58"/>
  <c r="H26" i="58"/>
  <c r="H105" i="51"/>
  <c r="G105" i="51"/>
  <c r="F105" i="51"/>
  <c r="F56" i="40"/>
  <c r="G56" i="40"/>
  <c r="H56" i="40"/>
  <c r="F27" i="72"/>
  <c r="G27" i="72"/>
  <c r="H27" i="72"/>
  <c r="F34" i="69"/>
  <c r="G34" i="69"/>
  <c r="H34" i="69"/>
  <c r="D325" i="38" l="1"/>
  <c r="E325" i="38"/>
  <c r="H325" i="38"/>
  <c r="K325" i="38"/>
  <c r="O325" i="38"/>
  <c r="M325" i="38"/>
  <c r="N325" i="38" s="1"/>
  <c r="R325" i="38"/>
  <c r="F307" i="17"/>
  <c r="G307" i="17"/>
  <c r="H307" i="17"/>
  <c r="F481" i="25"/>
  <c r="G481" i="25"/>
  <c r="H481" i="25"/>
  <c r="D324" i="38"/>
  <c r="E324" i="38"/>
  <c r="G324" i="38"/>
  <c r="H324" i="38"/>
  <c r="K324" i="38"/>
  <c r="M324" i="38"/>
  <c r="T324" i="38" s="1"/>
  <c r="N324" i="38"/>
  <c r="R324" i="38"/>
  <c r="O324" i="38" l="1"/>
  <c r="P326" i="38" s="1"/>
  <c r="T325" i="38"/>
  <c r="F55" i="40"/>
  <c r="H55" i="40"/>
  <c r="G55" i="40"/>
  <c r="F9" i="40"/>
  <c r="D323" i="38"/>
  <c r="E323" i="38"/>
  <c r="G323" i="38"/>
  <c r="H323" i="38"/>
  <c r="K323" i="38"/>
  <c r="L323" i="38"/>
  <c r="O323" i="38" s="1"/>
  <c r="M323" i="38"/>
  <c r="N323" i="38" s="1"/>
  <c r="T323" i="38" l="1"/>
  <c r="F3" i="50"/>
  <c r="F52" i="50" l="1"/>
  <c r="H52" i="50"/>
  <c r="G52" i="50"/>
  <c r="F4" i="50"/>
  <c r="K2" i="50"/>
  <c r="D322" i="38"/>
  <c r="E322" i="38"/>
  <c r="G322" i="38"/>
  <c r="H322" i="38"/>
  <c r="K322" i="38"/>
  <c r="L322" i="38" s="1"/>
  <c r="M322" i="38"/>
  <c r="N322" i="38" s="1"/>
  <c r="R322" i="38"/>
  <c r="F39" i="70"/>
  <c r="G39" i="70"/>
  <c r="H39" i="70"/>
  <c r="K2" i="70"/>
  <c r="F27" i="61"/>
  <c r="G27" i="61"/>
  <c r="H27" i="61"/>
  <c r="K3" i="61"/>
  <c r="F25" i="58"/>
  <c r="G25" i="58"/>
  <c r="H25" i="58"/>
  <c r="K2" i="58"/>
  <c r="F24" i="58"/>
  <c r="G24" i="58"/>
  <c r="H24" i="58"/>
  <c r="H23" i="58"/>
  <c r="G23" i="58"/>
  <c r="F23" i="58"/>
  <c r="F3" i="58"/>
  <c r="G317" i="38"/>
  <c r="G318" i="38"/>
  <c r="G319" i="38"/>
  <c r="G320" i="38"/>
  <c r="G321" i="38"/>
  <c r="D319" i="38"/>
  <c r="D320" i="38"/>
  <c r="D321" i="38"/>
  <c r="O322" i="38" l="1"/>
  <c r="T322" i="38"/>
  <c r="F26" i="61"/>
  <c r="G26" i="61"/>
  <c r="H26" i="61"/>
  <c r="F4" i="61"/>
  <c r="F2" i="58"/>
  <c r="E321" i="38"/>
  <c r="H321" i="38"/>
  <c r="K321" i="38"/>
  <c r="L321" i="38" s="1"/>
  <c r="M321" i="38"/>
  <c r="T321" i="38" s="1"/>
  <c r="R321" i="38"/>
  <c r="O321" i="38" l="1"/>
  <c r="N321" i="38"/>
  <c r="F25" i="61"/>
  <c r="G25" i="61"/>
  <c r="H25" i="61"/>
  <c r="E320" i="38"/>
  <c r="H320" i="38"/>
  <c r="K320" i="38"/>
  <c r="L320" i="38" s="1"/>
  <c r="O320" i="38" s="1"/>
  <c r="M320" i="38"/>
  <c r="T320" i="38" s="1"/>
  <c r="R320" i="38"/>
  <c r="K2" i="61"/>
  <c r="N320" i="38" l="1"/>
  <c r="Q11" i="73"/>
  <c r="U65" i="73"/>
  <c r="E319" i="38" l="1"/>
  <c r="H319" i="38"/>
  <c r="K319" i="38"/>
  <c r="L319" i="38" s="1"/>
  <c r="O319" i="38"/>
  <c r="M319" i="38"/>
  <c r="T319" i="38" s="1"/>
  <c r="R319" i="38"/>
  <c r="F22" i="73"/>
  <c r="G22" i="73"/>
  <c r="H22" i="73"/>
  <c r="Q10" i="73"/>
  <c r="AE69" i="73"/>
  <c r="AD69" i="73"/>
  <c r="AE68" i="73"/>
  <c r="AD68" i="73"/>
  <c r="AE67" i="73"/>
  <c r="AD67" i="73"/>
  <c r="AE66" i="73"/>
  <c r="AD66" i="73"/>
  <c r="AE65" i="73"/>
  <c r="AD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AE43" i="73"/>
  <c r="AD43" i="73"/>
  <c r="P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AE21" i="73"/>
  <c r="AD21" i="73"/>
  <c r="AE20" i="73"/>
  <c r="AD20" i="73"/>
  <c r="AE19" i="73"/>
  <c r="AD19" i="73"/>
  <c r="AE18" i="73"/>
  <c r="AD18" i="73"/>
  <c r="M18" i="73"/>
  <c r="H18" i="73"/>
  <c r="C18" i="73"/>
  <c r="Q2" i="73" s="1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F2" i="73"/>
  <c r="F18" i="73" s="1"/>
  <c r="M19" i="73"/>
  <c r="C19" i="73"/>
  <c r="F19" i="73"/>
  <c r="K19" i="73"/>
  <c r="H19" i="73"/>
  <c r="N319" i="38" l="1"/>
  <c r="K18" i="73"/>
  <c r="Q8" i="73" s="1"/>
  <c r="Q7" i="73" s="1"/>
  <c r="Q3" i="73"/>
  <c r="Q6" i="73" s="1"/>
  <c r="Q5" i="73"/>
  <c r="H24" i="45"/>
  <c r="G24" i="45"/>
  <c r="F24" i="45"/>
  <c r="F2" i="45"/>
  <c r="F480" i="25"/>
  <c r="H480" i="25"/>
  <c r="G480" i="25"/>
  <c r="K215" i="25"/>
  <c r="F235" i="25"/>
  <c r="F74" i="53"/>
  <c r="H74" i="53"/>
  <c r="G74" i="53"/>
  <c r="F8" i="53"/>
  <c r="F104" i="51"/>
  <c r="H104" i="51"/>
  <c r="G104" i="51"/>
  <c r="F103" i="51"/>
  <c r="H103" i="51"/>
  <c r="G103" i="51"/>
  <c r="K18" i="51"/>
  <c r="K17" i="51"/>
  <c r="F23" i="51"/>
  <c r="C28" i="51"/>
  <c r="D318" i="38"/>
  <c r="E318" i="38"/>
  <c r="H318" i="38"/>
  <c r="K318" i="38"/>
  <c r="L318" i="38" s="1"/>
  <c r="O318" i="38" s="1"/>
  <c r="M318" i="38"/>
  <c r="T318" i="38" s="1"/>
  <c r="R318" i="38"/>
  <c r="Q9" i="73" l="1"/>
  <c r="N318" i="38"/>
  <c r="F306" i="17"/>
  <c r="H306" i="17"/>
  <c r="G306" i="17"/>
  <c r="K151" i="17"/>
  <c r="F109" i="31"/>
  <c r="H109" i="31"/>
  <c r="G109" i="31"/>
  <c r="F22" i="31"/>
  <c r="F108" i="31"/>
  <c r="H108" i="31"/>
  <c r="G108" i="31"/>
  <c r="F107" i="31"/>
  <c r="H107" i="31"/>
  <c r="G107" i="31"/>
  <c r="K17" i="31"/>
  <c r="K16" i="31"/>
  <c r="D317" i="38"/>
  <c r="E317" i="38"/>
  <c r="H317" i="38"/>
  <c r="K317" i="38"/>
  <c r="M317" i="38"/>
  <c r="N317" i="38" s="1"/>
  <c r="R317" i="38"/>
  <c r="L317" i="38" l="1"/>
  <c r="O317" i="38" s="1"/>
  <c r="T317" i="38"/>
  <c r="F54" i="40"/>
  <c r="H54" i="40"/>
  <c r="G54" i="40"/>
  <c r="F8" i="40"/>
  <c r="G308" i="38"/>
  <c r="G309" i="38"/>
  <c r="G310" i="38"/>
  <c r="G311" i="38"/>
  <c r="G312" i="38"/>
  <c r="G313" i="38"/>
  <c r="G314" i="38"/>
  <c r="G315" i="38"/>
  <c r="G316" i="38"/>
  <c r="D310" i="38"/>
  <c r="D311" i="38"/>
  <c r="D312" i="38"/>
  <c r="D313" i="38"/>
  <c r="D314" i="38"/>
  <c r="D315" i="38"/>
  <c r="D316" i="38"/>
  <c r="F222" i="7"/>
  <c r="H222" i="7"/>
  <c r="G222" i="7"/>
  <c r="F100" i="7"/>
  <c r="F102" i="51"/>
  <c r="H102" i="51"/>
  <c r="G102" i="51"/>
  <c r="F22" i="51"/>
  <c r="H24" i="61"/>
  <c r="G24" i="61"/>
  <c r="F24" i="61"/>
  <c r="F3" i="61"/>
  <c r="F2" i="61"/>
  <c r="F305" i="17"/>
  <c r="H305" i="17"/>
  <c r="G305" i="17"/>
  <c r="K150" i="17"/>
  <c r="F304" i="17"/>
  <c r="H304" i="17"/>
  <c r="G304" i="17"/>
  <c r="K149" i="17"/>
  <c r="F147" i="17"/>
  <c r="F146" i="17"/>
  <c r="F145" i="17"/>
  <c r="F479" i="25"/>
  <c r="H479" i="25"/>
  <c r="G479" i="25"/>
  <c r="E316" i="38"/>
  <c r="H316" i="38"/>
  <c r="K316" i="38"/>
  <c r="L316" i="38" s="1"/>
  <c r="M316" i="38"/>
  <c r="T316" i="38" s="1"/>
  <c r="R316" i="38"/>
  <c r="O316" i="38" l="1"/>
  <c r="N316" i="38"/>
  <c r="C18" i="53"/>
  <c r="AD3" i="3"/>
  <c r="AE3" i="3"/>
  <c r="AD4" i="3"/>
  <c r="AE4" i="3"/>
  <c r="AD5" i="3"/>
  <c r="AE5" i="3"/>
  <c r="AD6" i="3"/>
  <c r="AE6" i="3"/>
  <c r="AD7" i="3"/>
  <c r="AE7" i="3"/>
  <c r="AD8" i="3"/>
  <c r="AE8" i="3"/>
  <c r="AD9" i="3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D37" i="3"/>
  <c r="AE37" i="3"/>
  <c r="AD38" i="3"/>
  <c r="AE38" i="3"/>
  <c r="AD39" i="3"/>
  <c r="AE39" i="3"/>
  <c r="AD40" i="3"/>
  <c r="AE40" i="3"/>
  <c r="AD41" i="3"/>
  <c r="AE41" i="3"/>
  <c r="AD2" i="3"/>
  <c r="F53" i="40" l="1"/>
  <c r="G53" i="40"/>
  <c r="H53" i="40"/>
  <c r="M315" i="38"/>
  <c r="T315" i="38" s="1"/>
  <c r="E315" i="38"/>
  <c r="H315" i="38"/>
  <c r="K315" i="38"/>
  <c r="L315" i="38" s="1"/>
  <c r="R315" i="38"/>
  <c r="F221" i="7"/>
  <c r="H221" i="7"/>
  <c r="G221" i="7"/>
  <c r="K87" i="7"/>
  <c r="F101" i="51"/>
  <c r="H101" i="51"/>
  <c r="G101" i="51"/>
  <c r="K16" i="51"/>
  <c r="F478" i="25"/>
  <c r="H478" i="25"/>
  <c r="G478" i="25"/>
  <c r="K214" i="25"/>
  <c r="F234" i="25"/>
  <c r="F73" i="53"/>
  <c r="H73" i="53"/>
  <c r="G73" i="53"/>
  <c r="K5" i="53"/>
  <c r="F72" i="53"/>
  <c r="H72" i="53"/>
  <c r="G72" i="53"/>
  <c r="K4" i="53"/>
  <c r="F30" i="71"/>
  <c r="H30" i="71"/>
  <c r="G30" i="71"/>
  <c r="K3" i="71"/>
  <c r="H19" i="40"/>
  <c r="C19" i="40"/>
  <c r="M19" i="40"/>
  <c r="N315" i="38" l="1"/>
  <c r="O315" i="38"/>
  <c r="F220" i="7"/>
  <c r="H220" i="7"/>
  <c r="G220" i="7"/>
  <c r="K86" i="7"/>
  <c r="F100" i="51"/>
  <c r="H100" i="51"/>
  <c r="G100" i="51"/>
  <c r="K15" i="51"/>
  <c r="E314" i="38"/>
  <c r="H314" i="38"/>
  <c r="K314" i="38"/>
  <c r="L314" i="38" s="1"/>
  <c r="M314" i="38"/>
  <c r="T314" i="38" s="1"/>
  <c r="R314" i="38"/>
  <c r="N314" i="38" l="1"/>
  <c r="O314" i="38"/>
  <c r="F219" i="7" l="1"/>
  <c r="H219" i="7"/>
  <c r="G219" i="7"/>
  <c r="K85" i="7"/>
  <c r="F33" i="68"/>
  <c r="H33" i="68"/>
  <c r="G33" i="68"/>
  <c r="F71" i="53"/>
  <c r="H71" i="53"/>
  <c r="G71" i="53"/>
  <c r="K3" i="53"/>
  <c r="F7" i="53"/>
  <c r="F477" i="25"/>
  <c r="H477" i="25"/>
  <c r="G477" i="25"/>
  <c r="F222" i="25"/>
  <c r="F233" i="25"/>
  <c r="K213" i="25"/>
  <c r="F137" i="17"/>
  <c r="F303" i="17"/>
  <c r="H303" i="17"/>
  <c r="G303" i="17"/>
  <c r="K148" i="17"/>
  <c r="K147" i="17"/>
  <c r="K146" i="17"/>
  <c r="K145" i="17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M120" i="61"/>
  <c r="H120" i="61"/>
  <c r="C120" i="61"/>
  <c r="K115" i="61"/>
  <c r="F115" i="61"/>
  <c r="K114" i="61"/>
  <c r="F114" i="61"/>
  <c r="K113" i="61"/>
  <c r="F113" i="61"/>
  <c r="K112" i="61"/>
  <c r="F112" i="61"/>
  <c r="K111" i="61"/>
  <c r="F111" i="61"/>
  <c r="K110" i="61"/>
  <c r="F110" i="61"/>
  <c r="K109" i="61"/>
  <c r="F109" i="61"/>
  <c r="K108" i="61"/>
  <c r="F108" i="61"/>
  <c r="K107" i="61"/>
  <c r="F107" i="61"/>
  <c r="K106" i="61"/>
  <c r="F106" i="61"/>
  <c r="K105" i="61"/>
  <c r="F105" i="61"/>
  <c r="K104" i="61"/>
  <c r="F104" i="61"/>
  <c r="K18" i="61"/>
  <c r="H18" i="61"/>
  <c r="H102" i="58"/>
  <c r="C102" i="58"/>
  <c r="F29" i="71"/>
  <c r="H29" i="71"/>
  <c r="G29" i="71"/>
  <c r="F4" i="71"/>
  <c r="E313" i="38"/>
  <c r="H313" i="38"/>
  <c r="K313" i="38"/>
  <c r="L313" i="38" s="1"/>
  <c r="M313" i="38"/>
  <c r="T313" i="38" s="1"/>
  <c r="R313" i="38"/>
  <c r="M111" i="54"/>
  <c r="F121" i="61"/>
  <c r="H121" i="61"/>
  <c r="H111" i="54"/>
  <c r="K121" i="61"/>
  <c r="K111" i="54"/>
  <c r="C121" i="61"/>
  <c r="C111" i="54"/>
  <c r="M121" i="61"/>
  <c r="F111" i="54"/>
  <c r="N313" i="38" l="1"/>
  <c r="K110" i="54"/>
  <c r="K120" i="61"/>
  <c r="O313" i="38"/>
  <c r="F110" i="54"/>
  <c r="F120" i="61"/>
  <c r="F28" i="71"/>
  <c r="G28" i="71"/>
  <c r="H28" i="71"/>
  <c r="F3" i="71"/>
  <c r="K2" i="71"/>
  <c r="K40" i="67"/>
  <c r="F40" i="67"/>
  <c r="K119" i="45"/>
  <c r="F119" i="45"/>
  <c r="K118" i="45"/>
  <c r="F118" i="45"/>
  <c r="K117" i="45"/>
  <c r="F117" i="45"/>
  <c r="F302" i="17"/>
  <c r="H302" i="17"/>
  <c r="G302" i="17"/>
  <c r="F144" i="17"/>
  <c r="K144" i="17"/>
  <c r="E312" i="38"/>
  <c r="H312" i="38"/>
  <c r="K312" i="38"/>
  <c r="L312" i="38" s="1"/>
  <c r="M312" i="38"/>
  <c r="T312" i="38" s="1"/>
  <c r="R312" i="38"/>
  <c r="F218" i="7"/>
  <c r="H218" i="7"/>
  <c r="G218" i="7"/>
  <c r="K84" i="7"/>
  <c r="K83" i="7"/>
  <c r="D308" i="38"/>
  <c r="D309" i="38"/>
  <c r="E311" i="38"/>
  <c r="H311" i="38"/>
  <c r="K311" i="38"/>
  <c r="M311" i="38"/>
  <c r="T311" i="38" s="1"/>
  <c r="R311" i="38"/>
  <c r="N312" i="38" l="1"/>
  <c r="M102" i="61"/>
  <c r="Q10" i="61" s="1"/>
  <c r="L311" i="38"/>
  <c r="O311" i="38" s="1"/>
  <c r="M92" i="54"/>
  <c r="Q10" i="54" s="1"/>
  <c r="O312" i="38"/>
  <c r="N311" i="38"/>
  <c r="F31" i="43"/>
  <c r="G31" i="43"/>
  <c r="H31" i="43"/>
  <c r="H18" i="40"/>
  <c r="H26" i="72"/>
  <c r="G26" i="72"/>
  <c r="F26" i="72"/>
  <c r="F476" i="25"/>
  <c r="G476" i="25"/>
  <c r="H476" i="25"/>
  <c r="F38" i="70" l="1"/>
  <c r="G38" i="70"/>
  <c r="H38" i="70"/>
  <c r="F4" i="70"/>
  <c r="F301" i="17"/>
  <c r="H301" i="17"/>
  <c r="G301" i="17"/>
  <c r="K143" i="17"/>
  <c r="F63" i="54"/>
  <c r="H63" i="54"/>
  <c r="G63" i="54"/>
  <c r="F99" i="51"/>
  <c r="H99" i="51"/>
  <c r="G99" i="51"/>
  <c r="F100" i="45"/>
  <c r="H100" i="45"/>
  <c r="G100" i="45"/>
  <c r="E310" i="38"/>
  <c r="H310" i="38"/>
  <c r="K310" i="38"/>
  <c r="L310" i="38" s="1"/>
  <c r="M310" i="38"/>
  <c r="T310" i="38" s="1"/>
  <c r="R310" i="38"/>
  <c r="M19" i="45"/>
  <c r="N310" i="38" l="1"/>
  <c r="O310" i="38"/>
  <c r="F32" i="67"/>
  <c r="G32" i="67"/>
  <c r="H32" i="67"/>
  <c r="F52" i="40"/>
  <c r="G52" i="40"/>
  <c r="H52" i="40"/>
  <c r="E309" i="38"/>
  <c r="H309" i="38"/>
  <c r="K309" i="38"/>
  <c r="L309" i="38" s="1"/>
  <c r="M309" i="38"/>
  <c r="T309" i="38" s="1"/>
  <c r="R309" i="38"/>
  <c r="F106" i="31"/>
  <c r="H106" i="31"/>
  <c r="G106" i="31"/>
  <c r="F21" i="31"/>
  <c r="F217" i="7"/>
  <c r="H217" i="7"/>
  <c r="G217" i="7"/>
  <c r="F99" i="7"/>
  <c r="F98" i="7"/>
  <c r="F475" i="25"/>
  <c r="H475" i="25"/>
  <c r="F300" i="17"/>
  <c r="H300" i="17"/>
  <c r="G300" i="17"/>
  <c r="F143" i="17"/>
  <c r="F299" i="17"/>
  <c r="H299" i="17"/>
  <c r="G299" i="17"/>
  <c r="F142" i="17"/>
  <c r="G475" i="25"/>
  <c r="F232" i="25"/>
  <c r="T263" i="1"/>
  <c r="F94" i="61"/>
  <c r="H94" i="61"/>
  <c r="G94" i="61"/>
  <c r="F474" i="25"/>
  <c r="H474" i="25"/>
  <c r="G474" i="25"/>
  <c r="K212" i="25"/>
  <c r="N309" i="38" l="1"/>
  <c r="O309" i="38"/>
  <c r="F98" i="51"/>
  <c r="G98" i="51"/>
  <c r="H98" i="51"/>
  <c r="F105" i="31"/>
  <c r="H105" i="31"/>
  <c r="G105" i="31"/>
  <c r="F33" i="69"/>
  <c r="G33" i="69"/>
  <c r="H33" i="69"/>
  <c r="F136" i="17"/>
  <c r="E308" i="38"/>
  <c r="H308" i="38"/>
  <c r="K308" i="38"/>
  <c r="L308" i="38" s="1"/>
  <c r="M308" i="38"/>
  <c r="T308" i="38" s="1"/>
  <c r="R308" i="38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F2" i="72"/>
  <c r="F18" i="72" s="1"/>
  <c r="F216" i="7"/>
  <c r="H216" i="7"/>
  <c r="G216" i="7"/>
  <c r="F97" i="7"/>
  <c r="F76" i="58"/>
  <c r="H76" i="58"/>
  <c r="G76" i="58"/>
  <c r="F32" i="68"/>
  <c r="H32" i="68"/>
  <c r="G32" i="68"/>
  <c r="F3" i="68"/>
  <c r="F211" i="25"/>
  <c r="F473" i="25"/>
  <c r="H473" i="25"/>
  <c r="G473" i="25"/>
  <c r="K211" i="25"/>
  <c r="K210" i="25"/>
  <c r="K209" i="25"/>
  <c r="K208" i="25"/>
  <c r="K207" i="25"/>
  <c r="H19" i="72"/>
  <c r="K19" i="72"/>
  <c r="C19" i="72"/>
  <c r="F19" i="72"/>
  <c r="M19" i="72"/>
  <c r="Q2" i="72" l="1"/>
  <c r="Q8" i="72" s="1"/>
  <c r="Q7" i="72" s="1"/>
  <c r="N308" i="38"/>
  <c r="O308" i="38"/>
  <c r="F472" i="25"/>
  <c r="H472" i="25"/>
  <c r="G472" i="25"/>
  <c r="D307" i="38"/>
  <c r="E307" i="38"/>
  <c r="G307" i="38"/>
  <c r="H307" i="38"/>
  <c r="K307" i="38"/>
  <c r="L307" i="38" s="1"/>
  <c r="M307" i="38"/>
  <c r="T307" i="38" s="1"/>
  <c r="R307" i="38"/>
  <c r="F231" i="25"/>
  <c r="Q3" i="72" l="1"/>
  <c r="Q6" i="72" s="1"/>
  <c r="Q9" i="72" s="1"/>
  <c r="Q5" i="72"/>
  <c r="N307" i="38"/>
  <c r="O307" i="38"/>
  <c r="G303" i="38"/>
  <c r="G304" i="38"/>
  <c r="G305" i="38"/>
  <c r="G306" i="38"/>
  <c r="D305" i="38"/>
  <c r="D306" i="38"/>
  <c r="E306" i="38"/>
  <c r="H306" i="38"/>
  <c r="K306" i="38"/>
  <c r="L306" i="38" s="1"/>
  <c r="M306" i="38"/>
  <c r="T306" i="38" s="1"/>
  <c r="R306" i="38"/>
  <c r="F209" i="25"/>
  <c r="F210" i="25"/>
  <c r="F212" i="25"/>
  <c r="F213" i="25"/>
  <c r="F214" i="25"/>
  <c r="F215" i="25"/>
  <c r="F216" i="25"/>
  <c r="F217" i="25"/>
  <c r="F218" i="25"/>
  <c r="F219" i="25"/>
  <c r="F220" i="25"/>
  <c r="F221" i="25"/>
  <c r="F223" i="25"/>
  <c r="F224" i="25"/>
  <c r="F225" i="25"/>
  <c r="F226" i="25"/>
  <c r="F227" i="25"/>
  <c r="F228" i="25"/>
  <c r="F229" i="25"/>
  <c r="F230" i="25"/>
  <c r="N306" i="38" l="1"/>
  <c r="O306" i="38"/>
  <c r="F471" i="25"/>
  <c r="G471" i="25"/>
  <c r="H471" i="25"/>
  <c r="F51" i="40"/>
  <c r="H51" i="40"/>
  <c r="G51" i="40"/>
  <c r="K6" i="40"/>
  <c r="F215" i="7" l="1"/>
  <c r="H215" i="7"/>
  <c r="G215" i="7"/>
  <c r="K82" i="7"/>
  <c r="F298" i="17" l="1"/>
  <c r="H298" i="17"/>
  <c r="G298" i="17"/>
  <c r="K142" i="17"/>
  <c r="H27" i="48"/>
  <c r="G27" i="48"/>
  <c r="F27" i="48"/>
  <c r="F2" i="48"/>
  <c r="F470" i="25" l="1"/>
  <c r="G470" i="25"/>
  <c r="H470" i="25"/>
  <c r="F28" i="65" l="1"/>
  <c r="G28" i="65"/>
  <c r="H28" i="65"/>
  <c r="F51" i="50"/>
  <c r="G51" i="50"/>
  <c r="H51" i="50"/>
  <c r="F31" i="67"/>
  <c r="G31" i="67"/>
  <c r="H31" i="67"/>
  <c r="F31" i="68"/>
  <c r="G31" i="68"/>
  <c r="H31" i="68"/>
  <c r="F30" i="43"/>
  <c r="G30" i="43"/>
  <c r="H30" i="43"/>
  <c r="F32" i="69"/>
  <c r="G32" i="69"/>
  <c r="H32" i="69"/>
  <c r="F70" i="53"/>
  <c r="G70" i="53"/>
  <c r="H70" i="53"/>
  <c r="F27" i="71"/>
  <c r="G27" i="71"/>
  <c r="H27" i="71"/>
  <c r="E305" i="38"/>
  <c r="H305" i="38"/>
  <c r="K305" i="38"/>
  <c r="L305" i="38" s="1"/>
  <c r="M305" i="38"/>
  <c r="T305" i="38" s="1"/>
  <c r="R305" i="38"/>
  <c r="F50" i="40"/>
  <c r="H50" i="40"/>
  <c r="G50" i="40"/>
  <c r="K5" i="40"/>
  <c r="F93" i="61"/>
  <c r="H93" i="61"/>
  <c r="G93" i="61"/>
  <c r="F214" i="7"/>
  <c r="H214" i="7"/>
  <c r="G214" i="7"/>
  <c r="K81" i="7"/>
  <c r="F96" i="7"/>
  <c r="F62" i="54"/>
  <c r="H62" i="54"/>
  <c r="G62" i="54"/>
  <c r="K18" i="64"/>
  <c r="M84" i="64"/>
  <c r="H84" i="64"/>
  <c r="C84" i="64"/>
  <c r="F70" i="64"/>
  <c r="K69" i="64"/>
  <c r="F69" i="64"/>
  <c r="K68" i="64"/>
  <c r="F68" i="64"/>
  <c r="H18" i="64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H18" i="34"/>
  <c r="K18" i="34"/>
  <c r="F104" i="31"/>
  <c r="H104" i="31"/>
  <c r="G104" i="31"/>
  <c r="K15" i="31"/>
  <c r="F20" i="31"/>
  <c r="F19" i="31"/>
  <c r="K14" i="31"/>
  <c r="K13" i="31"/>
  <c r="F97" i="51"/>
  <c r="H97" i="51"/>
  <c r="G97" i="51"/>
  <c r="K14" i="51"/>
  <c r="K13" i="51"/>
  <c r="K12" i="51"/>
  <c r="F99" i="45"/>
  <c r="H99" i="45"/>
  <c r="G99" i="45"/>
  <c r="F297" i="17"/>
  <c r="G297" i="17"/>
  <c r="H297" i="17"/>
  <c r="K141" i="17"/>
  <c r="F469" i="25"/>
  <c r="H469" i="25"/>
  <c r="G469" i="25"/>
  <c r="K206" i="25"/>
  <c r="K205" i="25"/>
  <c r="K204" i="25"/>
  <c r="K203" i="25"/>
  <c r="K202" i="25"/>
  <c r="K201" i="25"/>
  <c r="K200" i="25"/>
  <c r="H37" i="70"/>
  <c r="G37" i="70"/>
  <c r="F37" i="70"/>
  <c r="F3" i="70"/>
  <c r="F2" i="70"/>
  <c r="M71" i="70"/>
  <c r="H71" i="70"/>
  <c r="C71" i="70"/>
  <c r="F58" i="70"/>
  <c r="K57" i="70"/>
  <c r="F57" i="70"/>
  <c r="K56" i="70"/>
  <c r="F56" i="70"/>
  <c r="K55" i="70"/>
  <c r="F55" i="70"/>
  <c r="F85" i="64"/>
  <c r="F100" i="34"/>
  <c r="H85" i="64"/>
  <c r="M72" i="70"/>
  <c r="K72" i="70"/>
  <c r="F72" i="70"/>
  <c r="H100" i="34"/>
  <c r="H72" i="70"/>
  <c r="C100" i="34"/>
  <c r="H158" i="17"/>
  <c r="H19" i="64"/>
  <c r="M85" i="64"/>
  <c r="C85" i="64"/>
  <c r="K85" i="64"/>
  <c r="M100" i="34"/>
  <c r="C72" i="70"/>
  <c r="K100" i="34"/>
  <c r="C158" i="17"/>
  <c r="F84" i="64" l="1"/>
  <c r="K84" i="64"/>
  <c r="F99" i="34"/>
  <c r="N305" i="38"/>
  <c r="O305" i="38"/>
  <c r="K99" i="34"/>
  <c r="F71" i="70"/>
  <c r="K71" i="70"/>
  <c r="M53" i="70" s="1"/>
  <c r="Q10" i="70" s="1"/>
  <c r="F49" i="40"/>
  <c r="H49" i="40"/>
  <c r="G49" i="40"/>
  <c r="F7" i="40"/>
  <c r="D304" i="38"/>
  <c r="E304" i="38"/>
  <c r="H304" i="38"/>
  <c r="K304" i="38"/>
  <c r="L304" i="38" s="1"/>
  <c r="M304" i="38"/>
  <c r="T304" i="38" s="1"/>
  <c r="R304" i="38"/>
  <c r="F468" i="25"/>
  <c r="H468" i="25"/>
  <c r="G468" i="25"/>
  <c r="F296" i="17"/>
  <c r="H296" i="17"/>
  <c r="G296" i="17"/>
  <c r="K140" i="17"/>
  <c r="F141" i="17"/>
  <c r="F98" i="45"/>
  <c r="H98" i="45"/>
  <c r="G98" i="45"/>
  <c r="F34" i="70"/>
  <c r="H34" i="70"/>
  <c r="G34" i="70"/>
  <c r="M81" i="34" l="1"/>
  <c r="Q10" i="34" s="1"/>
  <c r="M66" i="64"/>
  <c r="Q10" i="64" s="1"/>
  <c r="N304" i="38"/>
  <c r="O304" i="38"/>
  <c r="F69" i="53" l="1"/>
  <c r="G69" i="53"/>
  <c r="H69" i="53"/>
  <c r="D303" i="38"/>
  <c r="E303" i="38"/>
  <c r="H303" i="38"/>
  <c r="K303" i="38"/>
  <c r="L303" i="38" s="1"/>
  <c r="M303" i="38"/>
  <c r="T303" i="38" s="1"/>
  <c r="R303" i="38"/>
  <c r="F31" i="69"/>
  <c r="H31" i="69"/>
  <c r="G31" i="69"/>
  <c r="F4" i="69"/>
  <c r="F33" i="70"/>
  <c r="H33" i="70"/>
  <c r="G33" i="70"/>
  <c r="F213" i="7"/>
  <c r="H213" i="7"/>
  <c r="G213" i="7"/>
  <c r="K80" i="7"/>
  <c r="F96" i="51"/>
  <c r="H96" i="51"/>
  <c r="G96" i="51"/>
  <c r="F21" i="51"/>
  <c r="F20" i="51"/>
  <c r="C18" i="61"/>
  <c r="F92" i="61"/>
  <c r="H92" i="61"/>
  <c r="G92" i="61"/>
  <c r="F467" i="25"/>
  <c r="H467" i="25"/>
  <c r="G467" i="25"/>
  <c r="K199" i="25"/>
  <c r="K198" i="25"/>
  <c r="N303" i="38" l="1"/>
  <c r="O303" i="38"/>
  <c r="F103" i="31"/>
  <c r="G103" i="31"/>
  <c r="H103" i="31"/>
  <c r="F295" i="17"/>
  <c r="G295" i="17"/>
  <c r="H295" i="17"/>
  <c r="F61" i="54"/>
  <c r="G61" i="54"/>
  <c r="H61" i="54"/>
  <c r="F50" i="50"/>
  <c r="G50" i="50"/>
  <c r="H50" i="50"/>
  <c r="F75" i="58"/>
  <c r="G75" i="58"/>
  <c r="H75" i="58"/>
  <c r="F26" i="71"/>
  <c r="G26" i="71"/>
  <c r="H26" i="71"/>
  <c r="F36" i="64"/>
  <c r="G36" i="64"/>
  <c r="H36" i="64"/>
  <c r="F95" i="51"/>
  <c r="H95" i="51"/>
  <c r="G95" i="51"/>
  <c r="K11" i="51"/>
  <c r="D302" i="38"/>
  <c r="E302" i="38"/>
  <c r="G302" i="38"/>
  <c r="H302" i="38"/>
  <c r="K302" i="38"/>
  <c r="L302" i="38" s="1"/>
  <c r="M302" i="38"/>
  <c r="T302" i="38" s="1"/>
  <c r="R302" i="38"/>
  <c r="F466" i="25"/>
  <c r="H466" i="25"/>
  <c r="G466" i="25"/>
  <c r="K197" i="25"/>
  <c r="F212" i="7"/>
  <c r="H212" i="7"/>
  <c r="G212" i="7"/>
  <c r="F95" i="7"/>
  <c r="F94" i="7"/>
  <c r="K10" i="51"/>
  <c r="K9" i="51"/>
  <c r="K8" i="51"/>
  <c r="F48" i="40"/>
  <c r="H48" i="40"/>
  <c r="G48" i="40"/>
  <c r="C18" i="40"/>
  <c r="F6" i="40"/>
  <c r="O302" i="38" l="1"/>
  <c r="N302" i="38"/>
  <c r="D301" i="38"/>
  <c r="E301" i="38"/>
  <c r="G301" i="38"/>
  <c r="H301" i="38"/>
  <c r="K301" i="38"/>
  <c r="L301" i="38" s="1"/>
  <c r="M301" i="38"/>
  <c r="T301" i="38" s="1"/>
  <c r="R301" i="38"/>
  <c r="F74" i="58"/>
  <c r="H74" i="58"/>
  <c r="G74" i="58"/>
  <c r="F91" i="61"/>
  <c r="H91" i="61"/>
  <c r="G91" i="61"/>
  <c r="F294" i="17"/>
  <c r="H294" i="17"/>
  <c r="G294" i="17"/>
  <c r="F140" i="17"/>
  <c r="K139" i="17"/>
  <c r="O301" i="38" l="1"/>
  <c r="N301" i="38"/>
  <c r="F49" i="50"/>
  <c r="G49" i="50"/>
  <c r="H49" i="50"/>
  <c r="F293" i="17"/>
  <c r="G293" i="17"/>
  <c r="H293" i="17"/>
  <c r="F65" i="34"/>
  <c r="G65" i="34"/>
  <c r="H65" i="34"/>
  <c r="F73" i="58"/>
  <c r="G73" i="58"/>
  <c r="H73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D298" i="38"/>
  <c r="D299" i="38"/>
  <c r="D300" i="38"/>
  <c r="G300" i="38"/>
  <c r="G299" i="38"/>
  <c r="E300" i="38"/>
  <c r="H300" i="38"/>
  <c r="K300" i="38"/>
  <c r="L300" i="38" s="1"/>
  <c r="M300" i="38"/>
  <c r="T300" i="38" s="1"/>
  <c r="R300" i="38"/>
  <c r="F90" i="61"/>
  <c r="H90" i="61"/>
  <c r="G90" i="61"/>
  <c r="F94" i="51"/>
  <c r="H94" i="51"/>
  <c r="G94" i="51"/>
  <c r="F19" i="51"/>
  <c r="F68" i="53"/>
  <c r="H68" i="53"/>
  <c r="G68" i="53"/>
  <c r="F6" i="53"/>
  <c r="K2" i="53"/>
  <c r="F47" i="40"/>
  <c r="H47" i="40"/>
  <c r="G47" i="40"/>
  <c r="F5" i="40"/>
  <c r="F465" i="25"/>
  <c r="H465" i="25"/>
  <c r="G465" i="25"/>
  <c r="K196" i="25"/>
  <c r="K195" i="25"/>
  <c r="O300" i="38" l="1"/>
  <c r="N300" i="38"/>
  <c r="E299" i="38"/>
  <c r="H299" i="38"/>
  <c r="K299" i="38"/>
  <c r="L299" i="38" s="1"/>
  <c r="M299" i="38"/>
  <c r="T299" i="38" s="1"/>
  <c r="R299" i="38"/>
  <c r="F93" i="51"/>
  <c r="H93" i="51"/>
  <c r="G93" i="51"/>
  <c r="K7" i="51"/>
  <c r="F292" i="17"/>
  <c r="H292" i="17"/>
  <c r="G292" i="17"/>
  <c r="F139" i="17"/>
  <c r="K138" i="17"/>
  <c r="F464" i="25"/>
  <c r="H464" i="25"/>
  <c r="G464" i="25"/>
  <c r="K194" i="25"/>
  <c r="F211" i="7"/>
  <c r="H211" i="7"/>
  <c r="G211" i="7"/>
  <c r="F82" i="7"/>
  <c r="K79" i="7"/>
  <c r="F93" i="7"/>
  <c r="F67" i="53"/>
  <c r="H67" i="53"/>
  <c r="G67" i="53"/>
  <c r="F5" i="53"/>
  <c r="O299" i="38" l="1"/>
  <c r="N299" i="38"/>
  <c r="E298" i="38"/>
  <c r="G298" i="38"/>
  <c r="H298" i="38"/>
  <c r="K298" i="38"/>
  <c r="L298" i="38" s="1"/>
  <c r="M298" i="38"/>
  <c r="T298" i="38" s="1"/>
  <c r="R298" i="38"/>
  <c r="F97" i="45"/>
  <c r="H97" i="45"/>
  <c r="G97" i="45"/>
  <c r="M18" i="45"/>
  <c r="K18" i="45"/>
  <c r="H18" i="45"/>
  <c r="F60" i="54"/>
  <c r="H60" i="54"/>
  <c r="G60" i="54"/>
  <c r="C18" i="54"/>
  <c r="H29" i="67"/>
  <c r="G29" i="67"/>
  <c r="F29" i="67"/>
  <c r="F72" i="58"/>
  <c r="H72" i="58"/>
  <c r="G72" i="58"/>
  <c r="F291" i="17"/>
  <c r="H291" i="17"/>
  <c r="G291" i="17"/>
  <c r="F290" i="17"/>
  <c r="H290" i="17"/>
  <c r="G290" i="17"/>
  <c r="F138" i="17"/>
  <c r="F135" i="17"/>
  <c r="F462" i="25"/>
  <c r="G462" i="25"/>
  <c r="H462" i="25"/>
  <c r="F463" i="25"/>
  <c r="G463" i="25"/>
  <c r="H463" i="25"/>
  <c r="F461" i="25"/>
  <c r="H461" i="25"/>
  <c r="G461" i="25"/>
  <c r="F46" i="40"/>
  <c r="H46" i="40"/>
  <c r="G46" i="40"/>
  <c r="K3" i="40"/>
  <c r="K4" i="40"/>
  <c r="O298" i="38" l="1"/>
  <c r="N298" i="38"/>
  <c r="F210" i="7"/>
  <c r="H210" i="7"/>
  <c r="G210" i="7"/>
  <c r="F289" i="17"/>
  <c r="H289" i="17"/>
  <c r="G289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H19" i="71"/>
  <c r="K19" i="71"/>
  <c r="M19" i="71"/>
  <c r="C19" i="71"/>
  <c r="N297" i="38" l="1"/>
  <c r="Q2" i="71"/>
  <c r="Q3" i="71" s="1"/>
  <c r="Q6" i="71" s="1"/>
  <c r="O297" i="38"/>
  <c r="F59" i="54"/>
  <c r="G59" i="54"/>
  <c r="H59" i="54"/>
  <c r="F48" i="50"/>
  <c r="G48" i="50"/>
  <c r="H48" i="50"/>
  <c r="F288" i="17"/>
  <c r="H288" i="17"/>
  <c r="G288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60" i="25"/>
  <c r="H460" i="25"/>
  <c r="G460" i="25"/>
  <c r="Q8" i="71" l="1"/>
  <c r="Q7" i="71" s="1"/>
  <c r="Q5" i="71"/>
  <c r="N296" i="38"/>
  <c r="O296" i="38"/>
  <c r="F208" i="7"/>
  <c r="H208" i="7"/>
  <c r="F89" i="61"/>
  <c r="G89" i="61"/>
  <c r="H89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Q9" i="71" l="1"/>
  <c r="O295" i="38"/>
  <c r="N295" i="38"/>
  <c r="F71" i="58"/>
  <c r="G71" i="58"/>
  <c r="H71" i="58"/>
  <c r="F29" i="68"/>
  <c r="G29" i="68"/>
  <c r="H29" i="68"/>
  <c r="F64" i="34"/>
  <c r="G64" i="34"/>
  <c r="H64" i="34"/>
  <c r="F88" i="61"/>
  <c r="G88" i="61"/>
  <c r="H88" i="61"/>
  <c r="F207" i="7"/>
  <c r="H207" i="7"/>
  <c r="G207" i="7"/>
  <c r="F287" i="17"/>
  <c r="G287" i="17"/>
  <c r="H287" i="17"/>
  <c r="F90" i="7"/>
  <c r="E294" i="38"/>
  <c r="H294" i="38"/>
  <c r="K294" i="38"/>
  <c r="L294" i="38" s="1"/>
  <c r="O294" i="38" s="1"/>
  <c r="M294" i="38"/>
  <c r="T294" i="38" s="1"/>
  <c r="R294" i="38"/>
  <c r="N294" i="38" l="1"/>
  <c r="F459" i="25"/>
  <c r="G459" i="25"/>
  <c r="H459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87" i="61"/>
  <c r="H87" i="61"/>
  <c r="G87" i="61"/>
  <c r="F63" i="66"/>
  <c r="K63" i="66"/>
  <c r="M63" i="66"/>
  <c r="C63" i="66"/>
  <c r="H63" i="66"/>
  <c r="M44" i="66" l="1"/>
  <c r="Q10" i="66" s="1"/>
  <c r="N293" i="38"/>
  <c r="O293" i="38"/>
  <c r="F70" i="58"/>
  <c r="G70" i="58"/>
  <c r="H70" i="58"/>
  <c r="H86" i="61"/>
  <c r="G86" i="61"/>
  <c r="F86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86" i="17"/>
  <c r="H286" i="17"/>
  <c r="G286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69" i="58"/>
  <c r="G69" i="58"/>
  <c r="H69" i="58"/>
  <c r="F45" i="40"/>
  <c r="G45" i="40"/>
  <c r="H45" i="40"/>
  <c r="F64" i="53"/>
  <c r="G64" i="53"/>
  <c r="H64" i="53"/>
  <c r="E291" i="38"/>
  <c r="H291" i="38"/>
  <c r="K291" i="38"/>
  <c r="L291" i="38" s="1"/>
  <c r="M291" i="38"/>
  <c r="T291" i="38" s="1"/>
  <c r="R291" i="38"/>
  <c r="F85" i="61"/>
  <c r="H85" i="61"/>
  <c r="G85" i="61"/>
  <c r="F458" i="25"/>
  <c r="H458" i="25"/>
  <c r="G458" i="25"/>
  <c r="F285" i="17"/>
  <c r="H285" i="17"/>
  <c r="G285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57" i="25"/>
  <c r="F457" i="25"/>
  <c r="H457" i="25"/>
  <c r="F208" i="25"/>
  <c r="F205" i="7"/>
  <c r="H205" i="7"/>
  <c r="F204" i="7"/>
  <c r="H204" i="7"/>
  <c r="G205" i="7"/>
  <c r="G204" i="7"/>
  <c r="K77" i="7"/>
  <c r="K76" i="7"/>
  <c r="N290" i="38" l="1"/>
  <c r="O290" i="38"/>
  <c r="F84" i="61"/>
  <c r="G84" i="61"/>
  <c r="H84" i="61"/>
  <c r="F66" i="57"/>
  <c r="G66" i="57"/>
  <c r="H66" i="57"/>
  <c r="F101" i="31"/>
  <c r="G101" i="31"/>
  <c r="H101" i="31"/>
  <c r="F91" i="51"/>
  <c r="G91" i="51"/>
  <c r="H91" i="51"/>
  <c r="F68" i="58"/>
  <c r="G68" i="58"/>
  <c r="H68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96" i="45"/>
  <c r="G96" i="45"/>
  <c r="H96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56" i="25"/>
  <c r="H456" i="25"/>
  <c r="G456" i="25"/>
  <c r="E289" i="38" l="1"/>
  <c r="H289" i="38"/>
  <c r="K289" i="38"/>
  <c r="L289" i="38" s="1"/>
  <c r="M289" i="38"/>
  <c r="T289" i="38" s="1"/>
  <c r="R289" i="38"/>
  <c r="F455" i="25"/>
  <c r="H455" i="25"/>
  <c r="F207" i="25"/>
  <c r="G455" i="25"/>
  <c r="F206" i="25"/>
  <c r="F29" i="70"/>
  <c r="H29" i="70"/>
  <c r="G29" i="70"/>
  <c r="F43" i="40"/>
  <c r="G43" i="40"/>
  <c r="H43" i="40"/>
  <c r="F67" i="58"/>
  <c r="G67" i="58"/>
  <c r="H67" i="58"/>
  <c r="F27" i="65"/>
  <c r="G27" i="65"/>
  <c r="H27" i="65"/>
  <c r="F83" i="61"/>
  <c r="G83" i="61"/>
  <c r="H83" i="61"/>
  <c r="F58" i="54"/>
  <c r="G58" i="54"/>
  <c r="H58" i="54"/>
  <c r="F95" i="45"/>
  <c r="G95" i="45"/>
  <c r="H95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54" i="25"/>
  <c r="H454" i="25"/>
  <c r="G454" i="25"/>
  <c r="K193" i="25"/>
  <c r="F205" i="25"/>
  <c r="F204" i="25"/>
  <c r="F203" i="25"/>
  <c r="N289" i="38" l="1"/>
  <c r="O289" i="38"/>
  <c r="N288" i="38"/>
  <c r="O288" i="38"/>
  <c r="F89" i="51"/>
  <c r="G89" i="51"/>
  <c r="H89" i="51"/>
  <c r="F26" i="65"/>
  <c r="G26" i="65"/>
  <c r="H26" i="65"/>
  <c r="F66" i="58"/>
  <c r="G66" i="58"/>
  <c r="H66" i="58"/>
  <c r="F82" i="61"/>
  <c r="G82" i="61"/>
  <c r="H82" i="61"/>
  <c r="F57" i="54"/>
  <c r="G57" i="54"/>
  <c r="H57" i="54"/>
  <c r="F94" i="45"/>
  <c r="G94" i="45"/>
  <c r="H94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284" i="17"/>
  <c r="G284" i="17"/>
  <c r="H284" i="17"/>
  <c r="F453" i="25"/>
  <c r="H453" i="25"/>
  <c r="F452" i="25"/>
  <c r="H452" i="25"/>
  <c r="G453" i="25"/>
  <c r="G452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83" i="17"/>
  <c r="H283" i="17"/>
  <c r="G283" i="17"/>
  <c r="F133" i="17"/>
  <c r="F451" i="25"/>
  <c r="H451" i="25"/>
  <c r="G451" i="25"/>
  <c r="F450" i="25"/>
  <c r="H450" i="25"/>
  <c r="G450" i="25"/>
  <c r="F202" i="25"/>
  <c r="F201" i="25"/>
  <c r="N286" i="38" l="1"/>
  <c r="O286" i="38"/>
  <c r="F62" i="53"/>
  <c r="G62" i="53"/>
  <c r="H62" i="53"/>
  <c r="F93" i="45"/>
  <c r="G93" i="45"/>
  <c r="H93" i="45"/>
  <c r="F63" i="57"/>
  <c r="G63" i="57"/>
  <c r="H63" i="57"/>
  <c r="F65" i="58"/>
  <c r="G65" i="58"/>
  <c r="H65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49" i="25"/>
  <c r="G449" i="25"/>
  <c r="H449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82" i="17"/>
  <c r="G282" i="17"/>
  <c r="H282" i="17"/>
  <c r="F448" i="25"/>
  <c r="G448" i="25"/>
  <c r="H448" i="25"/>
  <c r="F81" i="61"/>
  <c r="H81" i="61"/>
  <c r="G81" i="61"/>
  <c r="E284" i="38" l="1"/>
  <c r="H284" i="38"/>
  <c r="K284" i="38"/>
  <c r="M284" i="38"/>
  <c r="T284" i="38" s="1"/>
  <c r="R284" i="38"/>
  <c r="F197" i="7"/>
  <c r="H197" i="7"/>
  <c r="G197" i="7"/>
  <c r="F80" i="61"/>
  <c r="H80" i="61"/>
  <c r="G80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47" i="25"/>
  <c r="H447" i="25"/>
  <c r="G447" i="25"/>
  <c r="F200" i="25"/>
  <c r="F446" i="25"/>
  <c r="H446" i="25"/>
  <c r="G446" i="25"/>
  <c r="F445" i="25"/>
  <c r="H445" i="25"/>
  <c r="F444" i="25"/>
  <c r="H444" i="25"/>
  <c r="G445" i="25"/>
  <c r="G444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64" i="58"/>
  <c r="G64" i="58"/>
  <c r="H64" i="58"/>
  <c r="F79" i="61"/>
  <c r="G79" i="61"/>
  <c r="H79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81" i="17"/>
  <c r="H281" i="17"/>
  <c r="G281" i="17"/>
  <c r="F132" i="17"/>
  <c r="F171" i="25"/>
  <c r="F195" i="7"/>
  <c r="H195" i="7"/>
  <c r="G195" i="7"/>
  <c r="F83" i="7"/>
  <c r="F443" i="25"/>
  <c r="H443" i="25"/>
  <c r="F442" i="25"/>
  <c r="H442" i="25"/>
  <c r="G443" i="25"/>
  <c r="G442" i="25"/>
  <c r="F199" i="25"/>
  <c r="F198" i="25"/>
  <c r="K187" i="25"/>
  <c r="K186" i="25"/>
  <c r="K185" i="25"/>
  <c r="K184" i="25"/>
  <c r="H156" i="49"/>
  <c r="C156" i="49"/>
  <c r="K156" i="49"/>
  <c r="M156" i="49"/>
  <c r="F156" i="49"/>
  <c r="F155" i="49" l="1"/>
  <c r="K155" i="49"/>
  <c r="T282" i="38"/>
  <c r="O282" i="38"/>
  <c r="F280" i="17"/>
  <c r="G280" i="17"/>
  <c r="H280" i="17"/>
  <c r="F63" i="58"/>
  <c r="G63" i="58"/>
  <c r="H63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41" i="25"/>
  <c r="H441" i="25"/>
  <c r="G441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62" i="58"/>
  <c r="H62" i="58"/>
  <c r="G62" i="58"/>
  <c r="F61" i="58"/>
  <c r="G61" i="58"/>
  <c r="H61" i="58"/>
  <c r="F92" i="45"/>
  <c r="H92" i="45"/>
  <c r="G92" i="45"/>
  <c r="F440" i="25"/>
  <c r="H440" i="25"/>
  <c r="F439" i="25"/>
  <c r="H439" i="25"/>
  <c r="F438" i="25"/>
  <c r="H438" i="25"/>
  <c r="G440" i="25"/>
  <c r="G439" i="25"/>
  <c r="G438" i="25"/>
  <c r="F196" i="25"/>
  <c r="F195" i="25"/>
  <c r="F170" i="25"/>
  <c r="K183" i="25"/>
  <c r="H78" i="61"/>
  <c r="G78" i="61"/>
  <c r="F78" i="61"/>
  <c r="F77" i="61"/>
  <c r="H77" i="61"/>
  <c r="G77" i="61"/>
  <c r="F26" i="70"/>
  <c r="G26" i="70"/>
  <c r="H2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K19" i="70"/>
  <c r="F19" i="70"/>
  <c r="C19" i="70"/>
  <c r="M55" i="62" l="1"/>
  <c r="Q10" i="62" s="1"/>
  <c r="Q2" i="70"/>
  <c r="Q8" i="70" s="1"/>
  <c r="Q7" i="70" s="1"/>
  <c r="N280" i="38"/>
  <c r="O280" i="38"/>
  <c r="F24" i="43"/>
  <c r="G24" i="43"/>
  <c r="H24" i="43"/>
  <c r="Q3" i="70" l="1"/>
  <c r="Q6" i="70" s="1"/>
  <c r="Q9" i="70" s="1"/>
  <c r="Q5" i="70"/>
  <c r="F60" i="58"/>
  <c r="G60" i="58"/>
  <c r="H60" i="58"/>
  <c r="F76" i="61"/>
  <c r="G76" i="61"/>
  <c r="H76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37" i="25"/>
  <c r="H437" i="25"/>
  <c r="G437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79" i="17"/>
  <c r="G279" i="17"/>
  <c r="H279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36" i="25"/>
  <c r="G436" i="25"/>
  <c r="H436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K19" i="40"/>
  <c r="K18" i="40" l="1"/>
  <c r="O278" i="38"/>
  <c r="T278" i="38"/>
  <c r="F91" i="45"/>
  <c r="G91" i="45"/>
  <c r="H91" i="45"/>
  <c r="F75" i="61"/>
  <c r="G75" i="61"/>
  <c r="H75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35" i="25"/>
  <c r="H435" i="25"/>
  <c r="G435" i="25"/>
  <c r="H247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34" i="25"/>
  <c r="G434" i="25"/>
  <c r="H434" i="25"/>
  <c r="F165" i="25"/>
  <c r="K181" i="25"/>
  <c r="F191" i="7"/>
  <c r="H191" i="7"/>
  <c r="G191" i="7"/>
  <c r="F278" i="17"/>
  <c r="G278" i="17"/>
  <c r="H278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74" i="61"/>
  <c r="G74" i="61"/>
  <c r="H74" i="61"/>
  <c r="F82" i="51"/>
  <c r="G82" i="51"/>
  <c r="H82" i="51"/>
  <c r="F90" i="45"/>
  <c r="G90" i="45"/>
  <c r="H90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33" i="25"/>
  <c r="H433" i="25"/>
  <c r="F432" i="25"/>
  <c r="H432" i="25"/>
  <c r="G433" i="25"/>
  <c r="G432" i="25"/>
  <c r="F193" i="25"/>
  <c r="F192" i="25"/>
  <c r="O276" i="38" l="1"/>
  <c r="N276" i="38"/>
  <c r="F277" i="17"/>
  <c r="G277" i="17"/>
  <c r="H277" i="17"/>
  <c r="F73" i="61"/>
  <c r="G73" i="61"/>
  <c r="H73" i="61"/>
  <c r="F23" i="67"/>
  <c r="G23" i="67"/>
  <c r="H23" i="67"/>
  <c r="F81" i="51"/>
  <c r="G81" i="51"/>
  <c r="H81" i="51"/>
  <c r="F37" i="40"/>
  <c r="G37" i="40"/>
  <c r="H37" i="40"/>
  <c r="F89" i="45"/>
  <c r="G89" i="45"/>
  <c r="H89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31" i="25"/>
  <c r="G431" i="25"/>
  <c r="H431" i="25"/>
  <c r="F191" i="25"/>
  <c r="O275" i="38" l="1"/>
  <c r="N275" i="38"/>
  <c r="C29" i="49"/>
  <c r="F276" i="17"/>
  <c r="G276" i="17"/>
  <c r="H276" i="17"/>
  <c r="F430" i="25"/>
  <c r="G430" i="25"/>
  <c r="H430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86" i="40"/>
  <c r="H86" i="40"/>
  <c r="C86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72" i="40"/>
  <c r="F72" i="40"/>
  <c r="AE46" i="40"/>
  <c r="AD46" i="40"/>
  <c r="P46" i="40"/>
  <c r="K71" i="40"/>
  <c r="F71" i="40"/>
  <c r="AE45" i="40"/>
  <c r="AD45" i="40"/>
  <c r="P45" i="40"/>
  <c r="K70" i="40"/>
  <c r="F70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100" i="40"/>
  <c r="G100" i="40"/>
  <c r="F100" i="40"/>
  <c r="AE31" i="40"/>
  <c r="AD31" i="40"/>
  <c r="H99" i="40"/>
  <c r="G99" i="40"/>
  <c r="F99" i="40"/>
  <c r="AE30" i="40"/>
  <c r="AD30" i="40"/>
  <c r="H98" i="40"/>
  <c r="G98" i="40"/>
  <c r="F98" i="40"/>
  <c r="AE29" i="40"/>
  <c r="AD29" i="40"/>
  <c r="H97" i="40"/>
  <c r="G97" i="40"/>
  <c r="F97" i="40"/>
  <c r="AE28" i="40"/>
  <c r="AD28" i="40"/>
  <c r="H96" i="40"/>
  <c r="G96" i="40"/>
  <c r="F96" i="40"/>
  <c r="AE27" i="40"/>
  <c r="AD27" i="40"/>
  <c r="H95" i="40"/>
  <c r="G95" i="40"/>
  <c r="F95" i="40"/>
  <c r="AE26" i="40"/>
  <c r="AD26" i="40"/>
  <c r="H94" i="40"/>
  <c r="G94" i="40"/>
  <c r="F94" i="40"/>
  <c r="AE25" i="40"/>
  <c r="AD25" i="40"/>
  <c r="H93" i="40"/>
  <c r="G93" i="40"/>
  <c r="F93" i="40"/>
  <c r="AE24" i="40"/>
  <c r="AD24" i="40"/>
  <c r="H92" i="40"/>
  <c r="G92" i="40"/>
  <c r="F92" i="40"/>
  <c r="AE23" i="40"/>
  <c r="AD23" i="40"/>
  <c r="H91" i="40"/>
  <c r="G91" i="40"/>
  <c r="F91" i="40"/>
  <c r="AE22" i="40"/>
  <c r="AD22" i="40"/>
  <c r="H90" i="40"/>
  <c r="G90" i="40"/>
  <c r="F90" i="40"/>
  <c r="AE21" i="40"/>
  <c r="AD21" i="40"/>
  <c r="AE20" i="40"/>
  <c r="AD20" i="40"/>
  <c r="AE19" i="40"/>
  <c r="AD19" i="40"/>
  <c r="AE18" i="40"/>
  <c r="AD18" i="40"/>
  <c r="M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Q41" i="3"/>
  <c r="Q40" i="3"/>
  <c r="M18" i="3"/>
  <c r="K18" i="3"/>
  <c r="H18" i="3"/>
  <c r="F18" i="3"/>
  <c r="C18" i="3"/>
  <c r="Q11" i="3"/>
  <c r="AE2" i="3"/>
  <c r="M124" i="45"/>
  <c r="H124" i="45"/>
  <c r="C124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AE69" i="45"/>
  <c r="AD69" i="45"/>
  <c r="H88" i="45"/>
  <c r="G88" i="45"/>
  <c r="F88" i="45"/>
  <c r="AE68" i="45"/>
  <c r="AD68" i="45"/>
  <c r="H87" i="45"/>
  <c r="G87" i="45"/>
  <c r="F87" i="45"/>
  <c r="AE67" i="45"/>
  <c r="AD67" i="45"/>
  <c r="AE66" i="45"/>
  <c r="AD66" i="45"/>
  <c r="AE65" i="45"/>
  <c r="AD65" i="45"/>
  <c r="AE64" i="45"/>
  <c r="AD64" i="45"/>
  <c r="AE63" i="45"/>
  <c r="AD63" i="45"/>
  <c r="H82" i="45"/>
  <c r="G82" i="45"/>
  <c r="F82" i="45"/>
  <c r="AE62" i="45"/>
  <c r="AD62" i="45"/>
  <c r="H81" i="45"/>
  <c r="G81" i="45"/>
  <c r="F81" i="45"/>
  <c r="AE61" i="45"/>
  <c r="AD61" i="45"/>
  <c r="H80" i="45"/>
  <c r="G80" i="45"/>
  <c r="F80" i="45"/>
  <c r="AE60" i="45"/>
  <c r="AD60" i="45"/>
  <c r="Q60" i="45"/>
  <c r="H79" i="45"/>
  <c r="G79" i="45"/>
  <c r="F79" i="45"/>
  <c r="AE59" i="45"/>
  <c r="AD59" i="45"/>
  <c r="Q59" i="45"/>
  <c r="H78" i="45"/>
  <c r="G78" i="45"/>
  <c r="F78" i="45"/>
  <c r="AE58" i="45"/>
  <c r="AD58" i="45"/>
  <c r="Q58" i="45"/>
  <c r="H77" i="45"/>
  <c r="G77" i="45"/>
  <c r="F77" i="45"/>
  <c r="AE57" i="45"/>
  <c r="AD57" i="45"/>
  <c r="Q57" i="45"/>
  <c r="H76" i="45"/>
  <c r="G76" i="45"/>
  <c r="F76" i="45"/>
  <c r="AE56" i="45"/>
  <c r="AD56" i="45"/>
  <c r="Q56" i="45"/>
  <c r="H75" i="45"/>
  <c r="G75" i="45"/>
  <c r="F75" i="45"/>
  <c r="AE55" i="45"/>
  <c r="AD55" i="45"/>
  <c r="Q55" i="45"/>
  <c r="H74" i="45"/>
  <c r="G74" i="45"/>
  <c r="F74" i="45"/>
  <c r="AE54" i="45"/>
  <c r="AD54" i="45"/>
  <c r="Q54" i="45"/>
  <c r="H73" i="45"/>
  <c r="G73" i="45"/>
  <c r="F73" i="45"/>
  <c r="AE53" i="45"/>
  <c r="AD53" i="45"/>
  <c r="Q53" i="45"/>
  <c r="H72" i="45"/>
  <c r="G72" i="45"/>
  <c r="F72" i="45"/>
  <c r="AE52" i="45"/>
  <c r="AD52" i="45"/>
  <c r="Q52" i="45"/>
  <c r="H71" i="45"/>
  <c r="G71" i="45"/>
  <c r="F71" i="45"/>
  <c r="AE51" i="45"/>
  <c r="AD51" i="45"/>
  <c r="Q51" i="45"/>
  <c r="H70" i="45"/>
  <c r="G70" i="45"/>
  <c r="F70" i="45"/>
  <c r="AE50" i="45"/>
  <c r="AD50" i="45"/>
  <c r="Q50" i="45"/>
  <c r="H69" i="45"/>
  <c r="G69" i="45"/>
  <c r="F69" i="45"/>
  <c r="AE49" i="45"/>
  <c r="AD49" i="45"/>
  <c r="Q49" i="45"/>
  <c r="H68" i="45"/>
  <c r="G68" i="45"/>
  <c r="F68" i="45"/>
  <c r="AE48" i="45"/>
  <c r="AD48" i="45"/>
  <c r="Q48" i="45"/>
  <c r="H67" i="45"/>
  <c r="G67" i="45"/>
  <c r="F67" i="45"/>
  <c r="AE47" i="45"/>
  <c r="AD47" i="45"/>
  <c r="Q47" i="45"/>
  <c r="H66" i="45"/>
  <c r="G66" i="45"/>
  <c r="F66" i="45"/>
  <c r="AE46" i="45"/>
  <c r="AD46" i="45"/>
  <c r="Q46" i="45"/>
  <c r="H65" i="45"/>
  <c r="G65" i="45"/>
  <c r="F65" i="45"/>
  <c r="AE45" i="45"/>
  <c r="AD45" i="45"/>
  <c r="Q45" i="45"/>
  <c r="H64" i="45"/>
  <c r="G64" i="45"/>
  <c r="F64" i="45"/>
  <c r="AE44" i="45"/>
  <c r="AD44" i="45"/>
  <c r="Q44" i="45"/>
  <c r="H63" i="45"/>
  <c r="G63" i="45"/>
  <c r="F63" i="45"/>
  <c r="AE43" i="45"/>
  <c r="AD43" i="45"/>
  <c r="Q43" i="45"/>
  <c r="H62" i="45"/>
  <c r="G62" i="45"/>
  <c r="F62" i="45"/>
  <c r="AE42" i="45"/>
  <c r="AD42" i="45"/>
  <c r="Q42" i="45"/>
  <c r="H61" i="45"/>
  <c r="G61" i="45"/>
  <c r="F61" i="45"/>
  <c r="AE41" i="45"/>
  <c r="AD41" i="45"/>
  <c r="Q41" i="45"/>
  <c r="H60" i="45"/>
  <c r="G60" i="45"/>
  <c r="F60" i="45"/>
  <c r="AE40" i="45"/>
  <c r="AD40" i="45"/>
  <c r="Q40" i="45"/>
  <c r="H59" i="45"/>
  <c r="G59" i="45"/>
  <c r="F59" i="45"/>
  <c r="AE39" i="45"/>
  <c r="AD39" i="45"/>
  <c r="H58" i="45"/>
  <c r="G58" i="45"/>
  <c r="F58" i="45"/>
  <c r="AE38" i="45"/>
  <c r="AD38" i="45"/>
  <c r="H57" i="45"/>
  <c r="G57" i="45"/>
  <c r="F57" i="45"/>
  <c r="AE37" i="45"/>
  <c r="AD37" i="45"/>
  <c r="H56" i="45"/>
  <c r="G56" i="45"/>
  <c r="F56" i="45"/>
  <c r="AE36" i="45"/>
  <c r="AD36" i="45"/>
  <c r="H55" i="45"/>
  <c r="G55" i="45"/>
  <c r="F55" i="45"/>
  <c r="AE35" i="45"/>
  <c r="AD35" i="45"/>
  <c r="H54" i="45"/>
  <c r="G54" i="45"/>
  <c r="F54" i="45"/>
  <c r="AE34" i="45"/>
  <c r="AD34" i="45"/>
  <c r="H53" i="45"/>
  <c r="G53" i="45"/>
  <c r="F53" i="45"/>
  <c r="AE33" i="45"/>
  <c r="AD33" i="45"/>
  <c r="H52" i="45"/>
  <c r="G52" i="45"/>
  <c r="F52" i="45"/>
  <c r="AE32" i="45"/>
  <c r="AD32" i="45"/>
  <c r="H51" i="45"/>
  <c r="G51" i="45"/>
  <c r="F51" i="45"/>
  <c r="AE31" i="45"/>
  <c r="AD31" i="45"/>
  <c r="H50" i="45"/>
  <c r="G50" i="45"/>
  <c r="F50" i="45"/>
  <c r="AE30" i="45"/>
  <c r="AD30" i="45"/>
  <c r="H49" i="45"/>
  <c r="G49" i="45"/>
  <c r="F49" i="45"/>
  <c r="AE29" i="45"/>
  <c r="AD29" i="45"/>
  <c r="H48" i="45"/>
  <c r="G48" i="45"/>
  <c r="F48" i="45"/>
  <c r="AE28" i="45"/>
  <c r="AD28" i="45"/>
  <c r="H47" i="45"/>
  <c r="G47" i="45"/>
  <c r="F47" i="45"/>
  <c r="AE27" i="45"/>
  <c r="AD27" i="45"/>
  <c r="H46" i="45"/>
  <c r="G46" i="45"/>
  <c r="F46" i="45"/>
  <c r="AE26" i="45"/>
  <c r="AD26" i="45"/>
  <c r="H45" i="45"/>
  <c r="G45" i="45"/>
  <c r="F45" i="45"/>
  <c r="AE25" i="45"/>
  <c r="AD25" i="45"/>
  <c r="H44" i="45"/>
  <c r="G44" i="45"/>
  <c r="F44" i="45"/>
  <c r="AE24" i="45"/>
  <c r="AD24" i="45"/>
  <c r="H43" i="45"/>
  <c r="G43" i="45"/>
  <c r="F43" i="45"/>
  <c r="AE23" i="45"/>
  <c r="AD23" i="45"/>
  <c r="H42" i="45"/>
  <c r="G42" i="45"/>
  <c r="F42" i="45"/>
  <c r="AE22" i="45"/>
  <c r="AD22" i="45"/>
  <c r="H41" i="45"/>
  <c r="G41" i="45"/>
  <c r="F41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M157" i="17"/>
  <c r="H157" i="17"/>
  <c r="C157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86" i="58"/>
  <c r="K102" i="58" s="1"/>
  <c r="F86" i="58"/>
  <c r="F102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59" i="58"/>
  <c r="G59" i="58"/>
  <c r="F59" i="58"/>
  <c r="AE41" i="58"/>
  <c r="AD41" i="58"/>
  <c r="P41" i="58"/>
  <c r="H58" i="58"/>
  <c r="G58" i="58"/>
  <c r="F58" i="58"/>
  <c r="AE40" i="58"/>
  <c r="AD40" i="58"/>
  <c r="AE39" i="58"/>
  <c r="AD39" i="58"/>
  <c r="AE38" i="58"/>
  <c r="AD38" i="58"/>
  <c r="AE37" i="58"/>
  <c r="AD37" i="58"/>
  <c r="H54" i="58"/>
  <c r="G54" i="58"/>
  <c r="F54" i="58"/>
  <c r="AE36" i="58"/>
  <c r="AD36" i="58"/>
  <c r="H53" i="58"/>
  <c r="G53" i="58"/>
  <c r="F53" i="58"/>
  <c r="AE35" i="58"/>
  <c r="AD35" i="58"/>
  <c r="H52" i="58"/>
  <c r="G52" i="58"/>
  <c r="F52" i="58"/>
  <c r="AE34" i="58"/>
  <c r="AD34" i="58"/>
  <c r="H51" i="58"/>
  <c r="G51" i="58"/>
  <c r="F51" i="58"/>
  <c r="AE33" i="58"/>
  <c r="AD33" i="58"/>
  <c r="H50" i="58"/>
  <c r="G50" i="58"/>
  <c r="F50" i="58"/>
  <c r="AE32" i="58"/>
  <c r="AD32" i="58"/>
  <c r="H49" i="58"/>
  <c r="G49" i="58"/>
  <c r="F49" i="58"/>
  <c r="AE31" i="58"/>
  <c r="AD31" i="58"/>
  <c r="H48" i="58"/>
  <c r="G48" i="58"/>
  <c r="F48" i="58"/>
  <c r="AE30" i="58"/>
  <c r="AD30" i="58"/>
  <c r="H47" i="58"/>
  <c r="G47" i="58"/>
  <c r="F47" i="58"/>
  <c r="AE29" i="58"/>
  <c r="AD29" i="58"/>
  <c r="H46" i="58"/>
  <c r="G46" i="58"/>
  <c r="F46" i="58"/>
  <c r="AE28" i="58"/>
  <c r="AD28" i="58"/>
  <c r="H45" i="58"/>
  <c r="G45" i="58"/>
  <c r="F45" i="58"/>
  <c r="AE27" i="58"/>
  <c r="AD27" i="58"/>
  <c r="H44" i="58"/>
  <c r="G44" i="58"/>
  <c r="F44" i="58"/>
  <c r="AE26" i="58"/>
  <c r="AD26" i="58"/>
  <c r="H43" i="58"/>
  <c r="G43" i="58"/>
  <c r="F43" i="58"/>
  <c r="AE25" i="58"/>
  <c r="AD25" i="58"/>
  <c r="H42" i="58"/>
  <c r="G42" i="58"/>
  <c r="F42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18" i="58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H256" i="25"/>
  <c r="G256" i="25"/>
  <c r="H255" i="25"/>
  <c r="G255" i="25"/>
  <c r="H254" i="25"/>
  <c r="G254" i="25"/>
  <c r="H253" i="25"/>
  <c r="G253" i="25"/>
  <c r="H252" i="25"/>
  <c r="G252" i="25"/>
  <c r="H251" i="25"/>
  <c r="G251" i="25"/>
  <c r="M247" i="25"/>
  <c r="C247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72" i="61"/>
  <c r="G72" i="61"/>
  <c r="F72" i="61"/>
  <c r="AE63" i="61"/>
  <c r="AD63" i="61"/>
  <c r="H71" i="61"/>
  <c r="G71" i="61"/>
  <c r="F71" i="61"/>
  <c r="AE62" i="61"/>
  <c r="AD62" i="61"/>
  <c r="H70" i="61"/>
  <c r="G70" i="61"/>
  <c r="F70" i="61"/>
  <c r="AE61" i="61"/>
  <c r="AD61" i="61"/>
  <c r="P61" i="61"/>
  <c r="H69" i="61"/>
  <c r="G69" i="61"/>
  <c r="F69" i="61"/>
  <c r="AE60" i="61"/>
  <c r="AD60" i="61"/>
  <c r="P60" i="61"/>
  <c r="H68" i="61"/>
  <c r="G68" i="61"/>
  <c r="F68" i="61"/>
  <c r="AE59" i="61"/>
  <c r="AD59" i="61"/>
  <c r="P59" i="61"/>
  <c r="H67" i="61"/>
  <c r="G67" i="61"/>
  <c r="F67" i="61"/>
  <c r="AE58" i="61"/>
  <c r="AD58" i="61"/>
  <c r="P58" i="61"/>
  <c r="H66" i="61"/>
  <c r="G66" i="61"/>
  <c r="F66" i="61"/>
  <c r="AE57" i="61"/>
  <c r="AD57" i="61"/>
  <c r="P57" i="61"/>
  <c r="H65" i="61"/>
  <c r="G65" i="61"/>
  <c r="F65" i="61"/>
  <c r="AE56" i="61"/>
  <c r="AD56" i="61"/>
  <c r="P56" i="61"/>
  <c r="H64" i="61"/>
  <c r="G64" i="61"/>
  <c r="F64" i="61"/>
  <c r="AE55" i="61"/>
  <c r="AD55" i="61"/>
  <c r="P55" i="61"/>
  <c r="H63" i="61"/>
  <c r="G63" i="61"/>
  <c r="F63" i="61"/>
  <c r="AE54" i="61"/>
  <c r="AD54" i="61"/>
  <c r="P54" i="61"/>
  <c r="H62" i="61"/>
  <c r="G62" i="61"/>
  <c r="F62" i="61"/>
  <c r="AE53" i="61"/>
  <c r="AD53" i="61"/>
  <c r="P53" i="61"/>
  <c r="H61" i="61"/>
  <c r="G61" i="61"/>
  <c r="F61" i="61"/>
  <c r="AE52" i="61"/>
  <c r="AD52" i="61"/>
  <c r="P52" i="61"/>
  <c r="H60" i="61"/>
  <c r="G60" i="61"/>
  <c r="F60" i="61"/>
  <c r="AE51" i="61"/>
  <c r="AD51" i="61"/>
  <c r="P51" i="61"/>
  <c r="H59" i="61"/>
  <c r="G59" i="61"/>
  <c r="F59" i="61"/>
  <c r="AE50" i="61"/>
  <c r="AD50" i="61"/>
  <c r="P50" i="61"/>
  <c r="H58" i="61"/>
  <c r="G58" i="61"/>
  <c r="F58" i="61"/>
  <c r="AE49" i="61"/>
  <c r="AD49" i="61"/>
  <c r="P49" i="61"/>
  <c r="H57" i="61"/>
  <c r="G57" i="61"/>
  <c r="F57" i="61"/>
  <c r="AE48" i="61"/>
  <c r="AD48" i="61"/>
  <c r="P48" i="61"/>
  <c r="H56" i="61"/>
  <c r="G56" i="61"/>
  <c r="F56" i="61"/>
  <c r="AE47" i="61"/>
  <c r="AD47" i="61"/>
  <c r="P47" i="61"/>
  <c r="H55" i="61"/>
  <c r="G55" i="61"/>
  <c r="F55" i="61"/>
  <c r="AE46" i="61"/>
  <c r="AD46" i="61"/>
  <c r="P46" i="61"/>
  <c r="H54" i="61"/>
  <c r="G54" i="61"/>
  <c r="F54" i="61"/>
  <c r="AE45" i="61"/>
  <c r="AD45" i="61"/>
  <c r="P45" i="61"/>
  <c r="H53" i="61"/>
  <c r="G53" i="61"/>
  <c r="F53" i="61"/>
  <c r="AE44" i="61"/>
  <c r="AD44" i="61"/>
  <c r="P44" i="61"/>
  <c r="H52" i="61"/>
  <c r="G52" i="61"/>
  <c r="F52" i="61"/>
  <c r="AE43" i="61"/>
  <c r="AD43" i="61"/>
  <c r="P43" i="61"/>
  <c r="H51" i="61"/>
  <c r="G51" i="61"/>
  <c r="F51" i="61"/>
  <c r="AE42" i="61"/>
  <c r="AD42" i="61"/>
  <c r="P42" i="61"/>
  <c r="H50" i="61"/>
  <c r="G50" i="61"/>
  <c r="F50" i="61"/>
  <c r="AE41" i="61"/>
  <c r="AD41" i="61"/>
  <c r="P41" i="61"/>
  <c r="H49" i="61"/>
  <c r="G49" i="61"/>
  <c r="F49" i="61"/>
  <c r="AE40" i="61"/>
  <c r="AD40" i="61"/>
  <c r="H48" i="61"/>
  <c r="G48" i="61"/>
  <c r="F48" i="61"/>
  <c r="AE39" i="61"/>
  <c r="AD39" i="61"/>
  <c r="H47" i="61"/>
  <c r="G47" i="61"/>
  <c r="F47" i="61"/>
  <c r="AE38" i="61"/>
  <c r="AD38" i="61"/>
  <c r="H46" i="61"/>
  <c r="G46" i="61"/>
  <c r="F46" i="61"/>
  <c r="AE37" i="61"/>
  <c r="AD37" i="61"/>
  <c r="H45" i="61"/>
  <c r="G45" i="61"/>
  <c r="F45" i="61"/>
  <c r="AE36" i="61"/>
  <c r="AD36" i="61"/>
  <c r="H44" i="61"/>
  <c r="G44" i="61"/>
  <c r="F44" i="61"/>
  <c r="AE35" i="61"/>
  <c r="AD35" i="61"/>
  <c r="H43" i="61"/>
  <c r="G43" i="61"/>
  <c r="F43" i="61"/>
  <c r="AE34" i="61"/>
  <c r="AD34" i="61"/>
  <c r="H42" i="61"/>
  <c r="G42" i="61"/>
  <c r="F42" i="61"/>
  <c r="AE33" i="61"/>
  <c r="AD33" i="61"/>
  <c r="H41" i="61"/>
  <c r="G41" i="61"/>
  <c r="F41" i="61"/>
  <c r="AE32" i="61"/>
  <c r="AD32" i="61"/>
  <c r="H40" i="61"/>
  <c r="G40" i="61"/>
  <c r="F40" i="61"/>
  <c r="AE31" i="61"/>
  <c r="AD31" i="61"/>
  <c r="H39" i="61"/>
  <c r="G39" i="61"/>
  <c r="F39" i="61"/>
  <c r="AE30" i="61"/>
  <c r="AD30" i="61"/>
  <c r="H38" i="61"/>
  <c r="G38" i="61"/>
  <c r="F38" i="61"/>
  <c r="AE29" i="61"/>
  <c r="AD29" i="61"/>
  <c r="H37" i="61"/>
  <c r="G37" i="61"/>
  <c r="F37" i="61"/>
  <c r="AE28" i="61"/>
  <c r="AD28" i="61"/>
  <c r="H36" i="61"/>
  <c r="G36" i="61"/>
  <c r="F36" i="61"/>
  <c r="AE27" i="61"/>
  <c r="AD27" i="61"/>
  <c r="H35" i="61"/>
  <c r="G35" i="61"/>
  <c r="F35" i="61"/>
  <c r="AE26" i="61"/>
  <c r="AD26" i="61"/>
  <c r="H34" i="61"/>
  <c r="G34" i="61"/>
  <c r="F34" i="61"/>
  <c r="AE25" i="61"/>
  <c r="AD25" i="61"/>
  <c r="H33" i="61"/>
  <c r="G33" i="61"/>
  <c r="F33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103" i="53"/>
  <c r="C80" i="41"/>
  <c r="C19" i="53"/>
  <c r="C19" i="62"/>
  <c r="M19" i="41"/>
  <c r="H19" i="52"/>
  <c r="K158" i="17"/>
  <c r="K103" i="58"/>
  <c r="M19" i="55"/>
  <c r="M103" i="58"/>
  <c r="K19" i="52"/>
  <c r="M19" i="53"/>
  <c r="K19" i="58"/>
  <c r="M80" i="41"/>
  <c r="C19" i="55"/>
  <c r="K19" i="63"/>
  <c r="F65" i="63"/>
  <c r="K19" i="53"/>
  <c r="K103" i="53"/>
  <c r="F72" i="59"/>
  <c r="F103" i="58"/>
  <c r="F19" i="59"/>
  <c r="K19" i="59"/>
  <c r="C82" i="50"/>
  <c r="K32" i="31"/>
  <c r="C94" i="52"/>
  <c r="M29" i="51"/>
  <c r="M103" i="53"/>
  <c r="M19" i="63"/>
  <c r="F19" i="61"/>
  <c r="H19" i="54"/>
  <c r="C19" i="58"/>
  <c r="K248" i="25"/>
  <c r="M19" i="54"/>
  <c r="F80" i="41"/>
  <c r="F19" i="41"/>
  <c r="C108" i="7"/>
  <c r="F19" i="68"/>
  <c r="C103" i="53"/>
  <c r="F19" i="50"/>
  <c r="F82" i="50"/>
  <c r="F19" i="52"/>
  <c r="F101" i="57"/>
  <c r="F19" i="54"/>
  <c r="H125" i="45"/>
  <c r="M19" i="50"/>
  <c r="M67" i="60"/>
  <c r="M19" i="52"/>
  <c r="K101" i="57"/>
  <c r="H19" i="45"/>
  <c r="H19" i="41"/>
  <c r="C19" i="50"/>
  <c r="K30" i="49"/>
  <c r="M65" i="63"/>
  <c r="M30" i="49"/>
  <c r="K125" i="45"/>
  <c r="C19" i="41"/>
  <c r="K19" i="60"/>
  <c r="M248" i="25"/>
  <c r="H30" i="49"/>
  <c r="C19" i="34"/>
  <c r="M19" i="62"/>
  <c r="H94" i="52"/>
  <c r="C19" i="59"/>
  <c r="C19" i="52"/>
  <c r="H248" i="25"/>
  <c r="F29" i="51"/>
  <c r="H67" i="60"/>
  <c r="F19" i="55"/>
  <c r="K19" i="57"/>
  <c r="F19" i="40"/>
  <c r="K80" i="41"/>
  <c r="F19" i="62"/>
  <c r="K19" i="41"/>
  <c r="K19" i="54"/>
  <c r="K65" i="63"/>
  <c r="C19" i="69"/>
  <c r="C29" i="51"/>
  <c r="C65" i="63"/>
  <c r="K29" i="51"/>
  <c r="H19" i="50"/>
  <c r="C72" i="59"/>
  <c r="M19" i="34"/>
  <c r="C19" i="63"/>
  <c r="K19" i="55"/>
  <c r="C19" i="57"/>
  <c r="C67" i="60"/>
  <c r="M19" i="64"/>
  <c r="M82" i="50"/>
  <c r="K19" i="62"/>
  <c r="H80" i="41"/>
  <c r="K19" i="34"/>
  <c r="C101" i="57"/>
  <c r="H19" i="68"/>
  <c r="K67" i="60"/>
  <c r="C19" i="54"/>
  <c r="H101" i="57"/>
  <c r="H19" i="61"/>
  <c r="H19" i="34"/>
  <c r="F19" i="69"/>
  <c r="H19" i="60"/>
  <c r="M19" i="60"/>
  <c r="C103" i="58"/>
  <c r="H19" i="59"/>
  <c r="M19" i="68"/>
  <c r="H19" i="63"/>
  <c r="H103" i="53"/>
  <c r="C125" i="45"/>
  <c r="H32" i="31"/>
  <c r="H19" i="57"/>
  <c r="M72" i="59"/>
  <c r="K19" i="69"/>
  <c r="F94" i="52"/>
  <c r="F19" i="34"/>
  <c r="K94" i="52"/>
  <c r="F125" i="45"/>
  <c r="M19" i="59"/>
  <c r="H103" i="58"/>
  <c r="H19" i="69"/>
  <c r="M19" i="66"/>
  <c r="M19" i="61"/>
  <c r="M101" i="57"/>
  <c r="F19" i="58"/>
  <c r="K19" i="61"/>
  <c r="K19" i="50"/>
  <c r="F30" i="49"/>
  <c r="H19" i="55"/>
  <c r="M19" i="57"/>
  <c r="F19" i="66"/>
  <c r="C19" i="64"/>
  <c r="M94" i="52"/>
  <c r="C19" i="68"/>
  <c r="M158" i="17"/>
  <c r="F19" i="57"/>
  <c r="F19" i="53"/>
  <c r="F19" i="63"/>
  <c r="K19" i="68"/>
  <c r="H19" i="53"/>
  <c r="H65" i="63"/>
  <c r="F108" i="7"/>
  <c r="C19" i="66"/>
  <c r="F19" i="60"/>
  <c r="M125" i="45"/>
  <c r="H19" i="58"/>
  <c r="C30" i="49"/>
  <c r="K72" i="59"/>
  <c r="H19" i="62"/>
  <c r="F19" i="64"/>
  <c r="M108" i="7"/>
  <c r="M19" i="69"/>
  <c r="K19" i="66"/>
  <c r="C19" i="60"/>
  <c r="H19" i="66"/>
  <c r="H29" i="51"/>
  <c r="H82" i="50"/>
  <c r="K82" i="50"/>
  <c r="K19" i="45"/>
  <c r="C19" i="61"/>
  <c r="F67" i="60"/>
  <c r="K19" i="64"/>
  <c r="M19" i="58"/>
  <c r="H72" i="59"/>
  <c r="F19" i="3"/>
  <c r="M19" i="3"/>
  <c r="K19" i="3"/>
  <c r="C19" i="3"/>
  <c r="H19" i="3"/>
  <c r="F158" i="17"/>
  <c r="K108" i="7"/>
  <c r="H108" i="7"/>
  <c r="F19" i="45"/>
  <c r="C19" i="45"/>
  <c r="F248" i="25"/>
  <c r="C248" i="25"/>
  <c r="F32" i="31"/>
  <c r="C32" i="31"/>
  <c r="M32" i="31"/>
  <c r="U325" i="38" l="1"/>
  <c r="U324" i="38"/>
  <c r="U323" i="38"/>
  <c r="U322" i="38"/>
  <c r="U321" i="38"/>
  <c r="U320" i="38"/>
  <c r="U319" i="38"/>
  <c r="U318" i="38"/>
  <c r="F28" i="51"/>
  <c r="U317" i="38"/>
  <c r="U316" i="38"/>
  <c r="F18" i="53"/>
  <c r="F18" i="40"/>
  <c r="U315" i="38"/>
  <c r="U314" i="38"/>
  <c r="U313" i="38"/>
  <c r="U312" i="38"/>
  <c r="U311" i="38"/>
  <c r="F18" i="45"/>
  <c r="U310" i="38"/>
  <c r="U309" i="38"/>
  <c r="U308" i="38"/>
  <c r="U307" i="38"/>
  <c r="U306" i="38"/>
  <c r="Q2" i="49"/>
  <c r="Q5" i="49" s="1"/>
  <c r="U305" i="38"/>
  <c r="U304" i="38"/>
  <c r="U303" i="38"/>
  <c r="F18" i="61"/>
  <c r="K100" i="57"/>
  <c r="U302" i="38"/>
  <c r="U301" i="38"/>
  <c r="U300" i="38"/>
  <c r="U299" i="38"/>
  <c r="F100" i="57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Q8" i="68" s="1"/>
  <c r="Q7" i="68" s="1"/>
  <c r="U281" i="38"/>
  <c r="Q2" i="3"/>
  <c r="Q9" i="3" s="1"/>
  <c r="U280" i="38"/>
  <c r="U279" i="38"/>
  <c r="U278" i="38"/>
  <c r="Q2" i="30"/>
  <c r="Q9" i="30" s="1"/>
  <c r="F102" i="53"/>
  <c r="K35" i="30"/>
  <c r="Q2" i="26"/>
  <c r="Q8" i="26" s="1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8" i="67" s="1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Q9" i="42" s="1"/>
  <c r="M34" i="48"/>
  <c r="Q10" i="48" s="1"/>
  <c r="K83" i="1"/>
  <c r="K88" i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F81" i="50"/>
  <c r="K81" i="50"/>
  <c r="Q2" i="20"/>
  <c r="Q9" i="20" s="1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86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5" i="69" s="1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O240" i="38" s="1"/>
  <c r="T241" i="38"/>
  <c r="F73" i="55"/>
  <c r="K71" i="59"/>
  <c r="M53" i="59" s="1"/>
  <c r="Q10" i="59" s="1"/>
  <c r="F83" i="1"/>
  <c r="O171" i="38"/>
  <c r="O187" i="38"/>
  <c r="T211" i="38"/>
  <c r="O226" i="38"/>
  <c r="M240" i="38"/>
  <c r="T240" i="38" s="1"/>
  <c r="Q2" i="41"/>
  <c r="Q5" i="41" s="1"/>
  <c r="K86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24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Q5" i="34" s="1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47" i="25"/>
  <c r="Q2" i="25"/>
  <c r="Q5" i="25" s="1"/>
  <c r="K157" i="17"/>
  <c r="K124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84" i="58"/>
  <c r="Q10" i="58" s="1"/>
  <c r="F157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Q9" i="24" s="1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N222" i="38"/>
  <c r="T245" i="38"/>
  <c r="T236" i="38"/>
  <c r="N236" i="38"/>
  <c r="T249" i="38"/>
  <c r="N213" i="38"/>
  <c r="K253" i="38"/>
  <c r="L253" i="38" s="1"/>
  <c r="O253" i="38" s="1"/>
  <c r="M252" i="38"/>
  <c r="N252" i="38" s="1"/>
  <c r="K252" i="38"/>
  <c r="L252" i="38" s="1"/>
  <c r="O252" i="38" s="1"/>
  <c r="T271" i="38"/>
  <c r="K85" i="3"/>
  <c r="T254" i="38"/>
  <c r="R258" i="38"/>
  <c r="K56" i="13"/>
  <c r="F128" i="10"/>
  <c r="M40" i="43"/>
  <c r="Q10" i="43" s="1"/>
  <c r="K128" i="10"/>
  <c r="F64" i="5"/>
  <c r="K258" i="38"/>
  <c r="L258" i="38" s="1"/>
  <c r="O258" i="38" s="1"/>
  <c r="M48" i="60"/>
  <c r="Q10" i="60" s="1"/>
  <c r="K247" i="25"/>
  <c r="K55" i="47"/>
  <c r="F59" i="41"/>
  <c r="F56" i="13"/>
  <c r="F93" i="52"/>
  <c r="R240" i="38"/>
  <c r="M258" i="38"/>
  <c r="T274" i="38"/>
  <c r="F107" i="7"/>
  <c r="M36" i="42"/>
  <c r="Q10" i="42" s="1"/>
  <c r="F85" i="3"/>
  <c r="M104" i="49"/>
  <c r="Q10" i="49" s="1"/>
  <c r="F18" i="34"/>
  <c r="P324" i="38" l="1"/>
  <c r="P325" i="38"/>
  <c r="V325" i="38"/>
  <c r="W325" i="38" s="1"/>
  <c r="P323" i="38"/>
  <c r="V324" i="38"/>
  <c r="W324" i="38" s="1"/>
  <c r="V323" i="38"/>
  <c r="W323" i="38" s="1"/>
  <c r="P320" i="38"/>
  <c r="V321" i="38"/>
  <c r="W321" i="38" s="1"/>
  <c r="P321" i="38"/>
  <c r="V319" i="38"/>
  <c r="W319" i="38" s="1"/>
  <c r="P322" i="38"/>
  <c r="V322" i="38"/>
  <c r="W322" i="38" s="1"/>
  <c r="P319" i="38"/>
  <c r="V320" i="38"/>
  <c r="W320" i="38" s="1"/>
  <c r="P318" i="38"/>
  <c r="V318" i="38"/>
  <c r="W318" i="38" s="1"/>
  <c r="P317" i="38"/>
  <c r="V317" i="38"/>
  <c r="W317" i="38" s="1"/>
  <c r="P316" i="38"/>
  <c r="V316" i="38"/>
  <c r="W316" i="38" s="1"/>
  <c r="Q5" i="5"/>
  <c r="P314" i="38"/>
  <c r="P315" i="38"/>
  <c r="V315" i="38"/>
  <c r="W315" i="38" s="1"/>
  <c r="Q9" i="26"/>
  <c r="V314" i="38"/>
  <c r="W314" i="38" s="1"/>
  <c r="P312" i="38"/>
  <c r="V313" i="38"/>
  <c r="W313" i="38" s="1"/>
  <c r="V312" i="38"/>
  <c r="W312" i="38" s="1"/>
  <c r="P311" i="38"/>
  <c r="P313" i="38"/>
  <c r="V311" i="38"/>
  <c r="W311" i="38" s="1"/>
  <c r="Q8" i="45"/>
  <c r="P309" i="38"/>
  <c r="P310" i="38"/>
  <c r="V309" i="38"/>
  <c r="W309" i="38" s="1"/>
  <c r="V310" i="38"/>
  <c r="W310" i="38" s="1"/>
  <c r="P307" i="38"/>
  <c r="P308" i="38"/>
  <c r="Q8" i="5"/>
  <c r="V308" i="38"/>
  <c r="W308" i="38" s="1"/>
  <c r="Q5" i="68"/>
  <c r="P306" i="38"/>
  <c r="V307" i="38"/>
  <c r="W307" i="38" s="1"/>
  <c r="Q3" i="40"/>
  <c r="Q6" i="40" s="1"/>
  <c r="N88" i="1"/>
  <c r="O88" i="1" s="1"/>
  <c r="M37" i="47"/>
  <c r="Q10" i="47" s="1"/>
  <c r="Q7" i="47" s="1"/>
  <c r="Q5" i="67"/>
  <c r="V306" i="38"/>
  <c r="W306" i="38" s="1"/>
  <c r="Q3" i="48"/>
  <c r="Q6" i="48" s="1"/>
  <c r="Q9" i="48" s="1"/>
  <c r="Q3" i="5"/>
  <c r="Q6" i="5" s="1"/>
  <c r="Q3" i="69"/>
  <c r="Q6" i="69" s="1"/>
  <c r="Q5" i="42"/>
  <c r="Q8" i="42"/>
  <c r="Q7" i="42" s="1"/>
  <c r="Q9" i="47"/>
  <c r="M29" i="29"/>
  <c r="Q10" i="29" s="1"/>
  <c r="M75" i="52"/>
  <c r="Q10" i="52" s="1"/>
  <c r="Q5" i="48"/>
  <c r="Q8" i="32"/>
  <c r="Q3" i="67"/>
  <c r="Q6" i="67" s="1"/>
  <c r="Q9" i="67" s="1"/>
  <c r="Q3" i="68"/>
  <c r="Q6" i="68" s="1"/>
  <c r="Q9" i="68" s="1"/>
  <c r="Q3" i="22"/>
  <c r="Q6" i="22" s="1"/>
  <c r="Q8" i="69"/>
  <c r="Q7" i="69" s="1"/>
  <c r="Q3" i="26"/>
  <c r="Q6" i="26" s="1"/>
  <c r="Q5" i="46"/>
  <c r="Q5" i="26"/>
  <c r="Q9" i="22"/>
  <c r="Q3" i="42"/>
  <c r="Q6" i="42" s="1"/>
  <c r="Q8" i="40"/>
  <c r="Q5" i="30"/>
  <c r="Q3" i="30"/>
  <c r="Q6" i="30" s="1"/>
  <c r="M63" i="50"/>
  <c r="Q10" i="50" s="1"/>
  <c r="P305" i="38"/>
  <c r="N83" i="1"/>
  <c r="O83" i="1" s="1"/>
  <c r="V305" i="38"/>
  <c r="W305" i="38" s="1"/>
  <c r="M82" i="57"/>
  <c r="Q10" i="57" s="1"/>
  <c r="Q7" i="57" s="1"/>
  <c r="Q3" i="10"/>
  <c r="Q6" i="10" s="1"/>
  <c r="Q3" i="20"/>
  <c r="Q6" i="20" s="1"/>
  <c r="Q9" i="10"/>
  <c r="Q8" i="24"/>
  <c r="Q3" i="24"/>
  <c r="Q6" i="24" s="1"/>
  <c r="Q5" i="24"/>
  <c r="P298" i="38"/>
  <c r="P304" i="38"/>
  <c r="P297" i="38"/>
  <c r="V304" i="38"/>
  <c r="W304" i="38" s="1"/>
  <c r="V118" i="38"/>
  <c r="W118" i="38" s="1"/>
  <c r="P303" i="38"/>
  <c r="V303" i="38"/>
  <c r="W303" i="38" s="1"/>
  <c r="V181" i="38"/>
  <c r="W181" i="38" s="1"/>
  <c r="Q5" i="3"/>
  <c r="P300" i="38"/>
  <c r="P301" i="38"/>
  <c r="P302" i="38"/>
  <c r="V300" i="38"/>
  <c r="W300" i="38" s="1"/>
  <c r="V301" i="38"/>
  <c r="W301" i="38" s="1"/>
  <c r="V302" i="38"/>
  <c r="W302" i="38" s="1"/>
  <c r="P299" i="38"/>
  <c r="V299" i="38"/>
  <c r="W299" i="38" s="1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106" i="45"/>
  <c r="Q10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W214" i="38" s="1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3" i="65"/>
  <c r="Q6" i="65" s="1"/>
  <c r="Q9" i="65" s="1"/>
  <c r="Q9" i="55"/>
  <c r="Q3" i="52"/>
  <c r="Q6" i="52" s="1"/>
  <c r="V230" i="38"/>
  <c r="W230" i="38" s="1"/>
  <c r="Q8" i="52"/>
  <c r="Q5" i="52"/>
  <c r="Q3" i="55"/>
  <c r="Q6" i="55" s="1"/>
  <c r="Q3" i="45"/>
  <c r="Q6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68" i="40"/>
  <c r="Q10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9" i="5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9" i="45" l="1"/>
  <c r="Q7" i="45"/>
  <c r="Q7" i="5"/>
  <c r="Q9" i="40"/>
  <c r="Q9" i="69"/>
  <c r="Q7" i="24"/>
  <c r="Q7" i="52"/>
  <c r="Q7" i="29"/>
  <c r="Q7" i="32"/>
  <c r="Q7" i="40"/>
  <c r="W240" i="38"/>
  <c r="Q7" i="50"/>
  <c r="Q7" i="30"/>
  <c r="Q7" i="33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1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8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9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0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1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2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3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4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5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4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5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6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7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8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9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0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1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3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1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6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7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8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7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3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5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6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8" name="Connection99" type="4" refreshedVersion="5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<sst xmlns="http://schemas.openxmlformats.org/spreadsheetml/2006/main" count="5014" uniqueCount="622">
  <si>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</si>
  <si>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</si>
  <si>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</si>
  <si>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</si>
  <si>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</si>
  <si>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</si>
  <si>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</si>
  <si>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</si>
  <si>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</si>
  <si>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</si>
  <si>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</si>
  <si>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</si>
  <si>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</si>
  <si>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</si>
  <si>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</si>
  <si>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</si>
  <si>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</si>
  <si>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</si>
  <si>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</si>
  <si>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</si>
  <si>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</si>
  <si>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</si>
  <si>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</si>
  <si>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</si>
  <si>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</si>
  <si>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</si>
  <si>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</si>
  <si>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</si>
  <si>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</si>
  <si>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</si>
  <si>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</si>
  <si>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</si>
  <si>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</si>
  <si>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</si>
  <si>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</si>
  <si>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</si>
  <si>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</si>
  <si>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</si>
  <si>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</si>
  <si>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</si>
  <si>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</si>
  <si>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</si>
  <si>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</si>
  <si>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</si>
  <si>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</si>
  <si>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</si>
  <si>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</si>
  <si>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</si>
  <si>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</si>
  <si>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</si>
  <si>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</si>
  <si>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</si>
  <si>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</si>
  <si>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</si>
  <si>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</si>
  <si>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</si>
  <si>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</si>
  <si>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</si>
  <si>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</si>
  <si>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</si>
  <si>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</si>
  <si>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</si>
  <si>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</si>
  <si>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</si>
  <si>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</si>
  <si>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</si>
  <si>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</si>
  <si>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</si>
  <si>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</si>
  <si>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</si>
  <si>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</si>
  <si>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</si>
  <si>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</si>
  <si>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</si>
  <si>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</si>
  <si>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</si>
  <si>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</si>
  <si>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</si>
  <si>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</si>
  <si>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</si>
  <si>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</si>
  <si>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</si>
  <si>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</si>
  <si>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</si>
  <si>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</si>
  <si>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</si>
  <si>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</si>
  <si>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</si>
  <si>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</si>
  <si>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</si>
  <si>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</si>
  <si>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</si>
  <si>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</si>
  <si>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</si>
  <si>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</si>
  <si>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</si>
  <si>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</si>
  <si>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</si>
  <si>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</si>
  <si>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</si>
  <si>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</si>
  <si>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</si>
  <si>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</si>
  <si>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</si>
  <si>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</si>
  <si>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</si>
  <si>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</si>
  <si>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</si>
  <si>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</si>
  <si>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</si>
  <si>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</si>
  <si>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</si>
  <si>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</si>
  <si>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</si>
  <si>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</si>
  <si>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</si>
  <si>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</si>
  <si>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</si>
  <si>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</si>
  <si>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</si>
  <si>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</si>
  <si>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</si>
  <si>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</si>
  <si>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</si>
  <si>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</si>
  <si>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</si>
  <si>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</si>
  <si>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</si>
  <si>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</si>
  <si>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</si>
  <si>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</si>
  <si>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</si>
  <si>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</si>
  <si>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</si>
  <si>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</si>
  <si>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</si>
  <si>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</si>
  <si>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</si>
  <si>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</si>
  <si>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</si>
  <si>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</si>
  <si>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</si>
  <si>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</si>
  <si>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</si>
  <si>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</si>
  <si>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</si>
  <si>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</si>
  <si>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</si>
  <si>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</si>
  <si>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</si>
  <si>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</si>
  <si>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</si>
  <si>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</si>
  <si>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</si>
  <si>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</si>
  <si>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</si>
  <si>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</si>
  <si>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</si>
  <si>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</si>
  <si>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</si>
  <si>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</si>
  <si>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</si>
  <si>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</si>
  <si>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</si>
  <si>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</si>
  <si>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</si>
  <si>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</si>
  <si>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</si>
  <si>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</si>
  <si>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</si>
  <si>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</si>
  <si>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</si>
  <si>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</si>
  <si>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</si>
  <si>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</si>
  <si>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</si>
  <si>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</si>
  <si>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</si>
  <si>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</si>
  <si>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</si>
  <si>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</si>
  <si>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</si>
  <si>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</si>
  <si>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</si>
  <si>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</si>
  <si>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</si>
  <si>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</si>
  <si>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</si>
  <si>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</si>
  <si>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</si>
  <si>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</si>
  <si>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</si>
  <si>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</si>
  <si>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</si>
  <si>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</si>
  <si>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</si>
  <si>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</si>
  <si>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</si>
  <si>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</si>
  <si>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</si>
  <si>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</si>
  <si>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</si>
  <si>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</si>
  <si>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</si>
  <si>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</si>
  <si>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</si>
  <si>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</si>
  <si>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</si>
  <si>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</si>
  <si>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</si>
  <si>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</si>
  <si>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</si>
  <si>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</si>
  <si>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</si>
  <si>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</si>
  <si>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</si>
  <si>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</si>
  <si>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</si>
  <si>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</si>
  <si>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</si>
  <si>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</si>
  <si>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34.83 - 59.49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</si>
  <si>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</si>
  <si>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</si>
  <si>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</si>
  <si>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</si>
  <si>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</si>
  <si>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</si>
  <si>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</si>
  <si>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</si>
  <si>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</si>
  <si>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</si>
  <si>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</si>
  <si>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</si>
  <si>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</si>
  <si>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</si>
  <si>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</si>
  <si>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</si>
  <si>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</si>
  <si>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</si>
  <si>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</si>
  <si>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</si>
  <si>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</si>
  <si>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</si>
  <si>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</si>
  <si>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</si>
  <si>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</si>
  <si>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div 33.67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</si>
  <si>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</si>
  <si>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</si>
  <si>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</si>
  <si>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</si>
  <si>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</si>
  <si>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</si>
  <si>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</si>
  <si>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</si>
  <si>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</si>
  <si>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</si>
  <si>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</si>
  <si>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</si>
  <si>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</si>
  <si>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</si>
  <si>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</si>
  <si>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</si>
  <si>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</si>
  <si>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</si>
  <si>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</si>
  <si>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</si>
  <si>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</si>
  <si>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</si>
  <si>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</si>
  <si>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1000 @ 13.57</t>
  </si>
  <si>
    <t>ER, -8%</t>
  </si>
  <si>
    <t>margin</t>
  </si>
  <si>
    <t>223.02 - 333.65</t>
  </si>
  <si>
    <t>0.203 Dividend</t>
  </si>
  <si>
    <t>缺两天</t>
  </si>
  <si>
    <t>0.12 Dividend</t>
  </si>
  <si>
    <t>33.26 - 55.45</t>
  </si>
  <si>
    <t>2000 @ 14.94</t>
  </si>
  <si>
    <t>8/18/2016 1678@    16.43</t>
  </si>
  <si>
    <t>2000 @ 12.78; 2500 @ 12.64</t>
  </si>
  <si>
    <t>53.53 - 72.95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</si>
  <si>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</si>
  <si>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</si>
  <si>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</si>
  <si>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</si>
  <si>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</si>
  <si>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</si>
  <si>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</si>
  <si>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</si>
  <si>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</si>
  <si>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</si>
  <si>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</si>
  <si>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</si>
  <si>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</si>
  <si>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</si>
  <si>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</si>
  <si>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</si>
  <si>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</si>
  <si>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</si>
  <si>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</si>
  <si>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</si>
  <si>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</si>
  <si>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</si>
  <si>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</si>
  <si>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</si>
  <si>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</si>
  <si>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insider sell @82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</si>
  <si>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</si>
  <si>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</si>
  <si>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</si>
  <si>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</si>
  <si>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</si>
  <si>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</si>
  <si>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</si>
  <si>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</si>
  <si>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119.75 - 160.68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</si>
  <si>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</si>
  <si>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</si>
  <si>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</si>
  <si>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</si>
  <si>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</si>
  <si>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</si>
  <si>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</si>
  <si>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</si>
  <si>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28.71 - 42.75</t>
  </si>
  <si>
    <t>&gt;$200, 4.00</t>
  </si>
  <si>
    <t>19.50  ---&gt; 19.25</t>
  </si>
  <si>
    <t>27.68 - 38.36</t>
  </si>
  <si>
    <t>缺几天</t>
  </si>
  <si>
    <t>Jan 9 - Jan 13 (Est.)</t>
  </si>
  <si>
    <t>Jan 17 - Jan 23 (Est.)</t>
  </si>
  <si>
    <t>94.28 - 126.07</t>
  </si>
  <si>
    <t>13-Jan-17WFC Earnings announcement</t>
  </si>
  <si>
    <t>7/29, 22.39</t>
  </si>
  <si>
    <t>18.00  ---&gt; 17.75</t>
  </si>
  <si>
    <t>9/28, 20.207</t>
  </si>
  <si>
    <t>BMY</t>
  </si>
  <si>
    <t>Jan 25 - Jan 30 (Est.)</t>
  </si>
  <si>
    <t>Jan 24 - Jan 30 (Est.)</t>
  </si>
  <si>
    <t>Jan 19 - Jan 23 (Est.)</t>
  </si>
  <si>
    <t>26-Jan-17LUV Earnings announcement</t>
  </si>
  <si>
    <t>24-Jan-17JNJ Earnings announcement</t>
  </si>
  <si>
    <t>16.80 ---&gt; 16.48</t>
  </si>
  <si>
    <t>Jan 26 - Jan 30 (Est.)</t>
  </si>
  <si>
    <t>Jan 27 - Jan 31 (Est.)</t>
  </si>
  <si>
    <t>0.425 Dividend</t>
  </si>
  <si>
    <t>4.00 --&gt; 3.90</t>
  </si>
  <si>
    <t>49.03 - 77.12</t>
  </si>
  <si>
    <t>Feb 1 - Feb 6 (Est.)</t>
  </si>
  <si>
    <t>Jan 31 - Feb 6 (Est.)</t>
  </si>
  <si>
    <t>22.66 - 31.25</t>
  </si>
  <si>
    <t>39.43 - 71.04</t>
  </si>
  <si>
    <t>Jan 30 - Feb 3 (Est.)</t>
  </si>
  <si>
    <t>0.09 Dividend</t>
  </si>
  <si>
    <t>0.36 (1.25%)</t>
  </si>
  <si>
    <t>1-Feb-17ALL Earnings announcement</t>
  </si>
  <si>
    <t>33.60 - 55.51</t>
  </si>
  <si>
    <t>3.10 - 5.85</t>
  </si>
  <si>
    <t>15.70 ---&gt; 15.25</t>
  </si>
  <si>
    <t>83.00 ---&gt; 82.00</t>
  </si>
  <si>
    <t>19.25 ---&gt; 19.00</t>
  </si>
  <si>
    <t>缺三周</t>
  </si>
  <si>
    <t>Feb 10 - Feb 14 (Est.)</t>
  </si>
  <si>
    <t>0.463 Dividend</t>
  </si>
  <si>
    <t>23-Feb-17KATE Earnings announcement</t>
  </si>
  <si>
    <t>Feb 7 - Feb 13 (Est.)</t>
  </si>
  <si>
    <t>Feb 21 - Feb 27 (Est.)</t>
  </si>
  <si>
    <t>Feb 8 - Feb 13 (Est.)</t>
  </si>
  <si>
    <t>72.65 - 135.59</t>
  </si>
  <si>
    <t>Feb 6 - Feb 10 (Est.)</t>
  </si>
  <si>
    <t>28.27 - 37.00</t>
  </si>
  <si>
    <t>Feb 15 - Feb 20 (Est.)</t>
  </si>
  <si>
    <t>69.30 - 106.67</t>
  </si>
  <si>
    <t>Feb 9 - Feb 13 (Est.)</t>
  </si>
  <si>
    <t>62.70 - 91.23</t>
  </si>
  <si>
    <t>15.75 ---&gt; 15.45</t>
  </si>
  <si>
    <t>EW</t>
  </si>
  <si>
    <t>21.00 ---&gt; 16.00</t>
  </si>
  <si>
    <t>72.20 - 121.75</t>
  </si>
  <si>
    <t>2-Mar-17KR Earnings announcement</t>
  </si>
  <si>
    <t>89.47 - 118.69</t>
  </si>
  <si>
    <t>66.50 - 96.88</t>
  </si>
  <si>
    <t>24.15 x 100</t>
  </si>
  <si>
    <t>Mar 1 - Mar 6 (Est.)</t>
  </si>
  <si>
    <t>19.18 - 31.19</t>
  </si>
  <si>
    <t>26-Jan-17F Earnings announcement</t>
  </si>
  <si>
    <t>10.39 - 16.49</t>
  </si>
  <si>
    <t>42.73 - 51.06</t>
  </si>
  <si>
    <t>0.605 Dividend</t>
  </si>
  <si>
    <t>12/7/2016   800 @ 20.20</t>
  </si>
  <si>
    <t>0.30 Dividend</t>
  </si>
  <si>
    <t>Mar 8 - Mar 13 (Est.)</t>
  </si>
  <si>
    <t>0.10 Dividend</t>
  </si>
  <si>
    <t>26-Jan-17BMY Earnings announcement</t>
  </si>
  <si>
    <t>22.02 - 31.54</t>
  </si>
  <si>
    <t>54.50 - 82.28</t>
  </si>
  <si>
    <t>0.282 Dividend</t>
  </si>
  <si>
    <t>46.23 - 70.00</t>
  </si>
  <si>
    <t>43.55 - 58.02</t>
  </si>
  <si>
    <t>0.78 Dividend</t>
  </si>
  <si>
    <t>41.24 - 71.46</t>
  </si>
  <si>
    <t xml:space="preserve">500 @    11.27 </t>
  </si>
  <si>
    <t>6.52 - 19.28</t>
  </si>
  <si>
    <t>35.03 x 200</t>
  </si>
  <si>
    <t>0.275 Dividend</t>
  </si>
  <si>
    <t>64.51 - 111.43</t>
  </si>
  <si>
    <t>0.28 Dividend</t>
  </si>
  <si>
    <t>20.00 - 32.35</t>
  </si>
  <si>
    <t>26.69 - 37.74</t>
  </si>
  <si>
    <t>82.00 ---&gt; 81.00</t>
  </si>
  <si>
    <t>CCE</t>
  </si>
  <si>
    <t>30.55 - 54.54</t>
  </si>
  <si>
    <t>1.07 (3.42%)</t>
  </si>
  <si>
    <t>50.27 - 75.74</t>
  </si>
  <si>
    <t>33.96 - 51.31</t>
  </si>
  <si>
    <t>NAV¹:</t>
  </si>
  <si>
    <t>Net Assets²:</t>
  </si>
  <si>
    <t>14.90B</t>
  </si>
  <si>
    <t>YTD Return (Mkt)²:</t>
  </si>
  <si>
    <t>P/E (ttm)²:</t>
  </si>
  <si>
    <t>Yield (ttm)²:</t>
  </si>
  <si>
    <t>32.41 - 65.56</t>
  </si>
  <si>
    <t>34.16 - 59.99</t>
  </si>
  <si>
    <t>208.16B</t>
  </si>
  <si>
    <t>181.02 - 228.34</t>
  </si>
  <si>
    <t>1.329 Dividend</t>
  </si>
  <si>
    <t>1.02 Dividend</t>
  </si>
  <si>
    <t>32.60 - 52.76</t>
  </si>
  <si>
    <t>83.39 - 111.69</t>
  </si>
  <si>
    <t>107.51 - 164.00</t>
  </si>
  <si>
    <t>37.41 - 76.80</t>
  </si>
  <si>
    <t>0.40 (0.79%)</t>
  </si>
  <si>
    <t>Mar 20 - Mar 24 (Est.)</t>
  </si>
  <si>
    <t>49.01 - 65.44</t>
  </si>
  <si>
    <t>2-Feb-17IP Earnings announcement</t>
  </si>
  <si>
    <t>35.51 x 500</t>
  </si>
  <si>
    <t>1.32 (1.77%)</t>
  </si>
  <si>
    <t>0.59 Dividend</t>
  </si>
  <si>
    <t>114.25 - 183.99</t>
  </si>
  <si>
    <t>86.25 - 108.20</t>
  </si>
  <si>
    <t>1.56 (1.48%)</t>
  </si>
  <si>
    <t>22.22 - 41.15</t>
  </si>
  <si>
    <t>26-Jan-17BIIB Earnings announcement</t>
  </si>
  <si>
    <t>20.77 - 43.41</t>
  </si>
  <si>
    <t>11.02 - 14.34</t>
  </si>
  <si>
    <t>0.226 Dividend</t>
  </si>
  <si>
    <t>1.14 (1.67%)</t>
  </si>
  <si>
    <t>14.02 - 26.46</t>
  </si>
  <si>
    <t>4.08 (2.24%)</t>
  </si>
  <si>
    <t>70.83 - 103.55</t>
  </si>
  <si>
    <t>Mar 21 - Mar 27 (Est.)</t>
  </si>
  <si>
    <t>3.16B</t>
  </si>
  <si>
    <t>Mar 22 - Mar 27 (Est.)</t>
  </si>
  <si>
    <t>25.30 x 100</t>
  </si>
  <si>
    <t>29.46 x 200</t>
  </si>
  <si>
    <t>0.36 (1.27%)</t>
  </si>
  <si>
    <t>0.20 (1.11%)</t>
  </si>
  <si>
    <t>1.85 (3.43%)</t>
  </si>
  <si>
    <t>26-Jan-17INTC Earnings announcement</t>
  </si>
  <si>
    <t>1.04 (2.81%)</t>
  </si>
  <si>
    <t>1.00 (1.57%)</t>
  </si>
  <si>
    <t>56.03 - 74.77</t>
  </si>
  <si>
    <t>27-Feb-17FTR Earnings announcement</t>
  </si>
  <si>
    <t>4.01B</t>
  </si>
  <si>
    <t>4.34B</t>
  </si>
  <si>
    <t>0.44 (0.63%)</t>
  </si>
  <si>
    <t>2.64 (2.39%)</t>
  </si>
  <si>
    <t>17-Jan-17UNH Earnings announcement</t>
  </si>
  <si>
    <t>290.79 x 100</t>
  </si>
  <si>
    <t>292.99 x 200</t>
  </si>
  <si>
    <t>290.75 - 296.38</t>
  </si>
  <si>
    <t>63.34B</t>
  </si>
  <si>
    <t>37.18 x 500</t>
  </si>
  <si>
    <t>39.12 x 100</t>
  </si>
  <si>
    <t>37.46 - 38.24</t>
  </si>
  <si>
    <t>20.11B</t>
  </si>
  <si>
    <t>93.14 - 95.00</t>
  </si>
  <si>
    <t>6.52B</t>
  </si>
  <si>
    <t>1.04 (1.12%)</t>
  </si>
  <si>
    <t>117.25 x 700</t>
  </si>
  <si>
    <t>117.30 x 1900</t>
  </si>
  <si>
    <t>116.49 - 117.80</t>
  </si>
  <si>
    <t>625.27B</t>
  </si>
  <si>
    <t>2.28 (1.96%)</t>
  </si>
  <si>
    <t>74.79 - 75.11</t>
  </si>
  <si>
    <t>68.63B</t>
  </si>
  <si>
    <t>1.28 (1.71%)</t>
  </si>
  <si>
    <t>74.16 - 75.10</t>
  </si>
  <si>
    <t>20.59B</t>
  </si>
  <si>
    <t>1.00 (1.35%)</t>
  </si>
  <si>
    <t>30.32 - 30.85</t>
  </si>
  <si>
    <t>4.38B</t>
  </si>
  <si>
    <t>28.32 - 28.65</t>
  </si>
  <si>
    <t>52.71B</t>
  </si>
  <si>
    <t>21.03 x 500</t>
  </si>
  <si>
    <t>21.57 x 600</t>
  </si>
  <si>
    <t>21.35 - 21.93</t>
  </si>
  <si>
    <t>1.21B</t>
  </si>
  <si>
    <t>30.72 - 32.11</t>
  </si>
  <si>
    <t>7.45B</t>
  </si>
  <si>
    <t>1.20 (3.91%)</t>
  </si>
  <si>
    <t>50.26 - 50.78</t>
  </si>
  <si>
    <t>31.08B</t>
  </si>
  <si>
    <t>31.91 - 32.29</t>
  </si>
  <si>
    <t>15.73B</t>
  </si>
  <si>
    <t>59.29 - 59.75</t>
  </si>
  <si>
    <t>99.15B</t>
  </si>
  <si>
    <t>1.56 (2.62%)</t>
  </si>
  <si>
    <t>61.03 x 100</t>
  </si>
  <si>
    <t>150.01 x 100</t>
  </si>
  <si>
    <t>67.27 - 68.39</t>
  </si>
  <si>
    <t>11.80B</t>
  </si>
  <si>
    <t>78.90 - 79.72</t>
  </si>
  <si>
    <t>84.56B</t>
  </si>
  <si>
    <t>2.00 (2.53%)</t>
  </si>
  <si>
    <t>18.00 - 18.20</t>
  </si>
  <si>
    <t>15.37B</t>
  </si>
  <si>
    <t>34.87 - 35.27</t>
  </si>
  <si>
    <t>32.99B</t>
  </si>
  <si>
    <t>0.48 (1.37%)</t>
  </si>
  <si>
    <t>12.36 - 12.51</t>
  </si>
  <si>
    <t>49.23B</t>
  </si>
  <si>
    <t>0.60 (4.82%)</t>
  </si>
  <si>
    <t>115.38 - 116.00</t>
  </si>
  <si>
    <t>315.34B</t>
  </si>
  <si>
    <t>3.20 (2.76%)</t>
  </si>
  <si>
    <t>11.60 - 11.81</t>
  </si>
  <si>
    <t>4.20B</t>
  </si>
  <si>
    <t>93.14 - 94.50</t>
  </si>
  <si>
    <t>19.96B</t>
  </si>
  <si>
    <t>51.20 - 52.25</t>
  </si>
  <si>
    <t>85.42B</t>
  </si>
  <si>
    <t>0.72 (1.39%)</t>
  </si>
  <si>
    <t>29.11 - 30.31</t>
  </si>
  <si>
    <t>10.52B</t>
  </si>
  <si>
    <t>1.10 (3.77%)</t>
  </si>
  <si>
    <t>47.59 - 47.70</t>
  </si>
  <si>
    <t>23.34 x 1900</t>
  </si>
  <si>
    <t>23.39 x 300</t>
  </si>
  <si>
    <t>23.21 - 23.64</t>
  </si>
  <si>
    <t>9.31 - 23.64</t>
  </si>
  <si>
    <t>25.61B</t>
  </si>
  <si>
    <t>54.18 - 54.45</t>
  </si>
  <si>
    <t>32.50 - 54.45</t>
  </si>
  <si>
    <t>22.32B</t>
  </si>
  <si>
    <t>37.02 x 500</t>
  </si>
  <si>
    <t>37.10 x 300</t>
  </si>
  <si>
    <t>36.91 - 37.33</t>
  </si>
  <si>
    <t>175.67B</t>
  </si>
  <si>
    <t>63.66 - 64.85</t>
  </si>
  <si>
    <t>20.21B</t>
  </si>
  <si>
    <t>109.32 - 109.87</t>
  </si>
  <si>
    <t>31.95B</t>
  </si>
  <si>
    <t>2.36 (2.16%)</t>
  </si>
  <si>
    <t>44.16 x 500</t>
  </si>
  <si>
    <t>43.53 - 44.53</t>
  </si>
  <si>
    <t>9.93B</t>
  </si>
  <si>
    <t>226.00 - 226.73</t>
  </si>
  <si>
    <t>78.01 x 300</t>
  </si>
  <si>
    <t>78.69 x 300</t>
  </si>
  <si>
    <t>77.66 - 78.83</t>
  </si>
  <si>
    <t>14.55B</t>
  </si>
  <si>
    <t>1.12 (1.44%)</t>
  </si>
  <si>
    <t>67.60 - 67.93</t>
  </si>
  <si>
    <t>52.30B</t>
  </si>
  <si>
    <t>55.84 - 56.10</t>
  </si>
  <si>
    <t>281.00B</t>
  </si>
  <si>
    <t>1.52 (2.72%)</t>
  </si>
  <si>
    <t>29.40 - 30.04</t>
  </si>
  <si>
    <t>5.42B</t>
  </si>
  <si>
    <t>14.07 - 14.58</t>
  </si>
  <si>
    <t>1.86B</t>
  </si>
  <si>
    <t>45.26 - 45.62</t>
  </si>
  <si>
    <t>21.94B</t>
  </si>
  <si>
    <t>0.76 (1.67%)</t>
  </si>
  <si>
    <t>42.34 - 43.60</t>
  </si>
  <si>
    <t>7.05B</t>
  </si>
  <si>
    <t>74.31 - 74.65</t>
  </si>
  <si>
    <t>27.44B</t>
  </si>
  <si>
    <t>182.15 x 200</t>
  </si>
  <si>
    <t>182.99 x 200</t>
  </si>
  <si>
    <t>182.05 - 183.70</t>
  </si>
  <si>
    <t>76.59B</t>
  </si>
  <si>
    <t>72.89 - 73.65</t>
  </si>
  <si>
    <t>23.39B</t>
  </si>
  <si>
    <t>1.80 (2.46%)</t>
  </si>
  <si>
    <t>49.93 - 50.61</t>
  </si>
  <si>
    <t>36.96B</t>
  </si>
  <si>
    <t>0.81 (1.62%)</t>
  </si>
  <si>
    <t>104.78 - 105.56</t>
  </si>
  <si>
    <t>167.37B</t>
  </si>
  <si>
    <t>3.38 x 10300</t>
  </si>
  <si>
    <t>3.44 x 50200</t>
  </si>
  <si>
    <t>3.40 - 3.46</t>
  </si>
  <si>
    <t>0.42 (12.28%)</t>
  </si>
  <si>
    <t>73.69 x 200</t>
  </si>
  <si>
    <t>73.74 x 1500</t>
  </si>
  <si>
    <t>73.51 - 74.80</t>
  </si>
  <si>
    <t>97.14B</t>
  </si>
  <si>
    <t>1.88 (2.55%)</t>
  </si>
  <si>
    <t>70.04 - 70.63</t>
  </si>
  <si>
    <t>61.97 - 62.43</t>
  </si>
  <si>
    <t>36.78B</t>
  </si>
  <si>
    <t>1.92 (3.09%)</t>
  </si>
  <si>
    <t>35.50 - 35.93</t>
  </si>
  <si>
    <t>54.27B</t>
  </si>
  <si>
    <t>1.52 (4.26%)</t>
  </si>
  <si>
    <t>141.87 - 143.19</t>
  </si>
  <si>
    <t>56.26B</t>
  </si>
  <si>
    <t>0.60 (0.42%)</t>
  </si>
  <si>
    <t>40.47 - 41.15</t>
  </si>
  <si>
    <t>1.04 (2.56%)</t>
  </si>
  <si>
    <t>110.50 - 111.13</t>
  </si>
  <si>
    <t>91.38B</t>
  </si>
  <si>
    <t>162.45 - 163.96</t>
  </si>
  <si>
    <t>154.80B</t>
  </si>
  <si>
    <t>2.50 (1.53%)</t>
  </si>
  <si>
    <t>74.50 - 75.22</t>
  </si>
  <si>
    <t>23.69B</t>
  </si>
  <si>
    <t>25.00 ---&gt; 24.50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</si>
</sst>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2" borderId="10" applyNumberFormat="0" applyAlignment="0" applyProtection="0"/>
  </cellStyleXfs>
  <cellXfs count="63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20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0" fillId="23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2" fontId="22" fillId="24" borderId="0" xfId="0" applyNumberFormat="1" applyFont="1" applyFill="1" applyAlignment="1">
      <alignment horizontal="right"/>
    </xf>
    <xf numFmtId="0" fontId="22" fillId="24" borderId="0" xfId="0" applyFont="1" applyFill="1" applyAlignment="1">
      <alignment horizontal="right"/>
    </xf>
    <xf numFmtId="16" fontId="0" fillId="24" borderId="0" xfId="0" applyNumberFormat="1" applyFill="1"/>
    <xf numFmtId="0" fontId="0" fillId="24" borderId="0" xfId="0" applyFill="1"/>
    <xf numFmtId="166" fontId="0" fillId="24" borderId="0" xfId="0" applyNumberFormat="1" applyFill="1"/>
    <xf numFmtId="2" fontId="0" fillId="24" borderId="0" xfId="0" applyNumberFormat="1" applyFill="1"/>
    <xf numFmtId="10" fontId="0" fillId="24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1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0" fontId="0" fillId="24" borderId="9" xfId="0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0" fillId="25" borderId="0" xfId="0" applyNumberFormat="1" applyFill="1"/>
    <xf numFmtId="2" fontId="0" fillId="17" borderId="0" xfId="0" applyNumberFormat="1" applyFill="1" applyAlignment="1">
      <alignment horizontal="right"/>
    </xf>
    <xf numFmtId="0" fontId="3" fillId="25" borderId="0" xfId="0" applyFont="1" applyFill="1"/>
    <xf numFmtId="2" fontId="3" fillId="25" borderId="0" xfId="0" applyNumberFormat="1" applyFont="1" applyFill="1"/>
    <xf numFmtId="0" fontId="1" fillId="25" borderId="0" xfId="0" applyFon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0" fontId="5" fillId="25" borderId="0" xfId="1" applyFill="1"/>
    <xf numFmtId="0" fontId="3" fillId="25" borderId="1" xfId="0" applyFont="1" applyFill="1" applyBorder="1"/>
    <xf numFmtId="0" fontId="0" fillId="25" borderId="1" xfId="0" applyFill="1" applyBorder="1"/>
    <xf numFmtId="2" fontId="0" fillId="25" borderId="1" xfId="0" applyNumberFormat="1" applyFill="1" applyBorder="1"/>
    <xf numFmtId="1" fontId="0" fillId="25" borderId="1" xfId="0" applyNumberFormat="1" applyFill="1" applyBorder="1"/>
    <xf numFmtId="0" fontId="3" fillId="25" borderId="9" xfId="0" applyFont="1" applyFill="1" applyBorder="1"/>
    <xf numFmtId="0" fontId="0" fillId="25" borderId="9" xfId="0" applyFill="1" applyBorder="1"/>
    <xf numFmtId="0" fontId="4" fillId="25" borderId="9" xfId="0" applyFont="1" applyFill="1" applyBorder="1"/>
    <xf numFmtId="2" fontId="4" fillId="25" borderId="9" xfId="0" applyNumberFormat="1" applyFont="1" applyFill="1" applyBorder="1"/>
    <xf numFmtId="1" fontId="0" fillId="24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4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2" borderId="10" xfId="4" applyFont="1" applyAlignment="1"/>
    <xf numFmtId="1" fontId="0" fillId="9" borderId="1" xfId="0" applyNumberFormat="1" applyFill="1" applyBorder="1"/>
    <xf numFmtId="14" fontId="0" fillId="24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4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6" borderId="0" xfId="0" applyFill="1"/>
    <xf numFmtId="2" fontId="0" fillId="26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0" fontId="22" fillId="0" borderId="0" xfId="0" applyFont="1" applyFill="1"/>
    <xf numFmtId="2" fontId="22" fillId="0" borderId="0" xfId="0" applyNumberFormat="1" applyFont="1" applyFill="1"/>
    <xf numFmtId="2" fontId="22" fillId="0" borderId="0" xfId="0" applyNumberFormat="1" applyFont="1" applyFill="1" applyAlignment="1">
      <alignment horizontal="center"/>
    </xf>
    <xf numFmtId="2" fontId="22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2" fontId="19" fillId="0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3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0" xfId="0" applyNumberFormat="1" applyFill="1" applyAlignment="1">
      <alignment horizontal="right" vertical="center"/>
    </xf>
    <xf numFmtId="14" fontId="0" fillId="4" borderId="3" xfId="0" applyNumberFormat="1" applyFill="1" applyBorder="1" applyAlignment="1">
      <alignment horizontal="right" vertical="center"/>
    </xf>
    <xf numFmtId="14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 wrapText="1"/>
    </xf>
    <xf numFmtId="2" fontId="0" fillId="21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0" fontId="4" fillId="10" borderId="0" xfId="0" applyFont="1" applyFill="1" applyAlignment="1">
      <alignment horizontal="center" vertical="center" wrapText="1"/>
    </xf>
    <xf numFmtId="0" fontId="0" fillId="19" borderId="0" xfId="0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17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0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19"/>
      <tableStyleElement type="headerRow" dxfId="1018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</c:numCache>
            </c:numRef>
          </c:xVal>
          <c:yVal>
            <c:numRef>
              <c:f>Balance!$I$2:$I$345</c:f>
              <c:numCache>
                <c:formatCode>0.00</c:formatCode>
                <c:ptCount val="344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033808"/>
        <c:axId val="493034592"/>
      </c:scatterChart>
      <c:valAx>
        <c:axId val="4930338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4592"/>
        <c:crosses val="autoZero"/>
        <c:crossBetween val="midCat"/>
      </c:valAx>
      <c:valAx>
        <c:axId val="493034592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Balance!$B$2:$B$350</c:f>
              <c:numCache>
                <c:formatCode>m/d/yyyy</c:formatCode>
                <c:ptCount val="3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</c:numCache>
            </c:numRef>
          </c:xVal>
          <c:yVal>
            <c:numRef>
              <c:f>Balance!$M$2:$M$350</c:f>
              <c:numCache>
                <c:formatCode>0.00</c:formatCode>
                <c:ptCount val="34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035376"/>
        <c:axId val="493035768"/>
      </c:scatterChart>
      <c:valAx>
        <c:axId val="49303537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5768"/>
        <c:crosses val="autoZero"/>
        <c:crossBetween val="midCat"/>
      </c:valAx>
      <c:valAx>
        <c:axId val="49303576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Balance!$B$2:$B$333</c:f>
              <c:numCache>
                <c:formatCode>m/d/yyyy</c:formatCode>
                <c:ptCount val="3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</c:numCache>
            </c:numRef>
          </c:xVal>
          <c:yVal>
            <c:numRef>
              <c:f>Balance!$C$2:$C$335</c:f>
              <c:numCache>
                <c:formatCode>0.00</c:formatCode>
                <c:ptCount val="3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036552"/>
        <c:axId val="493036944"/>
      </c:scatterChart>
      <c:valAx>
        <c:axId val="49303655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6944"/>
        <c:crosses val="autoZero"/>
        <c:crossBetween val="midCat"/>
      </c:valAx>
      <c:valAx>
        <c:axId val="4930369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6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Balance!$B$2:$B$347</c:f>
              <c:numCache>
                <c:formatCode>m/d/yyyy</c:formatCode>
                <c:ptCount val="34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039296"/>
        <c:axId val="493039688"/>
      </c:scatterChart>
      <c:valAx>
        <c:axId val="49303929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9688"/>
        <c:crosses val="autoZero"/>
        <c:crossBetween val="midCat"/>
      </c:valAx>
      <c:valAx>
        <c:axId val="49303968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9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Balance!$B$2:$B$359</c:f>
              <c:numCache>
                <c:formatCode>m/d/yyyy</c:formatCode>
                <c:ptCount val="3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</c:numCache>
            </c:numRef>
          </c:xVal>
          <c:yVal>
            <c:numRef>
              <c:f>Balance!$V$2:$V$467</c:f>
              <c:numCache>
                <c:formatCode>0.00%</c:formatCode>
                <c:ptCount val="46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040472"/>
        <c:axId val="493040864"/>
      </c:scatterChart>
      <c:valAx>
        <c:axId val="4930404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40864"/>
        <c:crosses val="autoZero"/>
        <c:crossBetween val="midCat"/>
      </c:valAx>
      <c:valAx>
        <c:axId val="49304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40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Balance!$B$2:$B$349</c:f>
              <c:numCache>
                <c:formatCode>m/d/yyyy</c:formatCode>
                <c:ptCount val="3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</c:numCache>
            </c:numRef>
          </c:xVal>
          <c:yVal>
            <c:numRef>
              <c:f>Balance!$W$2:$W$467</c:f>
              <c:numCache>
                <c:formatCode>0.00</c:formatCode>
                <c:ptCount val="46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793992"/>
        <c:axId val="594794384"/>
      </c:scatterChart>
      <c:valAx>
        <c:axId val="59479399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794384"/>
        <c:crosses val="autoZero"/>
        <c:crossBetween val="midCat"/>
      </c:valAx>
      <c:valAx>
        <c:axId val="59479438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793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</c:numCache>
            </c:numRef>
          </c:xVal>
          <c:yVal>
            <c:numRef>
              <c:f>Balance!$R$2:$R$467</c:f>
              <c:numCache>
                <c:formatCode>0.00%</c:formatCode>
                <c:ptCount val="46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795168"/>
        <c:axId val="594795560"/>
      </c:scatterChart>
      <c:valAx>
        <c:axId val="59479516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795560"/>
        <c:crosses val="autoZero"/>
        <c:crossBetween val="midCat"/>
      </c:valAx>
      <c:valAx>
        <c:axId val="594795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79516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287.52999999999997</c:v>
                </c:pt>
                <c:pt idx="1">
                  <c:v>283.07</c:v>
                </c:pt>
                <c:pt idx="2">
                  <c:v>283.11</c:v>
                </c:pt>
                <c:pt idx="3">
                  <c:v>285.58999999999997</c:v>
                </c:pt>
                <c:pt idx="4">
                  <c:v>278.77</c:v>
                </c:pt>
                <c:pt idx="5">
                  <c:v>286.39999999999998</c:v>
                </c:pt>
                <c:pt idx="6">
                  <c:v>286.97000000000003</c:v>
                </c:pt>
                <c:pt idx="7">
                  <c:v>286.25</c:v>
                </c:pt>
                <c:pt idx="8">
                  <c:v>287.38</c:v>
                </c:pt>
                <c:pt idx="9">
                  <c:v>286.49</c:v>
                </c:pt>
                <c:pt idx="10">
                  <c:v>287.77</c:v>
                </c:pt>
                <c:pt idx="11">
                  <c:v>289.54000000000002</c:v>
                </c:pt>
                <c:pt idx="12">
                  <c:v>285.3</c:v>
                </c:pt>
                <c:pt idx="13">
                  <c:v>291.16000000000003</c:v>
                </c:pt>
                <c:pt idx="14">
                  <c:v>290.22000000000003</c:v>
                </c:pt>
                <c:pt idx="15">
                  <c:v>297.19</c:v>
                </c:pt>
                <c:pt idx="16">
                  <c:v>295.77999999999997</c:v>
                </c:pt>
                <c:pt idx="17">
                  <c:v>294.07</c:v>
                </c:pt>
                <c:pt idx="18">
                  <c:v>302.77</c:v>
                </c:pt>
                <c:pt idx="19">
                  <c:v>303.77999999999997</c:v>
                </c:pt>
                <c:pt idx="20">
                  <c:v>305.2</c:v>
                </c:pt>
                <c:pt idx="21">
                  <c:v>305.93</c:v>
                </c:pt>
                <c:pt idx="22">
                  <c:v>318.11</c:v>
                </c:pt>
                <c:pt idx="23">
                  <c:v>318.32</c:v>
                </c:pt>
                <c:pt idx="24">
                  <c:v>317</c:v>
                </c:pt>
                <c:pt idx="25">
                  <c:v>319.3</c:v>
                </c:pt>
                <c:pt idx="26">
                  <c:v>317.64999999999998</c:v>
                </c:pt>
                <c:pt idx="27">
                  <c:v>322.58</c:v>
                </c:pt>
                <c:pt idx="28">
                  <c:v>321.49</c:v>
                </c:pt>
                <c:pt idx="29">
                  <c:v>319.18</c:v>
                </c:pt>
                <c:pt idx="30">
                  <c:v>324.39999999999998</c:v>
                </c:pt>
                <c:pt idx="31">
                  <c:v>319.86</c:v>
                </c:pt>
                <c:pt idx="32">
                  <c:v>295.60000000000002</c:v>
                </c:pt>
                <c:pt idx="33">
                  <c:v>295.62</c:v>
                </c:pt>
                <c:pt idx="34">
                  <c:v>277</c:v>
                </c:pt>
                <c:pt idx="35">
                  <c:v>273.49</c:v>
                </c:pt>
                <c:pt idx="36">
                  <c:v>277.26</c:v>
                </c:pt>
                <c:pt idx="37">
                  <c:v>282.56</c:v>
                </c:pt>
                <c:pt idx="38">
                  <c:v>280.18</c:v>
                </c:pt>
                <c:pt idx="39">
                  <c:v>283.64</c:v>
                </c:pt>
                <c:pt idx="40">
                  <c:v>290.89</c:v>
                </c:pt>
                <c:pt idx="41">
                  <c:v>296.45999999999998</c:v>
                </c:pt>
                <c:pt idx="42">
                  <c:v>286</c:v>
                </c:pt>
                <c:pt idx="43">
                  <c:v>290.77999999999997</c:v>
                </c:pt>
                <c:pt idx="44">
                  <c:v>290.64999999999998</c:v>
                </c:pt>
                <c:pt idx="45">
                  <c:v>299.66000000000003</c:v>
                </c:pt>
                <c:pt idx="46">
                  <c:v>295.14</c:v>
                </c:pt>
                <c:pt idx="47">
                  <c:v>295.05</c:v>
                </c:pt>
                <c:pt idx="48">
                  <c:v>291.67</c:v>
                </c:pt>
                <c:pt idx="49">
                  <c:v>290.5</c:v>
                </c:pt>
                <c:pt idx="50">
                  <c:v>294.41000000000003</c:v>
                </c:pt>
                <c:pt idx="51">
                  <c:v>291.88</c:v>
                </c:pt>
                <c:pt idx="52">
                  <c:v>298.3</c:v>
                </c:pt>
                <c:pt idx="53">
                  <c:v>304.58999999999997</c:v>
                </c:pt>
                <c:pt idx="54">
                  <c:v>305.58999999999997</c:v>
                </c:pt>
                <c:pt idx="55">
                  <c:v>305.99</c:v>
                </c:pt>
                <c:pt idx="56">
                  <c:v>309.7</c:v>
                </c:pt>
                <c:pt idx="57">
                  <c:v>311.48</c:v>
                </c:pt>
                <c:pt idx="58">
                  <c:v>311.58999999999997</c:v>
                </c:pt>
                <c:pt idx="59">
                  <c:v>313.02999999999997</c:v>
                </c:pt>
                <c:pt idx="60">
                  <c:v>305.77999999999997</c:v>
                </c:pt>
                <c:pt idx="61">
                  <c:v>310.55</c:v>
                </c:pt>
                <c:pt idx="62">
                  <c:v>314.52999999999997</c:v>
                </c:pt>
                <c:pt idx="63">
                  <c:v>309.82</c:v>
                </c:pt>
                <c:pt idx="64">
                  <c:v>312.58</c:v>
                </c:pt>
                <c:pt idx="65">
                  <c:v>314.81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3038904"/>
        <c:axId val="493038512"/>
      </c:lineChart>
      <c:dateAx>
        <c:axId val="493038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8512"/>
        <c:crosses val="autoZero"/>
        <c:auto val="1"/>
        <c:lblOffset val="100"/>
        <c:baseTimeUnit val="days"/>
      </c:dateAx>
      <c:valAx>
        <c:axId val="49303851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038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37.5</c:v>
                </c:pt>
                <c:pt idx="1">
                  <c:v>37.31</c:v>
                </c:pt>
                <c:pt idx="2">
                  <c:v>37.520000000000003</c:v>
                </c:pt>
                <c:pt idx="3">
                  <c:v>37.29</c:v>
                </c:pt>
                <c:pt idx="4">
                  <c:v>37.49</c:v>
                </c:pt>
                <c:pt idx="5">
                  <c:v>37.82</c:v>
                </c:pt>
                <c:pt idx="6">
                  <c:v>37.76</c:v>
                </c:pt>
                <c:pt idx="7">
                  <c:v>37.69</c:v>
                </c:pt>
                <c:pt idx="8">
                  <c:v>38.299999999999997</c:v>
                </c:pt>
                <c:pt idx="9">
                  <c:v>37.130000000000003</c:v>
                </c:pt>
                <c:pt idx="10">
                  <c:v>36.51</c:v>
                </c:pt>
                <c:pt idx="11">
                  <c:v>36.06</c:v>
                </c:pt>
                <c:pt idx="12">
                  <c:v>34.5</c:v>
                </c:pt>
                <c:pt idx="13">
                  <c:v>35.86</c:v>
                </c:pt>
                <c:pt idx="14">
                  <c:v>35.65</c:v>
                </c:pt>
                <c:pt idx="15">
                  <c:v>35.99</c:v>
                </c:pt>
                <c:pt idx="16">
                  <c:v>36.03</c:v>
                </c:pt>
                <c:pt idx="17">
                  <c:v>36.61</c:v>
                </c:pt>
                <c:pt idx="18">
                  <c:v>36.06</c:v>
                </c:pt>
                <c:pt idx="19">
                  <c:v>36.74</c:v>
                </c:pt>
                <c:pt idx="20">
                  <c:v>36.68</c:v>
                </c:pt>
                <c:pt idx="21">
                  <c:v>36.85</c:v>
                </c:pt>
                <c:pt idx="22">
                  <c:v>36.32</c:v>
                </c:pt>
                <c:pt idx="23">
                  <c:v>36.68</c:v>
                </c:pt>
                <c:pt idx="24">
                  <c:v>36.47</c:v>
                </c:pt>
                <c:pt idx="25">
                  <c:v>37.56</c:v>
                </c:pt>
                <c:pt idx="26">
                  <c:v>37.9</c:v>
                </c:pt>
                <c:pt idx="27">
                  <c:v>38.659999999999997</c:v>
                </c:pt>
                <c:pt idx="28">
                  <c:v>38.44</c:v>
                </c:pt>
                <c:pt idx="29">
                  <c:v>37.93</c:v>
                </c:pt>
                <c:pt idx="30">
                  <c:v>38.28</c:v>
                </c:pt>
                <c:pt idx="31">
                  <c:v>38.92</c:v>
                </c:pt>
                <c:pt idx="32">
                  <c:v>37.11</c:v>
                </c:pt>
                <c:pt idx="33">
                  <c:v>36.590000000000003</c:v>
                </c:pt>
                <c:pt idx="34">
                  <c:v>35</c:v>
                </c:pt>
                <c:pt idx="35">
                  <c:v>34.14</c:v>
                </c:pt>
                <c:pt idx="36">
                  <c:v>36.67</c:v>
                </c:pt>
                <c:pt idx="37">
                  <c:v>37.159999999999997</c:v>
                </c:pt>
                <c:pt idx="38">
                  <c:v>36.5</c:v>
                </c:pt>
                <c:pt idx="39">
                  <c:v>37.19</c:v>
                </c:pt>
                <c:pt idx="40">
                  <c:v>38.020000000000003</c:v>
                </c:pt>
                <c:pt idx="41">
                  <c:v>38.08</c:v>
                </c:pt>
                <c:pt idx="42">
                  <c:v>38.68</c:v>
                </c:pt>
                <c:pt idx="43">
                  <c:v>37.56</c:v>
                </c:pt>
                <c:pt idx="44">
                  <c:v>37.020000000000003</c:v>
                </c:pt>
                <c:pt idx="45">
                  <c:v>37.61</c:v>
                </c:pt>
                <c:pt idx="46">
                  <c:v>37.200000000000003</c:v>
                </c:pt>
                <c:pt idx="47">
                  <c:v>37.39</c:v>
                </c:pt>
                <c:pt idx="48">
                  <c:v>36.44</c:v>
                </c:pt>
                <c:pt idx="49">
                  <c:v>36.49</c:v>
                </c:pt>
                <c:pt idx="50">
                  <c:v>37.880000000000003</c:v>
                </c:pt>
                <c:pt idx="51">
                  <c:v>37.07</c:v>
                </c:pt>
                <c:pt idx="52">
                  <c:v>38.31</c:v>
                </c:pt>
                <c:pt idx="53">
                  <c:v>38.869999999999997</c:v>
                </c:pt>
                <c:pt idx="54">
                  <c:v>35.94</c:v>
                </c:pt>
                <c:pt idx="55">
                  <c:v>36.840000000000003</c:v>
                </c:pt>
                <c:pt idx="56">
                  <c:v>38.03</c:v>
                </c:pt>
                <c:pt idx="57">
                  <c:v>37.97</c:v>
                </c:pt>
                <c:pt idx="58">
                  <c:v>38.200000000000003</c:v>
                </c:pt>
                <c:pt idx="59">
                  <c:v>38.119999999999997</c:v>
                </c:pt>
                <c:pt idx="60">
                  <c:v>38.47</c:v>
                </c:pt>
                <c:pt idx="61">
                  <c:v>40.22</c:v>
                </c:pt>
                <c:pt idx="62">
                  <c:v>41.31</c:v>
                </c:pt>
                <c:pt idx="63">
                  <c:v>41.18</c:v>
                </c:pt>
                <c:pt idx="64">
                  <c:v>42.06</c:v>
                </c:pt>
                <c:pt idx="65">
                  <c:v>42.59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798304"/>
        <c:axId val="594798696"/>
      </c:lineChart>
      <c:dateAx>
        <c:axId val="594798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798696"/>
        <c:crosses val="autoZero"/>
        <c:auto val="1"/>
        <c:lblOffset val="100"/>
        <c:baseTimeUnit val="days"/>
      </c:dateAx>
      <c:valAx>
        <c:axId val="5947986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79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93.21</c:v>
                </c:pt>
                <c:pt idx="1">
                  <c:v>93.4</c:v>
                </c:pt>
                <c:pt idx="2">
                  <c:v>94.76</c:v>
                </c:pt>
                <c:pt idx="3">
                  <c:v>95.18</c:v>
                </c:pt>
                <c:pt idx="4">
                  <c:v>94.41</c:v>
                </c:pt>
                <c:pt idx="5">
                  <c:v>94.07</c:v>
                </c:pt>
                <c:pt idx="6">
                  <c:v>95.02</c:v>
                </c:pt>
                <c:pt idx="7">
                  <c:v>94.97</c:v>
                </c:pt>
                <c:pt idx="8">
                  <c:v>96.17</c:v>
                </c:pt>
                <c:pt idx="9">
                  <c:v>96.39</c:v>
                </c:pt>
                <c:pt idx="10">
                  <c:v>98.72</c:v>
                </c:pt>
                <c:pt idx="11">
                  <c:v>98.05</c:v>
                </c:pt>
                <c:pt idx="12">
                  <c:v>95.29</c:v>
                </c:pt>
                <c:pt idx="13">
                  <c:v>93.98</c:v>
                </c:pt>
                <c:pt idx="14">
                  <c:v>93.64</c:v>
                </c:pt>
                <c:pt idx="15">
                  <c:v>92.07</c:v>
                </c:pt>
                <c:pt idx="16">
                  <c:v>91.25</c:v>
                </c:pt>
                <c:pt idx="17">
                  <c:v>91.29</c:v>
                </c:pt>
                <c:pt idx="18">
                  <c:v>91.82</c:v>
                </c:pt>
                <c:pt idx="19">
                  <c:v>92.24</c:v>
                </c:pt>
                <c:pt idx="20">
                  <c:v>93.07</c:v>
                </c:pt>
                <c:pt idx="21">
                  <c:v>93.86</c:v>
                </c:pt>
                <c:pt idx="22">
                  <c:v>90.79</c:v>
                </c:pt>
                <c:pt idx="23">
                  <c:v>88.88</c:v>
                </c:pt>
                <c:pt idx="24">
                  <c:v>88.96</c:v>
                </c:pt>
                <c:pt idx="25">
                  <c:v>92.12</c:v>
                </c:pt>
                <c:pt idx="26">
                  <c:v>90.85</c:v>
                </c:pt>
                <c:pt idx="27">
                  <c:v>89.6</c:v>
                </c:pt>
                <c:pt idx="28">
                  <c:v>92.44</c:v>
                </c:pt>
                <c:pt idx="29">
                  <c:v>90.12</c:v>
                </c:pt>
                <c:pt idx="30">
                  <c:v>89.79</c:v>
                </c:pt>
                <c:pt idx="31">
                  <c:v>86.75</c:v>
                </c:pt>
                <c:pt idx="32">
                  <c:v>82.87</c:v>
                </c:pt>
                <c:pt idx="33">
                  <c:v>83.63</c:v>
                </c:pt>
                <c:pt idx="34">
                  <c:v>81.39</c:v>
                </c:pt>
                <c:pt idx="35">
                  <c:v>80.78</c:v>
                </c:pt>
                <c:pt idx="36">
                  <c:v>80.2</c:v>
                </c:pt>
                <c:pt idx="37">
                  <c:v>80.72</c:v>
                </c:pt>
                <c:pt idx="38">
                  <c:v>81.260000000000005</c:v>
                </c:pt>
                <c:pt idx="39">
                  <c:v>80.41</c:v>
                </c:pt>
                <c:pt idx="40">
                  <c:v>80.16</c:v>
                </c:pt>
                <c:pt idx="41">
                  <c:v>82.46</c:v>
                </c:pt>
                <c:pt idx="43">
                  <c:v>81.16</c:v>
                </c:pt>
                <c:pt idx="44">
                  <c:v>79.72</c:v>
                </c:pt>
                <c:pt idx="45">
                  <c:v>80.010000000000005</c:v>
                </c:pt>
                <c:pt idx="46">
                  <c:v>80.930000000000007</c:v>
                </c:pt>
                <c:pt idx="47">
                  <c:v>80.900000000000006</c:v>
                </c:pt>
                <c:pt idx="48">
                  <c:v>80.400000000000006</c:v>
                </c:pt>
                <c:pt idx="49">
                  <c:v>79.680000000000007</c:v>
                </c:pt>
                <c:pt idx="50">
                  <c:v>81.05</c:v>
                </c:pt>
                <c:pt idx="51">
                  <c:v>81.05</c:v>
                </c:pt>
                <c:pt idx="52">
                  <c:v>81.06</c:v>
                </c:pt>
                <c:pt idx="53">
                  <c:v>80.400000000000006</c:v>
                </c:pt>
                <c:pt idx="54">
                  <c:v>81.56</c:v>
                </c:pt>
                <c:pt idx="55">
                  <c:v>80.069999999999993</c:v>
                </c:pt>
                <c:pt idx="56">
                  <c:v>81.53</c:v>
                </c:pt>
                <c:pt idx="57">
                  <c:v>81.430000000000007</c:v>
                </c:pt>
                <c:pt idx="58">
                  <c:v>77.819999999999993</c:v>
                </c:pt>
                <c:pt idx="59">
                  <c:v>75.72</c:v>
                </c:pt>
                <c:pt idx="60">
                  <c:v>74.53</c:v>
                </c:pt>
                <c:pt idx="61">
                  <c:v>73.16</c:v>
                </c:pt>
                <c:pt idx="62">
                  <c:v>74.900000000000006</c:v>
                </c:pt>
                <c:pt idx="63">
                  <c:v>74.69</c:v>
                </c:pt>
                <c:pt idx="64">
                  <c:v>76.31</c:v>
                </c:pt>
                <c:pt idx="65">
                  <c:v>78.97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192456"/>
        <c:axId val="594800656"/>
      </c:lineChart>
      <c:dateAx>
        <c:axId val="490192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00656"/>
        <c:crosses val="autoZero"/>
        <c:auto val="1"/>
        <c:lblOffset val="100"/>
        <c:baseTimeUnit val="days"/>
      </c:dateAx>
      <c:valAx>
        <c:axId val="5948006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0192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116.52</c:v>
                </c:pt>
                <c:pt idx="1">
                  <c:v>116.29</c:v>
                </c:pt>
                <c:pt idx="2">
                  <c:v>117.06</c:v>
                </c:pt>
                <c:pt idx="3">
                  <c:v>116.95</c:v>
                </c:pt>
                <c:pt idx="4">
                  <c:v>116.64</c:v>
                </c:pt>
                <c:pt idx="5">
                  <c:v>115.97</c:v>
                </c:pt>
                <c:pt idx="6">
                  <c:v>115.82</c:v>
                </c:pt>
                <c:pt idx="7">
                  <c:v>115.19</c:v>
                </c:pt>
                <c:pt idx="8">
                  <c:v>115.19</c:v>
                </c:pt>
                <c:pt idx="9">
                  <c:v>113.3</c:v>
                </c:pt>
                <c:pt idx="10">
                  <c:v>113.95</c:v>
                </c:pt>
                <c:pt idx="11">
                  <c:v>112.12</c:v>
                </c:pt>
                <c:pt idx="12">
                  <c:v>111.03</c:v>
                </c:pt>
                <c:pt idx="13">
                  <c:v>109.95</c:v>
                </c:pt>
                <c:pt idx="14">
                  <c:v>109.11</c:v>
                </c:pt>
                <c:pt idx="15">
                  <c:v>109.9</c:v>
                </c:pt>
                <c:pt idx="16">
                  <c:v>109.49</c:v>
                </c:pt>
                <c:pt idx="17">
                  <c:v>110.52</c:v>
                </c:pt>
                <c:pt idx="18">
                  <c:v>111.46</c:v>
                </c:pt>
                <c:pt idx="19">
                  <c:v>111.57</c:v>
                </c:pt>
                <c:pt idx="20">
                  <c:v>111.79</c:v>
                </c:pt>
                <c:pt idx="21">
                  <c:v>111.23</c:v>
                </c:pt>
                <c:pt idx="22">
                  <c:v>111.8</c:v>
                </c:pt>
                <c:pt idx="23">
                  <c:v>111.73</c:v>
                </c:pt>
                <c:pt idx="24">
                  <c:v>110.06</c:v>
                </c:pt>
                <c:pt idx="25">
                  <c:v>109.95</c:v>
                </c:pt>
                <c:pt idx="26">
                  <c:v>109.99</c:v>
                </c:pt>
                <c:pt idx="27">
                  <c:v>107.11</c:v>
                </c:pt>
                <c:pt idx="28">
                  <c:v>105.71</c:v>
                </c:pt>
                <c:pt idx="29">
                  <c:v>108.43</c:v>
                </c:pt>
                <c:pt idx="30">
                  <c:v>107.79</c:v>
                </c:pt>
                <c:pt idx="31">
                  <c:v>110.88</c:v>
                </c:pt>
                <c:pt idx="32">
                  <c:v>111.06</c:v>
                </c:pt>
                <c:pt idx="33">
                  <c:v>110.41</c:v>
                </c:pt>
                <c:pt idx="34">
                  <c:v>108.84</c:v>
                </c:pt>
                <c:pt idx="35">
                  <c:v>109.83</c:v>
                </c:pt>
                <c:pt idx="37">
                  <c:v>111.59</c:v>
                </c:pt>
                <c:pt idx="38">
                  <c:v>111.49</c:v>
                </c:pt>
                <c:pt idx="39">
                  <c:v>113.54</c:v>
                </c:pt>
                <c:pt idx="40">
                  <c:v>113.72</c:v>
                </c:pt>
                <c:pt idx="41">
                  <c:v>114.48</c:v>
                </c:pt>
                <c:pt idx="42">
                  <c:v>115.59</c:v>
                </c:pt>
                <c:pt idx="43">
                  <c:v>118.25</c:v>
                </c:pt>
                <c:pt idx="44">
                  <c:v>117.65</c:v>
                </c:pt>
                <c:pt idx="45">
                  <c:v>116.6</c:v>
                </c:pt>
                <c:pt idx="46">
                  <c:v>117.06</c:v>
                </c:pt>
                <c:pt idx="47">
                  <c:v>117.12</c:v>
                </c:pt>
                <c:pt idx="48">
                  <c:v>117.47</c:v>
                </c:pt>
                <c:pt idx="49">
                  <c:v>117.55</c:v>
                </c:pt>
                <c:pt idx="50">
                  <c:v>117.63</c:v>
                </c:pt>
                <c:pt idx="51">
                  <c:v>116.98</c:v>
                </c:pt>
                <c:pt idx="52">
                  <c:v>117.34</c:v>
                </c:pt>
                <c:pt idx="53">
                  <c:v>116.3</c:v>
                </c:pt>
                <c:pt idx="54">
                  <c:v>116.05</c:v>
                </c:pt>
                <c:pt idx="55">
                  <c:v>114.06</c:v>
                </c:pt>
                <c:pt idx="56">
                  <c:v>113.89</c:v>
                </c:pt>
                <c:pt idx="57">
                  <c:v>113.05</c:v>
                </c:pt>
                <c:pt idx="58">
                  <c:v>113</c:v>
                </c:pt>
                <c:pt idx="59">
                  <c:v>112.52</c:v>
                </c:pt>
                <c:pt idx="60">
                  <c:v>113.05</c:v>
                </c:pt>
                <c:pt idx="61">
                  <c:v>112.18</c:v>
                </c:pt>
                <c:pt idx="62">
                  <c:v>113.95</c:v>
                </c:pt>
                <c:pt idx="63">
                  <c:v>113.09</c:v>
                </c:pt>
                <c:pt idx="64">
                  <c:v>112.88</c:v>
                </c:pt>
                <c:pt idx="65">
                  <c:v>112.71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02616"/>
        <c:axId val="594803008"/>
      </c:lineChart>
      <c:dateAx>
        <c:axId val="594802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03008"/>
        <c:crosses val="autoZero"/>
        <c:auto val="1"/>
        <c:lblOffset val="100"/>
        <c:baseTimeUnit val="days"/>
      </c:dateAx>
      <c:valAx>
        <c:axId val="5948030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0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74.97</c:v>
                </c:pt>
                <c:pt idx="1">
                  <c:v>74.58</c:v>
                </c:pt>
                <c:pt idx="2">
                  <c:v>75.319999999999993</c:v>
                </c:pt>
                <c:pt idx="3">
                  <c:v>75.06</c:v>
                </c:pt>
                <c:pt idx="4">
                  <c:v>74.55</c:v>
                </c:pt>
                <c:pt idx="5">
                  <c:v>75</c:v>
                </c:pt>
                <c:pt idx="6">
                  <c:v>74.94</c:v>
                </c:pt>
                <c:pt idx="7">
                  <c:v>74.069999999999993</c:v>
                </c:pt>
                <c:pt idx="8">
                  <c:v>73.84</c:v>
                </c:pt>
                <c:pt idx="9">
                  <c:v>73.58</c:v>
                </c:pt>
                <c:pt idx="10">
                  <c:v>74.77</c:v>
                </c:pt>
                <c:pt idx="11">
                  <c:v>74.91</c:v>
                </c:pt>
                <c:pt idx="12">
                  <c:v>74.290000000000006</c:v>
                </c:pt>
                <c:pt idx="13">
                  <c:v>72.31</c:v>
                </c:pt>
                <c:pt idx="14">
                  <c:v>72.03</c:v>
                </c:pt>
                <c:pt idx="15">
                  <c:v>71.86</c:v>
                </c:pt>
                <c:pt idx="16">
                  <c:v>72.53</c:v>
                </c:pt>
                <c:pt idx="17">
                  <c:v>72.040000000000006</c:v>
                </c:pt>
                <c:pt idx="18">
                  <c:v>71.489999999999995</c:v>
                </c:pt>
                <c:pt idx="19">
                  <c:v>72.13</c:v>
                </c:pt>
                <c:pt idx="20">
                  <c:v>72.86</c:v>
                </c:pt>
                <c:pt idx="21">
                  <c:v>72.88</c:v>
                </c:pt>
                <c:pt idx="22">
                  <c:v>71.72</c:v>
                </c:pt>
                <c:pt idx="23">
                  <c:v>71.540000000000006</c:v>
                </c:pt>
                <c:pt idx="24">
                  <c:v>71</c:v>
                </c:pt>
                <c:pt idx="25">
                  <c:v>71.78</c:v>
                </c:pt>
                <c:pt idx="26">
                  <c:v>71.680000000000007</c:v>
                </c:pt>
                <c:pt idx="27">
                  <c:v>72.47</c:v>
                </c:pt>
                <c:pt idx="28">
                  <c:v>72.42</c:v>
                </c:pt>
                <c:pt idx="29">
                  <c:v>70.5</c:v>
                </c:pt>
                <c:pt idx="30">
                  <c:v>70.11</c:v>
                </c:pt>
                <c:pt idx="31">
                  <c:v>68.739999999999995</c:v>
                </c:pt>
                <c:pt idx="32">
                  <c:v>67.069999999999993</c:v>
                </c:pt>
                <c:pt idx="33">
                  <c:v>67</c:v>
                </c:pt>
                <c:pt idx="34">
                  <c:v>65.510000000000005</c:v>
                </c:pt>
                <c:pt idx="35">
                  <c:v>65.33</c:v>
                </c:pt>
                <c:pt idx="36">
                  <c:v>65.45</c:v>
                </c:pt>
                <c:pt idx="37">
                  <c:v>66.25</c:v>
                </c:pt>
                <c:pt idx="38">
                  <c:v>66.42</c:v>
                </c:pt>
                <c:pt idx="39">
                  <c:v>66.45</c:v>
                </c:pt>
                <c:pt idx="40">
                  <c:v>66.930000000000007</c:v>
                </c:pt>
                <c:pt idx="41">
                  <c:v>66.8</c:v>
                </c:pt>
                <c:pt idx="42">
                  <c:v>66.739999999999995</c:v>
                </c:pt>
                <c:pt idx="43">
                  <c:v>67.09</c:v>
                </c:pt>
                <c:pt idx="44">
                  <c:v>67.36</c:v>
                </c:pt>
                <c:pt idx="45">
                  <c:v>66.78</c:v>
                </c:pt>
                <c:pt idx="46">
                  <c:v>61.25</c:v>
                </c:pt>
                <c:pt idx="47">
                  <c:v>60.08</c:v>
                </c:pt>
                <c:pt idx="48">
                  <c:v>59.9</c:v>
                </c:pt>
                <c:pt idx="49">
                  <c:v>60.15</c:v>
                </c:pt>
                <c:pt idx="50">
                  <c:v>60.41</c:v>
                </c:pt>
                <c:pt idx="51">
                  <c:v>60.69</c:v>
                </c:pt>
                <c:pt idx="52">
                  <c:v>60.86</c:v>
                </c:pt>
                <c:pt idx="53">
                  <c:v>61.9</c:v>
                </c:pt>
                <c:pt idx="54">
                  <c:v>61.76</c:v>
                </c:pt>
                <c:pt idx="55">
                  <c:v>61.94</c:v>
                </c:pt>
                <c:pt idx="56">
                  <c:v>64.36</c:v>
                </c:pt>
                <c:pt idx="58">
                  <c:v>63.91</c:v>
                </c:pt>
                <c:pt idx="59">
                  <c:v>63.81</c:v>
                </c:pt>
                <c:pt idx="60">
                  <c:v>64.040000000000006</c:v>
                </c:pt>
                <c:pt idx="61">
                  <c:v>63.37</c:v>
                </c:pt>
                <c:pt idx="62">
                  <c:v>64.22</c:v>
                </c:pt>
                <c:pt idx="63">
                  <c:v>64.28</c:v>
                </c:pt>
                <c:pt idx="64">
                  <c:v>63.42</c:v>
                </c:pt>
                <c:pt idx="65">
                  <c:v>63.85</c:v>
                </c:pt>
                <c:pt idx="66">
                  <c:v>64.63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04968"/>
        <c:axId val="594805360"/>
      </c:lineChart>
      <c:dateAx>
        <c:axId val="594804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05360"/>
        <c:crosses val="autoZero"/>
        <c:auto val="1"/>
        <c:lblOffset val="100"/>
        <c:baseTimeUnit val="days"/>
      </c:dateAx>
      <c:valAx>
        <c:axId val="5948053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0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42723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74.14</c:v>
                </c:pt>
                <c:pt idx="1">
                  <c:v>74.36</c:v>
                </c:pt>
                <c:pt idx="2">
                  <c:v>77.430000000000007</c:v>
                </c:pt>
                <c:pt idx="3">
                  <c:v>77.27</c:v>
                </c:pt>
                <c:pt idx="4">
                  <c:v>75.95</c:v>
                </c:pt>
                <c:pt idx="6">
                  <c:v>77.099999999999994</c:v>
                </c:pt>
                <c:pt idx="7">
                  <c:v>77.11</c:v>
                </c:pt>
                <c:pt idx="8">
                  <c:v>75.89</c:v>
                </c:pt>
                <c:pt idx="9">
                  <c:v>75.959999999999994</c:v>
                </c:pt>
                <c:pt idx="10">
                  <c:v>76.209999999999994</c:v>
                </c:pt>
                <c:pt idx="11">
                  <c:v>77.2</c:v>
                </c:pt>
                <c:pt idx="12">
                  <c:v>76.92</c:v>
                </c:pt>
                <c:pt idx="13">
                  <c:v>77.099999999999994</c:v>
                </c:pt>
                <c:pt idx="14">
                  <c:v>75.69</c:v>
                </c:pt>
                <c:pt idx="15">
                  <c:v>76.37</c:v>
                </c:pt>
                <c:pt idx="16">
                  <c:v>74.56</c:v>
                </c:pt>
                <c:pt idx="17">
                  <c:v>73.48</c:v>
                </c:pt>
                <c:pt idx="18">
                  <c:v>77.319999999999993</c:v>
                </c:pt>
                <c:pt idx="19">
                  <c:v>78.31</c:v>
                </c:pt>
                <c:pt idx="20">
                  <c:v>78.66</c:v>
                </c:pt>
                <c:pt idx="21">
                  <c:v>80.06</c:v>
                </c:pt>
                <c:pt idx="22">
                  <c:v>79.709999999999994</c:v>
                </c:pt>
                <c:pt idx="23">
                  <c:v>79.3</c:v>
                </c:pt>
                <c:pt idx="24">
                  <c:v>76.739999999999995</c:v>
                </c:pt>
                <c:pt idx="25">
                  <c:v>76.87</c:v>
                </c:pt>
                <c:pt idx="26">
                  <c:v>76.91</c:v>
                </c:pt>
                <c:pt idx="27">
                  <c:v>76.64</c:v>
                </c:pt>
                <c:pt idx="28">
                  <c:v>76.849999999999994</c:v>
                </c:pt>
                <c:pt idx="29">
                  <c:v>76.66</c:v>
                </c:pt>
                <c:pt idx="30">
                  <c:v>74.7</c:v>
                </c:pt>
                <c:pt idx="31">
                  <c:v>74.38</c:v>
                </c:pt>
                <c:pt idx="32">
                  <c:v>71.5</c:v>
                </c:pt>
                <c:pt idx="33">
                  <c:v>69.72</c:v>
                </c:pt>
                <c:pt idx="34">
                  <c:v>69.77</c:v>
                </c:pt>
                <c:pt idx="35">
                  <c:v>68.53</c:v>
                </c:pt>
                <c:pt idx="36">
                  <c:v>68.53</c:v>
                </c:pt>
                <c:pt idx="37">
                  <c:v>69.599999999999994</c:v>
                </c:pt>
                <c:pt idx="38">
                  <c:v>69.05</c:v>
                </c:pt>
                <c:pt idx="39">
                  <c:v>69.09</c:v>
                </c:pt>
                <c:pt idx="40">
                  <c:v>68.34</c:v>
                </c:pt>
                <c:pt idx="41">
                  <c:v>67.45</c:v>
                </c:pt>
                <c:pt idx="42">
                  <c:v>68.27</c:v>
                </c:pt>
                <c:pt idx="43">
                  <c:v>68.17</c:v>
                </c:pt>
                <c:pt idx="44">
                  <c:v>68.27</c:v>
                </c:pt>
                <c:pt idx="45">
                  <c:v>67.930000000000007</c:v>
                </c:pt>
                <c:pt idx="46">
                  <c:v>67.98</c:v>
                </c:pt>
                <c:pt idx="47">
                  <c:v>68.7</c:v>
                </c:pt>
                <c:pt idx="48">
                  <c:v>68.69</c:v>
                </c:pt>
                <c:pt idx="49">
                  <c:v>68.489999999999995</c:v>
                </c:pt>
                <c:pt idx="50">
                  <c:v>68.98</c:v>
                </c:pt>
                <c:pt idx="51">
                  <c:v>69.349999999999994</c:v>
                </c:pt>
                <c:pt idx="52">
                  <c:v>69.06</c:v>
                </c:pt>
                <c:pt idx="53">
                  <c:v>68.7</c:v>
                </c:pt>
                <c:pt idx="54">
                  <c:v>69.41</c:v>
                </c:pt>
                <c:pt idx="55">
                  <c:v>69.66</c:v>
                </c:pt>
                <c:pt idx="56">
                  <c:v>69.05</c:v>
                </c:pt>
                <c:pt idx="57">
                  <c:v>66.97</c:v>
                </c:pt>
                <c:pt idx="58">
                  <c:v>68.05</c:v>
                </c:pt>
                <c:pt idx="59">
                  <c:v>69.7</c:v>
                </c:pt>
                <c:pt idx="60">
                  <c:v>69.989999999999995</c:v>
                </c:pt>
                <c:pt idx="61">
                  <c:v>69.319999999999993</c:v>
                </c:pt>
                <c:pt idx="62">
                  <c:v>70.5</c:v>
                </c:pt>
                <c:pt idx="63">
                  <c:v>71.599999999999994</c:v>
                </c:pt>
                <c:pt idx="64">
                  <c:v>71.69</c:v>
                </c:pt>
                <c:pt idx="65">
                  <c:v>72.09</c:v>
                </c:pt>
                <c:pt idx="66">
                  <c:v>71.89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07320"/>
        <c:axId val="594807712"/>
      </c:lineChart>
      <c:dateAx>
        <c:axId val="594807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07712"/>
        <c:crosses val="autoZero"/>
        <c:auto val="1"/>
        <c:lblOffset val="100"/>
        <c:baseTimeUnit val="days"/>
      </c:dateAx>
      <c:valAx>
        <c:axId val="5948077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0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30.3</c:v>
                </c:pt>
                <c:pt idx="1">
                  <c:v>30.44</c:v>
                </c:pt>
                <c:pt idx="2">
                  <c:v>30.44</c:v>
                </c:pt>
                <c:pt idx="3">
                  <c:v>30.26</c:v>
                </c:pt>
                <c:pt idx="4">
                  <c:v>30.54</c:v>
                </c:pt>
                <c:pt idx="5">
                  <c:v>30.81</c:v>
                </c:pt>
                <c:pt idx="6">
                  <c:v>30.86</c:v>
                </c:pt>
                <c:pt idx="7">
                  <c:v>30.88</c:v>
                </c:pt>
                <c:pt idx="8">
                  <c:v>31.26</c:v>
                </c:pt>
                <c:pt idx="9">
                  <c:v>31.32</c:v>
                </c:pt>
                <c:pt idx="10">
                  <c:v>31.26</c:v>
                </c:pt>
                <c:pt idx="11">
                  <c:v>30.79</c:v>
                </c:pt>
                <c:pt idx="12">
                  <c:v>30.13</c:v>
                </c:pt>
                <c:pt idx="13">
                  <c:v>30.23</c:v>
                </c:pt>
                <c:pt idx="14">
                  <c:v>29.8</c:v>
                </c:pt>
                <c:pt idx="15">
                  <c:v>29.38</c:v>
                </c:pt>
                <c:pt idx="16">
                  <c:v>29.67</c:v>
                </c:pt>
                <c:pt idx="17">
                  <c:v>30.14</c:v>
                </c:pt>
                <c:pt idx="18">
                  <c:v>30.49</c:v>
                </c:pt>
                <c:pt idx="19">
                  <c:v>29.82</c:v>
                </c:pt>
                <c:pt idx="20">
                  <c:v>29.98</c:v>
                </c:pt>
                <c:pt idx="21">
                  <c:v>30.04</c:v>
                </c:pt>
                <c:pt idx="22">
                  <c:v>29.87</c:v>
                </c:pt>
                <c:pt idx="23">
                  <c:v>29.63</c:v>
                </c:pt>
                <c:pt idx="24">
                  <c:v>29.51</c:v>
                </c:pt>
                <c:pt idx="25">
                  <c:v>29.87</c:v>
                </c:pt>
                <c:pt idx="26">
                  <c:v>29.74</c:v>
                </c:pt>
                <c:pt idx="27">
                  <c:v>29.44</c:v>
                </c:pt>
                <c:pt idx="28">
                  <c:v>29.75</c:v>
                </c:pt>
                <c:pt idx="29">
                  <c:v>29.24</c:v>
                </c:pt>
                <c:pt idx="30">
                  <c:v>29.51</c:v>
                </c:pt>
                <c:pt idx="31">
                  <c:v>29.36</c:v>
                </c:pt>
                <c:pt idx="32">
                  <c:v>29.44</c:v>
                </c:pt>
                <c:pt idx="33">
                  <c:v>28.51</c:v>
                </c:pt>
                <c:pt idx="34">
                  <c:v>30.24</c:v>
                </c:pt>
                <c:pt idx="35">
                  <c:v>30.24</c:v>
                </c:pt>
                <c:pt idx="36">
                  <c:v>31.53</c:v>
                </c:pt>
                <c:pt idx="37">
                  <c:v>31.13</c:v>
                </c:pt>
                <c:pt idx="38">
                  <c:v>31.84</c:v>
                </c:pt>
                <c:pt idx="39">
                  <c:v>31.8</c:v>
                </c:pt>
                <c:pt idx="40">
                  <c:v>32</c:v>
                </c:pt>
                <c:pt idx="41">
                  <c:v>32.04</c:v>
                </c:pt>
                <c:pt idx="42">
                  <c:v>32.25</c:v>
                </c:pt>
                <c:pt idx="43">
                  <c:v>32.36</c:v>
                </c:pt>
                <c:pt idx="44">
                  <c:v>32.29</c:v>
                </c:pt>
                <c:pt idx="45">
                  <c:v>32.409999999999997</c:v>
                </c:pt>
                <c:pt idx="46">
                  <c:v>32.24</c:v>
                </c:pt>
                <c:pt idx="47">
                  <c:v>32.29</c:v>
                </c:pt>
                <c:pt idx="48">
                  <c:v>32.15</c:v>
                </c:pt>
                <c:pt idx="49">
                  <c:v>32.08</c:v>
                </c:pt>
                <c:pt idx="50">
                  <c:v>32.04</c:v>
                </c:pt>
                <c:pt idx="51">
                  <c:v>32.29</c:v>
                </c:pt>
                <c:pt idx="52">
                  <c:v>31.97</c:v>
                </c:pt>
                <c:pt idx="53">
                  <c:v>31.86</c:v>
                </c:pt>
                <c:pt idx="54">
                  <c:v>31.57</c:v>
                </c:pt>
                <c:pt idx="55">
                  <c:v>31.61</c:v>
                </c:pt>
                <c:pt idx="56">
                  <c:v>31.87</c:v>
                </c:pt>
                <c:pt idx="57">
                  <c:v>31.5</c:v>
                </c:pt>
                <c:pt idx="58">
                  <c:v>32.020000000000003</c:v>
                </c:pt>
                <c:pt idx="59">
                  <c:v>32.340000000000003</c:v>
                </c:pt>
                <c:pt idx="60">
                  <c:v>31.72</c:v>
                </c:pt>
                <c:pt idx="61">
                  <c:v>31.7</c:v>
                </c:pt>
                <c:pt idx="62">
                  <c:v>32.1</c:v>
                </c:pt>
                <c:pt idx="63">
                  <c:v>32.020000000000003</c:v>
                </c:pt>
                <c:pt idx="64">
                  <c:v>32.090000000000003</c:v>
                </c:pt>
                <c:pt idx="65">
                  <c:v>32.14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809672"/>
        <c:axId val="604504160"/>
      </c:lineChart>
      <c:dateAx>
        <c:axId val="59480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04160"/>
        <c:crosses val="autoZero"/>
        <c:auto val="1"/>
        <c:lblOffset val="100"/>
        <c:baseTimeUnit val="days"/>
      </c:dateAx>
      <c:valAx>
        <c:axId val="60450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0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28.38</c:v>
                </c:pt>
                <c:pt idx="1">
                  <c:v>28.43</c:v>
                </c:pt>
                <c:pt idx="2">
                  <c:v>28.45</c:v>
                </c:pt>
                <c:pt idx="3">
                  <c:v>28.18</c:v>
                </c:pt>
                <c:pt idx="4">
                  <c:v>28.12</c:v>
                </c:pt>
                <c:pt idx="5">
                  <c:v>28.03</c:v>
                </c:pt>
                <c:pt idx="6">
                  <c:v>27.99</c:v>
                </c:pt>
                <c:pt idx="7">
                  <c:v>28.02</c:v>
                </c:pt>
                <c:pt idx="8">
                  <c:v>27.04</c:v>
                </c:pt>
                <c:pt idx="9">
                  <c:v>26.34</c:v>
                </c:pt>
                <c:pt idx="10">
                  <c:v>28.21</c:v>
                </c:pt>
                <c:pt idx="11">
                  <c:v>28.64</c:v>
                </c:pt>
                <c:pt idx="12">
                  <c:v>28.11</c:v>
                </c:pt>
                <c:pt idx="13">
                  <c:v>27.5</c:v>
                </c:pt>
                <c:pt idx="14">
                  <c:v>27.56</c:v>
                </c:pt>
                <c:pt idx="15">
                  <c:v>27.4</c:v>
                </c:pt>
                <c:pt idx="16">
                  <c:v>28.2</c:v>
                </c:pt>
                <c:pt idx="17">
                  <c:v>28.11</c:v>
                </c:pt>
                <c:pt idx="18">
                  <c:v>28.47</c:v>
                </c:pt>
                <c:pt idx="19">
                  <c:v>28.31</c:v>
                </c:pt>
                <c:pt idx="20">
                  <c:v>28.36</c:v>
                </c:pt>
                <c:pt idx="21">
                  <c:v>28.4</c:v>
                </c:pt>
                <c:pt idx="22">
                  <c:v>28.27</c:v>
                </c:pt>
                <c:pt idx="23">
                  <c:v>27.8</c:v>
                </c:pt>
                <c:pt idx="24">
                  <c:v>27.82</c:v>
                </c:pt>
                <c:pt idx="25">
                  <c:v>27.92</c:v>
                </c:pt>
                <c:pt idx="26">
                  <c:v>27.54</c:v>
                </c:pt>
                <c:pt idx="27">
                  <c:v>27.45</c:v>
                </c:pt>
                <c:pt idx="28">
                  <c:v>27.52</c:v>
                </c:pt>
                <c:pt idx="29">
                  <c:v>27.14</c:v>
                </c:pt>
                <c:pt idx="30">
                  <c:v>27.16</c:v>
                </c:pt>
                <c:pt idx="31">
                  <c:v>27.46</c:v>
                </c:pt>
                <c:pt idx="32">
                  <c:v>27.09</c:v>
                </c:pt>
                <c:pt idx="33">
                  <c:v>27.39</c:v>
                </c:pt>
                <c:pt idx="34">
                  <c:v>26.94</c:v>
                </c:pt>
                <c:pt idx="35">
                  <c:v>27.71</c:v>
                </c:pt>
                <c:pt idx="36">
                  <c:v>25.83</c:v>
                </c:pt>
                <c:pt idx="37">
                  <c:v>26.19</c:v>
                </c:pt>
                <c:pt idx="38">
                  <c:v>26.27</c:v>
                </c:pt>
                <c:pt idx="39">
                  <c:v>26.25</c:v>
                </c:pt>
                <c:pt idx="40">
                  <c:v>26.11</c:v>
                </c:pt>
                <c:pt idx="41">
                  <c:v>26.4</c:v>
                </c:pt>
                <c:pt idx="42">
                  <c:v>25.56</c:v>
                </c:pt>
                <c:pt idx="43">
                  <c:v>25.57</c:v>
                </c:pt>
                <c:pt idx="44">
                  <c:v>25.83</c:v>
                </c:pt>
                <c:pt idx="45">
                  <c:v>25.27</c:v>
                </c:pt>
                <c:pt idx="46">
                  <c:v>25.12</c:v>
                </c:pt>
                <c:pt idx="47">
                  <c:v>24.96</c:v>
                </c:pt>
                <c:pt idx="48">
                  <c:v>24.68</c:v>
                </c:pt>
                <c:pt idx="49">
                  <c:v>24.73</c:v>
                </c:pt>
                <c:pt idx="50">
                  <c:v>24.56</c:v>
                </c:pt>
                <c:pt idx="51">
                  <c:v>24.55</c:v>
                </c:pt>
                <c:pt idx="52">
                  <c:v>24.64</c:v>
                </c:pt>
                <c:pt idx="53">
                  <c:v>24.71</c:v>
                </c:pt>
                <c:pt idx="54">
                  <c:v>24.35</c:v>
                </c:pt>
                <c:pt idx="55">
                  <c:v>24.53</c:v>
                </c:pt>
                <c:pt idx="56">
                  <c:v>24.66</c:v>
                </c:pt>
                <c:pt idx="57">
                  <c:v>24.74</c:v>
                </c:pt>
                <c:pt idx="58">
                  <c:v>24.73</c:v>
                </c:pt>
                <c:pt idx="59">
                  <c:v>24.22</c:v>
                </c:pt>
                <c:pt idx="60">
                  <c:v>24.04</c:v>
                </c:pt>
                <c:pt idx="61">
                  <c:v>24.31</c:v>
                </c:pt>
                <c:pt idx="62">
                  <c:v>24.2</c:v>
                </c:pt>
                <c:pt idx="63">
                  <c:v>23.79</c:v>
                </c:pt>
                <c:pt idx="64">
                  <c:v>23.93</c:v>
                </c:pt>
                <c:pt idx="65">
                  <c:v>24.3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506120"/>
        <c:axId val="604506512"/>
      </c:lineChart>
      <c:dateAx>
        <c:axId val="604506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06512"/>
        <c:crosses val="autoZero"/>
        <c:auto val="1"/>
        <c:lblOffset val="100"/>
        <c:baseTimeUnit val="days"/>
      </c:dateAx>
      <c:valAx>
        <c:axId val="6045065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0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22.11</c:v>
                </c:pt>
                <c:pt idx="1">
                  <c:v>21.6</c:v>
                </c:pt>
                <c:pt idx="2">
                  <c:v>22.01</c:v>
                </c:pt>
                <c:pt idx="3">
                  <c:v>21.97</c:v>
                </c:pt>
                <c:pt idx="4">
                  <c:v>21.81</c:v>
                </c:pt>
                <c:pt idx="5">
                  <c:v>21.59</c:v>
                </c:pt>
                <c:pt idx="6">
                  <c:v>21.15</c:v>
                </c:pt>
                <c:pt idx="7">
                  <c:v>21.2</c:v>
                </c:pt>
                <c:pt idx="8">
                  <c:v>21.26</c:v>
                </c:pt>
                <c:pt idx="9">
                  <c:v>21.09</c:v>
                </c:pt>
                <c:pt idx="10">
                  <c:v>21.07</c:v>
                </c:pt>
                <c:pt idx="11">
                  <c:v>21.23</c:v>
                </c:pt>
                <c:pt idx="12">
                  <c:v>20.55</c:v>
                </c:pt>
                <c:pt idx="13">
                  <c:v>20.89</c:v>
                </c:pt>
                <c:pt idx="14">
                  <c:v>20.93</c:v>
                </c:pt>
                <c:pt idx="15">
                  <c:v>21.1</c:v>
                </c:pt>
                <c:pt idx="16">
                  <c:v>23.98</c:v>
                </c:pt>
                <c:pt idx="17">
                  <c:v>23.33</c:v>
                </c:pt>
                <c:pt idx="18">
                  <c:v>24</c:v>
                </c:pt>
                <c:pt idx="19">
                  <c:v>23.88</c:v>
                </c:pt>
                <c:pt idx="20">
                  <c:v>23.82</c:v>
                </c:pt>
                <c:pt idx="21">
                  <c:v>23.51</c:v>
                </c:pt>
                <c:pt idx="22">
                  <c:v>24.01</c:v>
                </c:pt>
                <c:pt idx="23">
                  <c:v>24.14</c:v>
                </c:pt>
                <c:pt idx="24">
                  <c:v>24.13</c:v>
                </c:pt>
                <c:pt idx="25">
                  <c:v>24.4</c:v>
                </c:pt>
                <c:pt idx="26">
                  <c:v>23.99</c:v>
                </c:pt>
                <c:pt idx="27">
                  <c:v>23.66</c:v>
                </c:pt>
                <c:pt idx="28">
                  <c:v>23.58</c:v>
                </c:pt>
                <c:pt idx="29">
                  <c:v>21.24</c:v>
                </c:pt>
                <c:pt idx="30">
                  <c:v>21.98</c:v>
                </c:pt>
                <c:pt idx="31">
                  <c:v>24.12</c:v>
                </c:pt>
                <c:pt idx="32">
                  <c:v>28.45</c:v>
                </c:pt>
                <c:pt idx="33">
                  <c:v>27.85</c:v>
                </c:pt>
                <c:pt idx="34">
                  <c:v>27.24</c:v>
                </c:pt>
                <c:pt idx="35">
                  <c:v>26.69</c:v>
                </c:pt>
                <c:pt idx="36">
                  <c:v>26.32</c:v>
                </c:pt>
                <c:pt idx="37">
                  <c:v>26.06</c:v>
                </c:pt>
                <c:pt idx="38">
                  <c:v>26.43</c:v>
                </c:pt>
                <c:pt idx="39">
                  <c:v>25.71</c:v>
                </c:pt>
                <c:pt idx="40">
                  <c:v>25.73</c:v>
                </c:pt>
                <c:pt idx="41">
                  <c:v>26.27</c:v>
                </c:pt>
                <c:pt idx="42">
                  <c:v>26.69</c:v>
                </c:pt>
                <c:pt idx="43">
                  <c:v>26.8</c:v>
                </c:pt>
                <c:pt idx="44">
                  <c:v>26.59</c:v>
                </c:pt>
                <c:pt idx="45">
                  <c:v>26.64</c:v>
                </c:pt>
                <c:pt idx="46">
                  <c:v>26.5</c:v>
                </c:pt>
                <c:pt idx="47">
                  <c:v>26.25</c:v>
                </c:pt>
                <c:pt idx="48">
                  <c:v>25.97</c:v>
                </c:pt>
                <c:pt idx="49">
                  <c:v>25.31</c:v>
                </c:pt>
                <c:pt idx="50">
                  <c:v>25.38</c:v>
                </c:pt>
                <c:pt idx="51">
                  <c:v>25.29</c:v>
                </c:pt>
                <c:pt idx="52">
                  <c:v>25.03</c:v>
                </c:pt>
                <c:pt idx="53">
                  <c:v>25.59</c:v>
                </c:pt>
                <c:pt idx="54">
                  <c:v>25.33</c:v>
                </c:pt>
                <c:pt idx="55">
                  <c:v>25.21</c:v>
                </c:pt>
                <c:pt idx="56">
                  <c:v>26.16</c:v>
                </c:pt>
                <c:pt idx="57">
                  <c:v>26.24</c:v>
                </c:pt>
                <c:pt idx="58">
                  <c:v>26.58</c:v>
                </c:pt>
                <c:pt idx="59">
                  <c:v>26.59</c:v>
                </c:pt>
                <c:pt idx="60">
                  <c:v>25.82</c:v>
                </c:pt>
                <c:pt idx="61">
                  <c:v>26</c:v>
                </c:pt>
                <c:pt idx="62">
                  <c:v>25.86</c:v>
                </c:pt>
                <c:pt idx="63">
                  <c:v>25.53</c:v>
                </c:pt>
                <c:pt idx="64">
                  <c:v>27.56</c:v>
                </c:pt>
                <c:pt idx="65">
                  <c:v>27.61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508472"/>
        <c:axId val="604508864"/>
      </c:lineChart>
      <c:dateAx>
        <c:axId val="604508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08864"/>
        <c:crosses val="autoZero"/>
        <c:auto val="1"/>
        <c:lblOffset val="100"/>
        <c:baseTimeUnit val="days"/>
      </c:dateAx>
      <c:valAx>
        <c:axId val="6045088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0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30.71</c:v>
                </c:pt>
                <c:pt idx="1">
                  <c:v>30.11</c:v>
                </c:pt>
                <c:pt idx="2">
                  <c:v>28.9</c:v>
                </c:pt>
                <c:pt idx="3">
                  <c:v>28.99</c:v>
                </c:pt>
                <c:pt idx="4">
                  <c:v>28.29</c:v>
                </c:pt>
                <c:pt idx="5">
                  <c:v>29.48</c:v>
                </c:pt>
                <c:pt idx="6">
                  <c:v>28.65</c:v>
                </c:pt>
                <c:pt idx="7">
                  <c:v>28.11</c:v>
                </c:pt>
                <c:pt idx="8">
                  <c:v>28.41</c:v>
                </c:pt>
                <c:pt idx="9">
                  <c:v>29</c:v>
                </c:pt>
                <c:pt idx="10">
                  <c:v>30.95</c:v>
                </c:pt>
                <c:pt idx="11">
                  <c:v>30.37</c:v>
                </c:pt>
                <c:pt idx="12">
                  <c:v>29.72</c:v>
                </c:pt>
                <c:pt idx="13">
                  <c:v>28.57</c:v>
                </c:pt>
                <c:pt idx="14">
                  <c:v>28.58</c:v>
                </c:pt>
                <c:pt idx="15">
                  <c:v>28.38</c:v>
                </c:pt>
                <c:pt idx="16">
                  <c:v>28.72</c:v>
                </c:pt>
                <c:pt idx="17">
                  <c:v>28.94</c:v>
                </c:pt>
                <c:pt idx="18">
                  <c:v>27.43</c:v>
                </c:pt>
                <c:pt idx="19">
                  <c:v>28.19</c:v>
                </c:pt>
                <c:pt idx="20">
                  <c:v>28.55</c:v>
                </c:pt>
                <c:pt idx="21">
                  <c:v>28.38</c:v>
                </c:pt>
                <c:pt idx="22">
                  <c:v>28.39</c:v>
                </c:pt>
                <c:pt idx="23">
                  <c:v>29.87</c:v>
                </c:pt>
                <c:pt idx="24">
                  <c:v>28.96</c:v>
                </c:pt>
                <c:pt idx="25">
                  <c:v>27.09</c:v>
                </c:pt>
                <c:pt idx="26">
                  <c:v>27.44</c:v>
                </c:pt>
                <c:pt idx="27">
                  <c:v>27.8</c:v>
                </c:pt>
                <c:pt idx="28">
                  <c:v>28.2</c:v>
                </c:pt>
                <c:pt idx="29">
                  <c:v>27.78</c:v>
                </c:pt>
                <c:pt idx="30">
                  <c:v>27.13</c:v>
                </c:pt>
                <c:pt idx="32">
                  <c:v>26.48</c:v>
                </c:pt>
                <c:pt idx="33">
                  <c:v>24.34</c:v>
                </c:pt>
                <c:pt idx="34">
                  <c:v>23.29</c:v>
                </c:pt>
                <c:pt idx="35">
                  <c:v>23.11</c:v>
                </c:pt>
                <c:pt idx="36">
                  <c:v>22.6</c:v>
                </c:pt>
                <c:pt idx="37">
                  <c:v>24.7</c:v>
                </c:pt>
                <c:pt idx="38">
                  <c:v>24.89</c:v>
                </c:pt>
                <c:pt idx="39">
                  <c:v>24.01</c:v>
                </c:pt>
                <c:pt idx="40">
                  <c:v>24.52</c:v>
                </c:pt>
                <c:pt idx="41">
                  <c:v>24.53</c:v>
                </c:pt>
                <c:pt idx="42">
                  <c:v>25.55</c:v>
                </c:pt>
                <c:pt idx="43">
                  <c:v>25.54</c:v>
                </c:pt>
                <c:pt idx="44">
                  <c:v>25.35</c:v>
                </c:pt>
                <c:pt idx="45">
                  <c:v>25.92</c:v>
                </c:pt>
                <c:pt idx="46">
                  <c:v>24.98</c:v>
                </c:pt>
                <c:pt idx="47">
                  <c:v>24.15</c:v>
                </c:pt>
                <c:pt idx="48">
                  <c:v>23.46</c:v>
                </c:pt>
                <c:pt idx="49">
                  <c:v>22.6</c:v>
                </c:pt>
                <c:pt idx="50">
                  <c:v>22.28</c:v>
                </c:pt>
                <c:pt idx="51">
                  <c:v>23.04</c:v>
                </c:pt>
                <c:pt idx="52">
                  <c:v>22.92</c:v>
                </c:pt>
                <c:pt idx="53">
                  <c:v>23.46</c:v>
                </c:pt>
                <c:pt idx="54">
                  <c:v>23.86</c:v>
                </c:pt>
                <c:pt idx="55">
                  <c:v>23.95</c:v>
                </c:pt>
                <c:pt idx="56">
                  <c:v>24.66</c:v>
                </c:pt>
                <c:pt idx="57">
                  <c:v>24.86</c:v>
                </c:pt>
                <c:pt idx="58">
                  <c:v>24.4</c:v>
                </c:pt>
                <c:pt idx="59">
                  <c:v>24.21</c:v>
                </c:pt>
                <c:pt idx="60">
                  <c:v>24.35</c:v>
                </c:pt>
                <c:pt idx="61">
                  <c:v>24.2</c:v>
                </c:pt>
                <c:pt idx="62">
                  <c:v>23.95</c:v>
                </c:pt>
                <c:pt idx="63">
                  <c:v>22.89</c:v>
                </c:pt>
                <c:pt idx="64">
                  <c:v>22.64</c:v>
                </c:pt>
                <c:pt idx="65">
                  <c:v>22.63</c:v>
                </c:pt>
                <c:pt idx="66">
                  <c:v>23.23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510824"/>
        <c:axId val="604511216"/>
      </c:lineChart>
      <c:dateAx>
        <c:axId val="60451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11216"/>
        <c:crosses val="autoZero"/>
        <c:auto val="1"/>
        <c:lblOffset val="100"/>
        <c:baseTimeUnit val="days"/>
      </c:dateAx>
      <c:valAx>
        <c:axId val="6045112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1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50.45</c:v>
                </c:pt>
                <c:pt idx="1">
                  <c:v>50.25</c:v>
                </c:pt>
                <c:pt idx="2">
                  <c:v>50.65</c:v>
                </c:pt>
                <c:pt idx="3">
                  <c:v>50.89</c:v>
                </c:pt>
                <c:pt idx="4">
                  <c:v>50.35</c:v>
                </c:pt>
                <c:pt idx="5">
                  <c:v>49.93</c:v>
                </c:pt>
                <c:pt idx="6">
                  <c:v>50.59</c:v>
                </c:pt>
                <c:pt idx="7">
                  <c:v>49.28</c:v>
                </c:pt>
                <c:pt idx="8">
                  <c:v>49.55</c:v>
                </c:pt>
                <c:pt idx="9">
                  <c:v>49.37</c:v>
                </c:pt>
                <c:pt idx="10">
                  <c:v>49.79</c:v>
                </c:pt>
                <c:pt idx="11">
                  <c:v>49.6</c:v>
                </c:pt>
                <c:pt idx="12">
                  <c:v>49.85</c:v>
                </c:pt>
                <c:pt idx="13">
                  <c:v>47.68</c:v>
                </c:pt>
                <c:pt idx="15">
                  <c:v>47.07</c:v>
                </c:pt>
                <c:pt idx="16">
                  <c:v>47.91</c:v>
                </c:pt>
                <c:pt idx="17">
                  <c:v>47.07</c:v>
                </c:pt>
                <c:pt idx="18">
                  <c:v>46.61</c:v>
                </c:pt>
                <c:pt idx="19">
                  <c:v>47.24</c:v>
                </c:pt>
                <c:pt idx="20">
                  <c:v>47.52</c:v>
                </c:pt>
                <c:pt idx="21">
                  <c:v>47.45</c:v>
                </c:pt>
                <c:pt idx="22">
                  <c:v>47.37</c:v>
                </c:pt>
                <c:pt idx="23">
                  <c:v>47.1</c:v>
                </c:pt>
                <c:pt idx="24">
                  <c:v>47.36</c:v>
                </c:pt>
                <c:pt idx="25">
                  <c:v>47.06</c:v>
                </c:pt>
                <c:pt idx="26">
                  <c:v>46.69</c:v>
                </c:pt>
                <c:pt idx="27">
                  <c:v>45.85</c:v>
                </c:pt>
                <c:pt idx="28">
                  <c:v>46.25</c:v>
                </c:pt>
                <c:pt idx="29">
                  <c:v>45.35</c:v>
                </c:pt>
                <c:pt idx="30">
                  <c:v>43.84</c:v>
                </c:pt>
                <c:pt idx="31">
                  <c:v>43.64</c:v>
                </c:pt>
                <c:pt idx="32">
                  <c:v>42.37</c:v>
                </c:pt>
                <c:pt idx="33">
                  <c:v>41.93</c:v>
                </c:pt>
                <c:pt idx="34">
                  <c:v>41.57</c:v>
                </c:pt>
                <c:pt idx="35">
                  <c:v>40.380000000000003</c:v>
                </c:pt>
                <c:pt idx="36">
                  <c:v>39.700000000000003</c:v>
                </c:pt>
                <c:pt idx="37">
                  <c:v>39.61</c:v>
                </c:pt>
                <c:pt idx="38">
                  <c:v>39.68</c:v>
                </c:pt>
                <c:pt idx="39">
                  <c:v>40.049999999999997</c:v>
                </c:pt>
                <c:pt idx="40">
                  <c:v>39.18</c:v>
                </c:pt>
                <c:pt idx="41">
                  <c:v>39.24</c:v>
                </c:pt>
                <c:pt idx="42">
                  <c:v>38.4</c:v>
                </c:pt>
                <c:pt idx="43">
                  <c:v>41.95</c:v>
                </c:pt>
                <c:pt idx="44">
                  <c:v>42.33</c:v>
                </c:pt>
                <c:pt idx="45">
                  <c:v>42.43</c:v>
                </c:pt>
                <c:pt idx="46">
                  <c:v>42.29</c:v>
                </c:pt>
                <c:pt idx="47">
                  <c:v>42.25</c:v>
                </c:pt>
                <c:pt idx="48">
                  <c:v>41.68</c:v>
                </c:pt>
                <c:pt idx="49">
                  <c:v>41.24</c:v>
                </c:pt>
                <c:pt idx="50">
                  <c:v>41.32</c:v>
                </c:pt>
                <c:pt idx="51">
                  <c:v>41.38</c:v>
                </c:pt>
                <c:pt idx="52">
                  <c:v>40.01</c:v>
                </c:pt>
                <c:pt idx="53">
                  <c:v>39.79</c:v>
                </c:pt>
                <c:pt idx="54">
                  <c:v>39.770000000000003</c:v>
                </c:pt>
                <c:pt idx="55">
                  <c:v>38.47</c:v>
                </c:pt>
                <c:pt idx="56">
                  <c:v>39.17</c:v>
                </c:pt>
                <c:pt idx="57">
                  <c:v>39.1</c:v>
                </c:pt>
                <c:pt idx="58">
                  <c:v>39.159999999999997</c:v>
                </c:pt>
                <c:pt idx="59">
                  <c:v>39.74</c:v>
                </c:pt>
                <c:pt idx="60">
                  <c:v>38.89</c:v>
                </c:pt>
                <c:pt idx="61">
                  <c:v>38.15</c:v>
                </c:pt>
                <c:pt idx="62">
                  <c:v>38.07</c:v>
                </c:pt>
                <c:pt idx="63">
                  <c:v>38.54</c:v>
                </c:pt>
                <c:pt idx="64">
                  <c:v>36.869999999999997</c:v>
                </c:pt>
                <c:pt idx="65">
                  <c:v>37.24</c:v>
                </c:pt>
                <c:pt idx="66">
                  <c:v>37.33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513176"/>
        <c:axId val="604513568"/>
      </c:lineChart>
      <c:dateAx>
        <c:axId val="604513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13568"/>
        <c:crosses val="autoZero"/>
        <c:auto val="1"/>
        <c:lblOffset val="100"/>
        <c:baseTimeUnit val="days"/>
      </c:dateAx>
      <c:valAx>
        <c:axId val="6045135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1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32.19</c:v>
                </c:pt>
                <c:pt idx="1">
                  <c:v>32.29</c:v>
                </c:pt>
                <c:pt idx="2">
                  <c:v>32.4</c:v>
                </c:pt>
                <c:pt idx="3">
                  <c:v>32.24</c:v>
                </c:pt>
                <c:pt idx="4">
                  <c:v>32.409999999999997</c:v>
                </c:pt>
                <c:pt idx="5">
                  <c:v>32.47</c:v>
                </c:pt>
                <c:pt idx="6">
                  <c:v>32.15</c:v>
                </c:pt>
                <c:pt idx="7">
                  <c:v>31.58</c:v>
                </c:pt>
                <c:pt idx="8">
                  <c:v>31.83</c:v>
                </c:pt>
                <c:pt idx="9">
                  <c:v>32.130000000000003</c:v>
                </c:pt>
                <c:pt idx="10">
                  <c:v>32.299999999999997</c:v>
                </c:pt>
                <c:pt idx="11">
                  <c:v>31.64</c:v>
                </c:pt>
                <c:pt idx="12">
                  <c:v>32.049999999999997</c:v>
                </c:pt>
                <c:pt idx="13">
                  <c:v>31.31</c:v>
                </c:pt>
                <c:pt idx="14">
                  <c:v>31.59</c:v>
                </c:pt>
                <c:pt idx="15">
                  <c:v>31.52</c:v>
                </c:pt>
                <c:pt idx="16">
                  <c:v>31.4</c:v>
                </c:pt>
                <c:pt idx="17">
                  <c:v>32.46</c:v>
                </c:pt>
                <c:pt idx="18">
                  <c:v>33.01</c:v>
                </c:pt>
                <c:pt idx="19">
                  <c:v>33.47</c:v>
                </c:pt>
                <c:pt idx="20">
                  <c:v>33.49</c:v>
                </c:pt>
                <c:pt idx="21">
                  <c:v>33.24</c:v>
                </c:pt>
                <c:pt idx="22">
                  <c:v>33.729999999999997</c:v>
                </c:pt>
                <c:pt idx="23">
                  <c:v>33.96</c:v>
                </c:pt>
                <c:pt idx="24">
                  <c:v>33.729999999999997</c:v>
                </c:pt>
                <c:pt idx="25">
                  <c:v>34.07</c:v>
                </c:pt>
                <c:pt idx="26">
                  <c:v>34.71</c:v>
                </c:pt>
                <c:pt idx="27">
                  <c:v>35.130000000000003</c:v>
                </c:pt>
                <c:pt idx="28">
                  <c:v>35.07</c:v>
                </c:pt>
                <c:pt idx="29">
                  <c:v>35.47</c:v>
                </c:pt>
                <c:pt idx="30">
                  <c:v>34.92</c:v>
                </c:pt>
                <c:pt idx="31">
                  <c:v>38.270000000000003</c:v>
                </c:pt>
                <c:pt idx="32">
                  <c:v>39.04</c:v>
                </c:pt>
                <c:pt idx="33">
                  <c:v>38.56</c:v>
                </c:pt>
                <c:pt idx="34">
                  <c:v>37.92</c:v>
                </c:pt>
                <c:pt idx="35">
                  <c:v>38.74</c:v>
                </c:pt>
                <c:pt idx="36">
                  <c:v>38.75</c:v>
                </c:pt>
                <c:pt idx="37">
                  <c:v>38.53</c:v>
                </c:pt>
                <c:pt idx="38">
                  <c:v>38.44</c:v>
                </c:pt>
                <c:pt idx="39">
                  <c:v>38.24</c:v>
                </c:pt>
                <c:pt idx="40">
                  <c:v>38.020000000000003</c:v>
                </c:pt>
                <c:pt idx="41">
                  <c:v>38.200000000000003</c:v>
                </c:pt>
                <c:pt idx="42">
                  <c:v>37.9</c:v>
                </c:pt>
                <c:pt idx="43">
                  <c:v>38</c:v>
                </c:pt>
                <c:pt idx="44">
                  <c:v>37.83</c:v>
                </c:pt>
                <c:pt idx="45">
                  <c:v>37.9</c:v>
                </c:pt>
                <c:pt idx="46">
                  <c:v>38.08</c:v>
                </c:pt>
                <c:pt idx="47">
                  <c:v>38.03</c:v>
                </c:pt>
                <c:pt idx="48">
                  <c:v>37.590000000000003</c:v>
                </c:pt>
                <c:pt idx="49">
                  <c:v>37.97</c:v>
                </c:pt>
                <c:pt idx="50">
                  <c:v>38</c:v>
                </c:pt>
                <c:pt idx="51">
                  <c:v>38.11</c:v>
                </c:pt>
                <c:pt idx="52">
                  <c:v>37.869999999999997</c:v>
                </c:pt>
                <c:pt idx="53">
                  <c:v>37.869999999999997</c:v>
                </c:pt>
                <c:pt idx="54">
                  <c:v>38.85</c:v>
                </c:pt>
                <c:pt idx="55">
                  <c:v>39.25</c:v>
                </c:pt>
                <c:pt idx="56">
                  <c:v>39.01</c:v>
                </c:pt>
                <c:pt idx="57">
                  <c:v>38.619999999999997</c:v>
                </c:pt>
                <c:pt idx="58">
                  <c:v>39</c:v>
                </c:pt>
                <c:pt idx="59">
                  <c:v>39.9</c:v>
                </c:pt>
                <c:pt idx="60">
                  <c:v>39.03</c:v>
                </c:pt>
                <c:pt idx="62">
                  <c:v>39.35</c:v>
                </c:pt>
                <c:pt idx="63">
                  <c:v>39.4</c:v>
                </c:pt>
                <c:pt idx="64">
                  <c:v>39.520000000000003</c:v>
                </c:pt>
                <c:pt idx="65">
                  <c:v>40.229999999999997</c:v>
                </c:pt>
                <c:pt idx="66">
                  <c:v>40.22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515528"/>
        <c:axId val="604515920"/>
      </c:lineChart>
      <c:dateAx>
        <c:axId val="604515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15920"/>
        <c:crosses val="autoZero"/>
        <c:auto val="1"/>
        <c:lblOffset val="100"/>
        <c:baseTimeUnit val="days"/>
      </c:dateAx>
      <c:valAx>
        <c:axId val="6045159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1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59.61</c:v>
                </c:pt>
                <c:pt idx="1">
                  <c:v>58.76</c:v>
                </c:pt>
                <c:pt idx="2">
                  <c:v>58.69</c:v>
                </c:pt>
                <c:pt idx="3">
                  <c:v>59.12</c:v>
                </c:pt>
                <c:pt idx="4">
                  <c:v>59.42</c:v>
                </c:pt>
                <c:pt idx="5">
                  <c:v>58.62</c:v>
                </c:pt>
                <c:pt idx="6">
                  <c:v>58.65</c:v>
                </c:pt>
                <c:pt idx="7">
                  <c:v>58.5</c:v>
                </c:pt>
                <c:pt idx="8">
                  <c:v>57.17</c:v>
                </c:pt>
                <c:pt idx="9">
                  <c:v>56.55</c:v>
                </c:pt>
                <c:pt idx="10">
                  <c:v>57.04</c:v>
                </c:pt>
                <c:pt idx="11">
                  <c:v>55.23</c:v>
                </c:pt>
                <c:pt idx="12">
                  <c:v>55.24</c:v>
                </c:pt>
                <c:pt idx="13">
                  <c:v>56.03</c:v>
                </c:pt>
                <c:pt idx="14">
                  <c:v>55.55</c:v>
                </c:pt>
                <c:pt idx="15">
                  <c:v>55.96</c:v>
                </c:pt>
                <c:pt idx="16">
                  <c:v>55.8</c:v>
                </c:pt>
                <c:pt idx="17">
                  <c:v>56.44</c:v>
                </c:pt>
                <c:pt idx="18">
                  <c:v>56.36</c:v>
                </c:pt>
                <c:pt idx="19">
                  <c:v>56.51</c:v>
                </c:pt>
                <c:pt idx="20">
                  <c:v>56.98</c:v>
                </c:pt>
                <c:pt idx="21">
                  <c:v>56.75</c:v>
                </c:pt>
                <c:pt idx="22">
                  <c:v>56.55</c:v>
                </c:pt>
                <c:pt idx="23">
                  <c:v>56.73</c:v>
                </c:pt>
                <c:pt idx="24">
                  <c:v>56.76</c:v>
                </c:pt>
                <c:pt idx="25">
                  <c:v>56.68</c:v>
                </c:pt>
                <c:pt idx="26">
                  <c:v>56.2</c:v>
                </c:pt>
                <c:pt idx="27">
                  <c:v>56.69</c:v>
                </c:pt>
                <c:pt idx="28">
                  <c:v>56.56</c:v>
                </c:pt>
                <c:pt idx="29">
                  <c:v>56.37</c:v>
                </c:pt>
                <c:pt idx="30">
                  <c:v>56.66</c:v>
                </c:pt>
                <c:pt idx="31">
                  <c:v>56.3</c:v>
                </c:pt>
                <c:pt idx="32">
                  <c:v>53.16</c:v>
                </c:pt>
                <c:pt idx="33">
                  <c:v>52.62</c:v>
                </c:pt>
                <c:pt idx="34">
                  <c:v>51.01</c:v>
                </c:pt>
                <c:pt idx="35">
                  <c:v>50.21</c:v>
                </c:pt>
                <c:pt idx="36">
                  <c:v>50.57</c:v>
                </c:pt>
                <c:pt idx="37">
                  <c:v>50.8</c:v>
                </c:pt>
                <c:pt idx="38">
                  <c:v>50.91</c:v>
                </c:pt>
                <c:pt idx="39">
                  <c:v>51</c:v>
                </c:pt>
                <c:pt idx="40">
                  <c:v>51.96</c:v>
                </c:pt>
                <c:pt idx="41">
                  <c:v>49.29</c:v>
                </c:pt>
                <c:pt idx="42">
                  <c:v>49.55</c:v>
                </c:pt>
                <c:pt idx="43">
                  <c:v>49.23</c:v>
                </c:pt>
                <c:pt idx="44">
                  <c:v>50.02</c:v>
                </c:pt>
                <c:pt idx="45">
                  <c:v>50.36</c:v>
                </c:pt>
                <c:pt idx="46">
                  <c:v>49.87</c:v>
                </c:pt>
                <c:pt idx="47">
                  <c:v>50.05</c:v>
                </c:pt>
                <c:pt idx="48">
                  <c:v>49.34</c:v>
                </c:pt>
                <c:pt idx="49">
                  <c:v>49.77</c:v>
                </c:pt>
                <c:pt idx="50">
                  <c:v>50.24</c:v>
                </c:pt>
                <c:pt idx="51">
                  <c:v>50.01</c:v>
                </c:pt>
                <c:pt idx="52">
                  <c:v>49.55</c:v>
                </c:pt>
                <c:pt idx="53">
                  <c:v>49.81</c:v>
                </c:pt>
                <c:pt idx="54">
                  <c:v>55.43</c:v>
                </c:pt>
                <c:pt idx="55">
                  <c:v>55.05</c:v>
                </c:pt>
                <c:pt idx="56">
                  <c:v>54.79</c:v>
                </c:pt>
                <c:pt idx="58">
                  <c:v>55.21</c:v>
                </c:pt>
                <c:pt idx="59">
                  <c:v>54.66</c:v>
                </c:pt>
                <c:pt idx="60">
                  <c:v>53.92</c:v>
                </c:pt>
                <c:pt idx="61">
                  <c:v>53.87</c:v>
                </c:pt>
                <c:pt idx="62">
                  <c:v>55.09</c:v>
                </c:pt>
                <c:pt idx="63">
                  <c:v>55.74</c:v>
                </c:pt>
                <c:pt idx="64">
                  <c:v>55.48</c:v>
                </c:pt>
                <c:pt idx="65">
                  <c:v>56.48</c:v>
                </c:pt>
                <c:pt idx="66">
                  <c:v>56.42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4517880"/>
        <c:axId val="604518272"/>
      </c:lineChart>
      <c:dateAx>
        <c:axId val="60451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18272"/>
        <c:crosses val="autoZero"/>
        <c:auto val="1"/>
        <c:lblOffset val="100"/>
        <c:baseTimeUnit val="days"/>
      </c:dateAx>
      <c:valAx>
        <c:axId val="6045182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451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67.63</c:v>
                </c:pt>
                <c:pt idx="1">
                  <c:v>67.37</c:v>
                </c:pt>
                <c:pt idx="2">
                  <c:v>67.87</c:v>
                </c:pt>
                <c:pt idx="3">
                  <c:v>68.7</c:v>
                </c:pt>
                <c:pt idx="4">
                  <c:v>67.760000000000005</c:v>
                </c:pt>
                <c:pt idx="5">
                  <c:v>67.19</c:v>
                </c:pt>
                <c:pt idx="6">
                  <c:v>67.58</c:v>
                </c:pt>
                <c:pt idx="7">
                  <c:v>66.989999999999995</c:v>
                </c:pt>
                <c:pt idx="8">
                  <c:v>65.14</c:v>
                </c:pt>
                <c:pt idx="9">
                  <c:v>64.25</c:v>
                </c:pt>
                <c:pt idx="10">
                  <c:v>64.94</c:v>
                </c:pt>
                <c:pt idx="11">
                  <c:v>66.31</c:v>
                </c:pt>
                <c:pt idx="12">
                  <c:v>66.150000000000006</c:v>
                </c:pt>
                <c:pt idx="13">
                  <c:v>64.930000000000007</c:v>
                </c:pt>
                <c:pt idx="14">
                  <c:v>64.31</c:v>
                </c:pt>
                <c:pt idx="15">
                  <c:v>63.87</c:v>
                </c:pt>
                <c:pt idx="16">
                  <c:v>63.51</c:v>
                </c:pt>
                <c:pt idx="17">
                  <c:v>66.7</c:v>
                </c:pt>
                <c:pt idx="18">
                  <c:v>67.28</c:v>
                </c:pt>
                <c:pt idx="19">
                  <c:v>66.17</c:v>
                </c:pt>
                <c:pt idx="20">
                  <c:v>66.95</c:v>
                </c:pt>
                <c:pt idx="21">
                  <c:v>66.48</c:v>
                </c:pt>
                <c:pt idx="22">
                  <c:v>66.819999999999993</c:v>
                </c:pt>
                <c:pt idx="23">
                  <c:v>66.900000000000006</c:v>
                </c:pt>
                <c:pt idx="24">
                  <c:v>66.44</c:v>
                </c:pt>
                <c:pt idx="25">
                  <c:v>66.599999999999994</c:v>
                </c:pt>
                <c:pt idx="26">
                  <c:v>65.900000000000006</c:v>
                </c:pt>
                <c:pt idx="27">
                  <c:v>65.47</c:v>
                </c:pt>
                <c:pt idx="28">
                  <c:v>65.44</c:v>
                </c:pt>
                <c:pt idx="29">
                  <c:v>65.45</c:v>
                </c:pt>
                <c:pt idx="30">
                  <c:v>66.22</c:v>
                </c:pt>
                <c:pt idx="31">
                  <c:v>66.53</c:v>
                </c:pt>
                <c:pt idx="32">
                  <c:v>66.37</c:v>
                </c:pt>
                <c:pt idx="33">
                  <c:v>66.52</c:v>
                </c:pt>
                <c:pt idx="34">
                  <c:v>65.81</c:v>
                </c:pt>
                <c:pt idx="35">
                  <c:v>66.52</c:v>
                </c:pt>
                <c:pt idx="36">
                  <c:v>67.31</c:v>
                </c:pt>
                <c:pt idx="37">
                  <c:v>68.099999999999994</c:v>
                </c:pt>
                <c:pt idx="38">
                  <c:v>69.47</c:v>
                </c:pt>
                <c:pt idx="39">
                  <c:v>69.91</c:v>
                </c:pt>
                <c:pt idx="40">
                  <c:v>68.81</c:v>
                </c:pt>
                <c:pt idx="41">
                  <c:v>67.7</c:v>
                </c:pt>
                <c:pt idx="42">
                  <c:v>59.07</c:v>
                </c:pt>
                <c:pt idx="43">
                  <c:v>58.84</c:v>
                </c:pt>
                <c:pt idx="44">
                  <c:v>57.67</c:v>
                </c:pt>
                <c:pt idx="45">
                  <c:v>56.73</c:v>
                </c:pt>
                <c:pt idx="46">
                  <c:v>56.62</c:v>
                </c:pt>
                <c:pt idx="47">
                  <c:v>55.92</c:v>
                </c:pt>
                <c:pt idx="48">
                  <c:v>54.94</c:v>
                </c:pt>
                <c:pt idx="49">
                  <c:v>54.66</c:v>
                </c:pt>
                <c:pt idx="50">
                  <c:v>54.45</c:v>
                </c:pt>
                <c:pt idx="51">
                  <c:v>54.28</c:v>
                </c:pt>
                <c:pt idx="52">
                  <c:v>54.13</c:v>
                </c:pt>
                <c:pt idx="53">
                  <c:v>55.31</c:v>
                </c:pt>
                <c:pt idx="54">
                  <c:v>54.95</c:v>
                </c:pt>
                <c:pt idx="55">
                  <c:v>54.86</c:v>
                </c:pt>
                <c:pt idx="56">
                  <c:v>55.98</c:v>
                </c:pt>
                <c:pt idx="57">
                  <c:v>54.64</c:v>
                </c:pt>
                <c:pt idx="58">
                  <c:v>53.71</c:v>
                </c:pt>
                <c:pt idx="59">
                  <c:v>52.99</c:v>
                </c:pt>
                <c:pt idx="60">
                  <c:v>52.41</c:v>
                </c:pt>
                <c:pt idx="61">
                  <c:v>52.28</c:v>
                </c:pt>
                <c:pt idx="62">
                  <c:v>52.65</c:v>
                </c:pt>
                <c:pt idx="63">
                  <c:v>51.76</c:v>
                </c:pt>
                <c:pt idx="64">
                  <c:v>52.25</c:v>
                </c:pt>
                <c:pt idx="65">
                  <c:v>52.43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388488"/>
        <c:axId val="607388880"/>
      </c:lineChart>
      <c:dateAx>
        <c:axId val="607388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88880"/>
        <c:crosses val="autoZero"/>
        <c:auto val="1"/>
        <c:lblOffset val="100"/>
        <c:baseTimeUnit val="days"/>
      </c:dateAx>
      <c:valAx>
        <c:axId val="6073888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8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79.14</c:v>
                </c:pt>
                <c:pt idx="1">
                  <c:v>78.790000000000006</c:v>
                </c:pt>
                <c:pt idx="2">
                  <c:v>79.849999999999994</c:v>
                </c:pt>
                <c:pt idx="3">
                  <c:v>79.84</c:v>
                </c:pt>
                <c:pt idx="4">
                  <c:v>79.930000000000007</c:v>
                </c:pt>
                <c:pt idx="5">
                  <c:v>79.56</c:v>
                </c:pt>
                <c:pt idx="6">
                  <c:v>78.290000000000006</c:v>
                </c:pt>
                <c:pt idx="7">
                  <c:v>78.959999999999994</c:v>
                </c:pt>
                <c:pt idx="8">
                  <c:v>80.150000000000006</c:v>
                </c:pt>
                <c:pt idx="9">
                  <c:v>79.73</c:v>
                </c:pt>
                <c:pt idx="10">
                  <c:v>80.13</c:v>
                </c:pt>
                <c:pt idx="11">
                  <c:v>78.11</c:v>
                </c:pt>
                <c:pt idx="12">
                  <c:v>80.53</c:v>
                </c:pt>
                <c:pt idx="13">
                  <c:v>79.42</c:v>
                </c:pt>
                <c:pt idx="14">
                  <c:v>77.989999999999995</c:v>
                </c:pt>
                <c:pt idx="15">
                  <c:v>77.62</c:v>
                </c:pt>
                <c:pt idx="16">
                  <c:v>76.760000000000005</c:v>
                </c:pt>
                <c:pt idx="17">
                  <c:v>76.89</c:v>
                </c:pt>
                <c:pt idx="18">
                  <c:v>75.88</c:v>
                </c:pt>
                <c:pt idx="19">
                  <c:v>74.78</c:v>
                </c:pt>
                <c:pt idx="20">
                  <c:v>74.06</c:v>
                </c:pt>
                <c:pt idx="21">
                  <c:v>73.67</c:v>
                </c:pt>
                <c:pt idx="22">
                  <c:v>73.59</c:v>
                </c:pt>
                <c:pt idx="23">
                  <c:v>74.2</c:v>
                </c:pt>
                <c:pt idx="24">
                  <c:v>74.040000000000006</c:v>
                </c:pt>
                <c:pt idx="25">
                  <c:v>74.27</c:v>
                </c:pt>
                <c:pt idx="26">
                  <c:v>74.56</c:v>
                </c:pt>
                <c:pt idx="27">
                  <c:v>75.040000000000006</c:v>
                </c:pt>
                <c:pt idx="28">
                  <c:v>76</c:v>
                </c:pt>
                <c:pt idx="29">
                  <c:v>75.09</c:v>
                </c:pt>
                <c:pt idx="30">
                  <c:v>77.28</c:v>
                </c:pt>
                <c:pt idx="31">
                  <c:v>76.56</c:v>
                </c:pt>
                <c:pt idx="32">
                  <c:v>73.53</c:v>
                </c:pt>
                <c:pt idx="33">
                  <c:v>83.39</c:v>
                </c:pt>
                <c:pt idx="34">
                  <c:v>82.31</c:v>
                </c:pt>
                <c:pt idx="35">
                  <c:v>81.569999999999993</c:v>
                </c:pt>
                <c:pt idx="36">
                  <c:v>83.95</c:v>
                </c:pt>
                <c:pt idx="37">
                  <c:v>83.45</c:v>
                </c:pt>
                <c:pt idx="38">
                  <c:v>84.1</c:v>
                </c:pt>
                <c:pt idx="39">
                  <c:v>83.36</c:v>
                </c:pt>
                <c:pt idx="40">
                  <c:v>87.19</c:v>
                </c:pt>
                <c:pt idx="41">
                  <c:v>87.57</c:v>
                </c:pt>
                <c:pt idx="42">
                  <c:v>87.41</c:v>
                </c:pt>
                <c:pt idx="43">
                  <c:v>88</c:v>
                </c:pt>
                <c:pt idx="44">
                  <c:v>87.41</c:v>
                </c:pt>
                <c:pt idx="45">
                  <c:v>87.3</c:v>
                </c:pt>
                <c:pt idx="47">
                  <c:v>86.4</c:v>
                </c:pt>
                <c:pt idx="48">
                  <c:v>87.19</c:v>
                </c:pt>
                <c:pt idx="49">
                  <c:v>86.66</c:v>
                </c:pt>
                <c:pt idx="50">
                  <c:v>88.8</c:v>
                </c:pt>
                <c:pt idx="51">
                  <c:v>88</c:v>
                </c:pt>
                <c:pt idx="52">
                  <c:v>87.47</c:v>
                </c:pt>
                <c:pt idx="53">
                  <c:v>86.4</c:v>
                </c:pt>
                <c:pt idx="54">
                  <c:v>86.83</c:v>
                </c:pt>
                <c:pt idx="55">
                  <c:v>86.4</c:v>
                </c:pt>
                <c:pt idx="56">
                  <c:v>86.49</c:v>
                </c:pt>
                <c:pt idx="57">
                  <c:v>86.2</c:v>
                </c:pt>
                <c:pt idx="58">
                  <c:v>86.22</c:v>
                </c:pt>
                <c:pt idx="59">
                  <c:v>87.09</c:v>
                </c:pt>
                <c:pt idx="60">
                  <c:v>88.99</c:v>
                </c:pt>
                <c:pt idx="61">
                  <c:v>89.55</c:v>
                </c:pt>
                <c:pt idx="62">
                  <c:v>90.18</c:v>
                </c:pt>
                <c:pt idx="63">
                  <c:v>90.56</c:v>
                </c:pt>
                <c:pt idx="64">
                  <c:v>89.92</c:v>
                </c:pt>
                <c:pt idx="65">
                  <c:v>90.6</c:v>
                </c:pt>
                <c:pt idx="66">
                  <c:v>90.57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390840"/>
        <c:axId val="607391232"/>
      </c:lineChart>
      <c:dateAx>
        <c:axId val="60739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91232"/>
        <c:crosses val="autoZero"/>
        <c:auto val="1"/>
        <c:lblOffset val="100"/>
        <c:baseTimeUnit val="days"/>
      </c:dateAx>
      <c:valAx>
        <c:axId val="607391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9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18.059999999999999</c:v>
                </c:pt>
                <c:pt idx="1">
                  <c:v>18.04</c:v>
                </c:pt>
                <c:pt idx="2">
                  <c:v>18.079999999999998</c:v>
                </c:pt>
                <c:pt idx="3">
                  <c:v>18.309999999999999</c:v>
                </c:pt>
                <c:pt idx="4">
                  <c:v>18.510000000000002</c:v>
                </c:pt>
                <c:pt idx="5">
                  <c:v>18.59</c:v>
                </c:pt>
                <c:pt idx="6">
                  <c:v>18.239999999999998</c:v>
                </c:pt>
                <c:pt idx="7">
                  <c:v>18.2</c:v>
                </c:pt>
                <c:pt idx="8">
                  <c:v>18.8</c:v>
                </c:pt>
                <c:pt idx="9">
                  <c:v>18.489999999999998</c:v>
                </c:pt>
                <c:pt idx="10">
                  <c:v>18.25</c:v>
                </c:pt>
                <c:pt idx="11">
                  <c:v>18.38</c:v>
                </c:pt>
                <c:pt idx="12">
                  <c:v>18.420000000000002</c:v>
                </c:pt>
                <c:pt idx="13">
                  <c:v>18.350000000000001</c:v>
                </c:pt>
                <c:pt idx="14">
                  <c:v>18.39</c:v>
                </c:pt>
                <c:pt idx="15">
                  <c:v>18.2</c:v>
                </c:pt>
                <c:pt idx="16">
                  <c:v>17.89</c:v>
                </c:pt>
                <c:pt idx="17">
                  <c:v>18.059999999999999</c:v>
                </c:pt>
                <c:pt idx="18">
                  <c:v>14.95</c:v>
                </c:pt>
                <c:pt idx="19">
                  <c:v>15.54</c:v>
                </c:pt>
                <c:pt idx="20">
                  <c:v>16.28</c:v>
                </c:pt>
                <c:pt idx="21">
                  <c:v>16.78</c:v>
                </c:pt>
                <c:pt idx="22">
                  <c:v>16.55</c:v>
                </c:pt>
                <c:pt idx="23">
                  <c:v>16.48</c:v>
                </c:pt>
                <c:pt idx="24">
                  <c:v>15.62</c:v>
                </c:pt>
                <c:pt idx="25">
                  <c:v>15.46</c:v>
                </c:pt>
                <c:pt idx="26">
                  <c:v>15.56</c:v>
                </c:pt>
                <c:pt idx="27">
                  <c:v>15.7</c:v>
                </c:pt>
                <c:pt idx="28">
                  <c:v>14.93</c:v>
                </c:pt>
                <c:pt idx="30">
                  <c:v>14.89</c:v>
                </c:pt>
                <c:pt idx="31">
                  <c:v>15.14</c:v>
                </c:pt>
                <c:pt idx="32">
                  <c:v>14.88</c:v>
                </c:pt>
                <c:pt idx="33">
                  <c:v>14.25</c:v>
                </c:pt>
                <c:pt idx="34">
                  <c:v>14.15</c:v>
                </c:pt>
                <c:pt idx="35">
                  <c:v>13.69</c:v>
                </c:pt>
                <c:pt idx="36">
                  <c:v>14.15</c:v>
                </c:pt>
                <c:pt idx="37">
                  <c:v>12.78</c:v>
                </c:pt>
                <c:pt idx="38">
                  <c:v>13.27</c:v>
                </c:pt>
                <c:pt idx="39">
                  <c:v>13.18</c:v>
                </c:pt>
                <c:pt idx="40">
                  <c:v>13.72</c:v>
                </c:pt>
                <c:pt idx="41">
                  <c:v>13.95</c:v>
                </c:pt>
                <c:pt idx="42">
                  <c:v>14.25</c:v>
                </c:pt>
                <c:pt idx="43">
                  <c:v>14.18</c:v>
                </c:pt>
                <c:pt idx="44">
                  <c:v>14.59</c:v>
                </c:pt>
                <c:pt idx="45">
                  <c:v>14.64</c:v>
                </c:pt>
                <c:pt idx="46">
                  <c:v>14.7</c:v>
                </c:pt>
                <c:pt idx="47">
                  <c:v>14.65</c:v>
                </c:pt>
                <c:pt idx="48">
                  <c:v>14.2</c:v>
                </c:pt>
                <c:pt idx="49">
                  <c:v>14.18</c:v>
                </c:pt>
                <c:pt idx="50">
                  <c:v>14.58</c:v>
                </c:pt>
                <c:pt idx="51">
                  <c:v>14.78</c:v>
                </c:pt>
                <c:pt idx="52">
                  <c:v>14.94</c:v>
                </c:pt>
                <c:pt idx="53">
                  <c:v>15.08</c:v>
                </c:pt>
                <c:pt idx="54">
                  <c:v>15.72</c:v>
                </c:pt>
                <c:pt idx="55">
                  <c:v>15.56</c:v>
                </c:pt>
                <c:pt idx="56">
                  <c:v>16.079999999999998</c:v>
                </c:pt>
                <c:pt idx="57">
                  <c:v>16.12</c:v>
                </c:pt>
                <c:pt idx="58">
                  <c:v>15.63</c:v>
                </c:pt>
                <c:pt idx="59">
                  <c:v>15.98</c:v>
                </c:pt>
                <c:pt idx="60">
                  <c:v>15.81</c:v>
                </c:pt>
                <c:pt idx="61">
                  <c:v>15.9</c:v>
                </c:pt>
                <c:pt idx="62">
                  <c:v>15.18</c:v>
                </c:pt>
                <c:pt idx="63">
                  <c:v>14.06</c:v>
                </c:pt>
                <c:pt idx="64">
                  <c:v>14.41</c:v>
                </c:pt>
                <c:pt idx="65">
                  <c:v>14.49</c:v>
                </c:pt>
                <c:pt idx="66">
                  <c:v>14.87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393192"/>
        <c:axId val="607393584"/>
      </c:lineChart>
      <c:dateAx>
        <c:axId val="6073931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93584"/>
        <c:crosses val="autoZero"/>
        <c:auto val="1"/>
        <c:lblOffset val="100"/>
        <c:baseTimeUnit val="days"/>
      </c:dateAx>
      <c:valAx>
        <c:axId val="6073935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9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35.08</c:v>
                </c:pt>
                <c:pt idx="1">
                  <c:v>34.979999999999997</c:v>
                </c:pt>
                <c:pt idx="2">
                  <c:v>35.21</c:v>
                </c:pt>
                <c:pt idx="3">
                  <c:v>35.49</c:v>
                </c:pt>
                <c:pt idx="4">
                  <c:v>35.880000000000003</c:v>
                </c:pt>
                <c:pt idx="5">
                  <c:v>35.94</c:v>
                </c:pt>
                <c:pt idx="6">
                  <c:v>35.96</c:v>
                </c:pt>
                <c:pt idx="7">
                  <c:v>34.72</c:v>
                </c:pt>
                <c:pt idx="8">
                  <c:v>34.42</c:v>
                </c:pt>
                <c:pt idx="9">
                  <c:v>34.22</c:v>
                </c:pt>
                <c:pt idx="10">
                  <c:v>34.78</c:v>
                </c:pt>
                <c:pt idx="11">
                  <c:v>34.19</c:v>
                </c:pt>
                <c:pt idx="12">
                  <c:v>33.630000000000003</c:v>
                </c:pt>
                <c:pt idx="13">
                  <c:v>33.07</c:v>
                </c:pt>
                <c:pt idx="14">
                  <c:v>32.93</c:v>
                </c:pt>
                <c:pt idx="15">
                  <c:v>33.299999999999997</c:v>
                </c:pt>
                <c:pt idx="16">
                  <c:v>33.36</c:v>
                </c:pt>
                <c:pt idx="17">
                  <c:v>32.299999999999997</c:v>
                </c:pt>
                <c:pt idx="18">
                  <c:v>33.1</c:v>
                </c:pt>
                <c:pt idx="19">
                  <c:v>33.659999999999997</c:v>
                </c:pt>
                <c:pt idx="20">
                  <c:v>33.880000000000003</c:v>
                </c:pt>
                <c:pt idx="21">
                  <c:v>33.700000000000003</c:v>
                </c:pt>
                <c:pt idx="22">
                  <c:v>33.47</c:v>
                </c:pt>
                <c:pt idx="23">
                  <c:v>33.53</c:v>
                </c:pt>
                <c:pt idx="24">
                  <c:v>33.450000000000003</c:v>
                </c:pt>
                <c:pt idx="25">
                  <c:v>33.520000000000003</c:v>
                </c:pt>
                <c:pt idx="26">
                  <c:v>33.700000000000003</c:v>
                </c:pt>
                <c:pt idx="27">
                  <c:v>34.86</c:v>
                </c:pt>
                <c:pt idx="28">
                  <c:v>34.64</c:v>
                </c:pt>
                <c:pt idx="29">
                  <c:v>33.520000000000003</c:v>
                </c:pt>
                <c:pt idx="30">
                  <c:v>32.869999999999997</c:v>
                </c:pt>
                <c:pt idx="32">
                  <c:v>32.29</c:v>
                </c:pt>
                <c:pt idx="33">
                  <c:v>30.9</c:v>
                </c:pt>
                <c:pt idx="34">
                  <c:v>31.24</c:v>
                </c:pt>
                <c:pt idx="35">
                  <c:v>30.92</c:v>
                </c:pt>
                <c:pt idx="36">
                  <c:v>31.02</c:v>
                </c:pt>
                <c:pt idx="37">
                  <c:v>32.22</c:v>
                </c:pt>
                <c:pt idx="38">
                  <c:v>30.79</c:v>
                </c:pt>
                <c:pt idx="39">
                  <c:v>30.98</c:v>
                </c:pt>
                <c:pt idx="40">
                  <c:v>31.26</c:v>
                </c:pt>
                <c:pt idx="41">
                  <c:v>31.02</c:v>
                </c:pt>
                <c:pt idx="42">
                  <c:v>30.9</c:v>
                </c:pt>
                <c:pt idx="43">
                  <c:v>30.91</c:v>
                </c:pt>
                <c:pt idx="44">
                  <c:v>31.18</c:v>
                </c:pt>
                <c:pt idx="45">
                  <c:v>30.76</c:v>
                </c:pt>
                <c:pt idx="46">
                  <c:v>30.92</c:v>
                </c:pt>
                <c:pt idx="47">
                  <c:v>31.01</c:v>
                </c:pt>
                <c:pt idx="48">
                  <c:v>30.64</c:v>
                </c:pt>
                <c:pt idx="49">
                  <c:v>30.83</c:v>
                </c:pt>
                <c:pt idx="50">
                  <c:v>31.27</c:v>
                </c:pt>
                <c:pt idx="51">
                  <c:v>31.13</c:v>
                </c:pt>
                <c:pt idx="52">
                  <c:v>31.17</c:v>
                </c:pt>
                <c:pt idx="53">
                  <c:v>30.11</c:v>
                </c:pt>
                <c:pt idx="54">
                  <c:v>29.05</c:v>
                </c:pt>
                <c:pt idx="55">
                  <c:v>29</c:v>
                </c:pt>
                <c:pt idx="56">
                  <c:v>29.37</c:v>
                </c:pt>
                <c:pt idx="57">
                  <c:v>28.84</c:v>
                </c:pt>
                <c:pt idx="58">
                  <c:v>29</c:v>
                </c:pt>
                <c:pt idx="59">
                  <c:v>29.28</c:v>
                </c:pt>
                <c:pt idx="60">
                  <c:v>29.68</c:v>
                </c:pt>
                <c:pt idx="61">
                  <c:v>29.5</c:v>
                </c:pt>
                <c:pt idx="62">
                  <c:v>29.84</c:v>
                </c:pt>
                <c:pt idx="63">
                  <c:v>29.9</c:v>
                </c:pt>
                <c:pt idx="64">
                  <c:v>30.08</c:v>
                </c:pt>
                <c:pt idx="65">
                  <c:v>30.45</c:v>
                </c:pt>
                <c:pt idx="66">
                  <c:v>30.75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395152"/>
        <c:axId val="607395544"/>
      </c:lineChart>
      <c:dateAx>
        <c:axId val="607395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95544"/>
        <c:crosses val="autoZero"/>
        <c:auto val="1"/>
        <c:lblOffset val="100"/>
        <c:baseTimeUnit val="days"/>
      </c:dateAx>
      <c:valAx>
        <c:axId val="6073955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9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12.46</c:v>
                </c:pt>
                <c:pt idx="1">
                  <c:v>12.4</c:v>
                </c:pt>
                <c:pt idx="2">
                  <c:v>12.64</c:v>
                </c:pt>
                <c:pt idx="3">
                  <c:v>12.78</c:v>
                </c:pt>
                <c:pt idx="4">
                  <c:v>12.66</c:v>
                </c:pt>
                <c:pt idx="5">
                  <c:v>12.63</c:v>
                </c:pt>
                <c:pt idx="6">
                  <c:v>12.58</c:v>
                </c:pt>
                <c:pt idx="7">
                  <c:v>12.53</c:v>
                </c:pt>
                <c:pt idx="8">
                  <c:v>12.77</c:v>
                </c:pt>
                <c:pt idx="9">
                  <c:v>12.82</c:v>
                </c:pt>
                <c:pt idx="10">
                  <c:v>13.17</c:v>
                </c:pt>
                <c:pt idx="11">
                  <c:v>13.03</c:v>
                </c:pt>
                <c:pt idx="12">
                  <c:v>13.06</c:v>
                </c:pt>
                <c:pt idx="13">
                  <c:v>12.56</c:v>
                </c:pt>
                <c:pt idx="14">
                  <c:v>12.44</c:v>
                </c:pt>
                <c:pt idx="15">
                  <c:v>12.24</c:v>
                </c:pt>
                <c:pt idx="16">
                  <c:v>12.43</c:v>
                </c:pt>
                <c:pt idx="17">
                  <c:v>11.96</c:v>
                </c:pt>
                <c:pt idx="18">
                  <c:v>11.92</c:v>
                </c:pt>
                <c:pt idx="19">
                  <c:v>11.92</c:v>
                </c:pt>
                <c:pt idx="20">
                  <c:v>12.04</c:v>
                </c:pt>
                <c:pt idx="21">
                  <c:v>11.9</c:v>
                </c:pt>
                <c:pt idx="22">
                  <c:v>11.89</c:v>
                </c:pt>
                <c:pt idx="23">
                  <c:v>11.79</c:v>
                </c:pt>
                <c:pt idx="24">
                  <c:v>11.76</c:v>
                </c:pt>
                <c:pt idx="25">
                  <c:v>11.87</c:v>
                </c:pt>
                <c:pt idx="26">
                  <c:v>12</c:v>
                </c:pt>
                <c:pt idx="27">
                  <c:v>12.04</c:v>
                </c:pt>
                <c:pt idx="28">
                  <c:v>12.06</c:v>
                </c:pt>
                <c:pt idx="29">
                  <c:v>12.28</c:v>
                </c:pt>
                <c:pt idx="30">
                  <c:v>11.94</c:v>
                </c:pt>
                <c:pt idx="31">
                  <c:v>11.58</c:v>
                </c:pt>
                <c:pt idx="32">
                  <c:v>11.48</c:v>
                </c:pt>
                <c:pt idx="33">
                  <c:v>11.58</c:v>
                </c:pt>
                <c:pt idx="34">
                  <c:v>11.34</c:v>
                </c:pt>
                <c:pt idx="35">
                  <c:v>11.35</c:v>
                </c:pt>
                <c:pt idx="36">
                  <c:v>11.4</c:v>
                </c:pt>
                <c:pt idx="37">
                  <c:v>11.61</c:v>
                </c:pt>
                <c:pt idx="38">
                  <c:v>11.74</c:v>
                </c:pt>
                <c:pt idx="39">
                  <c:v>11.72</c:v>
                </c:pt>
                <c:pt idx="40">
                  <c:v>11.74</c:v>
                </c:pt>
                <c:pt idx="41">
                  <c:v>11.88</c:v>
                </c:pt>
                <c:pt idx="42">
                  <c:v>11.85</c:v>
                </c:pt>
                <c:pt idx="44">
                  <c:v>12.19</c:v>
                </c:pt>
                <c:pt idx="45">
                  <c:v>12.02</c:v>
                </c:pt>
                <c:pt idx="46">
                  <c:v>11.97</c:v>
                </c:pt>
                <c:pt idx="47">
                  <c:v>12.01</c:v>
                </c:pt>
                <c:pt idx="48">
                  <c:v>11.89</c:v>
                </c:pt>
                <c:pt idx="49">
                  <c:v>11.88</c:v>
                </c:pt>
                <c:pt idx="50">
                  <c:v>11.91</c:v>
                </c:pt>
                <c:pt idx="51">
                  <c:v>11.91</c:v>
                </c:pt>
                <c:pt idx="52">
                  <c:v>11.96</c:v>
                </c:pt>
                <c:pt idx="53">
                  <c:v>11.99</c:v>
                </c:pt>
                <c:pt idx="54">
                  <c:v>12.12</c:v>
                </c:pt>
                <c:pt idx="55">
                  <c:v>12.29</c:v>
                </c:pt>
                <c:pt idx="56">
                  <c:v>12.39</c:v>
                </c:pt>
                <c:pt idx="57">
                  <c:v>12.48</c:v>
                </c:pt>
                <c:pt idx="58">
                  <c:v>12.2</c:v>
                </c:pt>
                <c:pt idx="59">
                  <c:v>12.1</c:v>
                </c:pt>
                <c:pt idx="60">
                  <c:v>12.07</c:v>
                </c:pt>
                <c:pt idx="61">
                  <c:v>11.97</c:v>
                </c:pt>
                <c:pt idx="62">
                  <c:v>12.09</c:v>
                </c:pt>
                <c:pt idx="63">
                  <c:v>11.98</c:v>
                </c:pt>
                <c:pt idx="64">
                  <c:v>12.01</c:v>
                </c:pt>
                <c:pt idx="65">
                  <c:v>12.17</c:v>
                </c:pt>
                <c:pt idx="66">
                  <c:v>12.18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397504"/>
        <c:axId val="607397896"/>
      </c:lineChart>
      <c:dateAx>
        <c:axId val="607397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97896"/>
        <c:crosses val="autoZero"/>
        <c:auto val="1"/>
        <c:lblOffset val="100"/>
        <c:baseTimeUnit val="days"/>
      </c:dateAx>
      <c:valAx>
        <c:axId val="60739789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9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115.96</c:v>
                </c:pt>
                <c:pt idx="1">
                  <c:v>115.44</c:v>
                </c:pt>
                <c:pt idx="2">
                  <c:v>115.31</c:v>
                </c:pt>
                <c:pt idx="3">
                  <c:v>115.66</c:v>
                </c:pt>
                <c:pt idx="4">
                  <c:v>116.02</c:v>
                </c:pt>
                <c:pt idx="5">
                  <c:v>115.88</c:v>
                </c:pt>
                <c:pt idx="6">
                  <c:v>115.89</c:v>
                </c:pt>
                <c:pt idx="7">
                  <c:v>114.99</c:v>
                </c:pt>
                <c:pt idx="8">
                  <c:v>115.89</c:v>
                </c:pt>
                <c:pt idx="9">
                  <c:v>115.36</c:v>
                </c:pt>
                <c:pt idx="10">
                  <c:v>112.26</c:v>
                </c:pt>
                <c:pt idx="11">
                  <c:v>110.99</c:v>
                </c:pt>
                <c:pt idx="12">
                  <c:v>111.1</c:v>
                </c:pt>
                <c:pt idx="13">
                  <c:v>112.06</c:v>
                </c:pt>
                <c:pt idx="14">
                  <c:v>111.94</c:v>
                </c:pt>
                <c:pt idx="15">
                  <c:v>111.96</c:v>
                </c:pt>
                <c:pt idx="16">
                  <c:v>111.38</c:v>
                </c:pt>
                <c:pt idx="17">
                  <c:v>111.3</c:v>
                </c:pt>
                <c:pt idx="18">
                  <c:v>112.48</c:v>
                </c:pt>
                <c:pt idx="19">
                  <c:v>113.13</c:v>
                </c:pt>
                <c:pt idx="20">
                  <c:v>114.13</c:v>
                </c:pt>
                <c:pt idx="21">
                  <c:v>113.07</c:v>
                </c:pt>
                <c:pt idx="22">
                  <c:v>112.74</c:v>
                </c:pt>
                <c:pt idx="23">
                  <c:v>115</c:v>
                </c:pt>
                <c:pt idx="24">
                  <c:v>115.36</c:v>
                </c:pt>
                <c:pt idx="26">
                  <c:v>116.57</c:v>
                </c:pt>
                <c:pt idx="27">
                  <c:v>116.36</c:v>
                </c:pt>
                <c:pt idx="28">
                  <c:v>116.32</c:v>
                </c:pt>
                <c:pt idx="29">
                  <c:v>116.6</c:v>
                </c:pt>
                <c:pt idx="30">
                  <c:v>118.47</c:v>
                </c:pt>
                <c:pt idx="31">
                  <c:v>119.54</c:v>
                </c:pt>
                <c:pt idx="32">
                  <c:v>120.31</c:v>
                </c:pt>
                <c:pt idx="33">
                  <c:v>117.05</c:v>
                </c:pt>
                <c:pt idx="34">
                  <c:v>116.66</c:v>
                </c:pt>
                <c:pt idx="35">
                  <c:v>115.11</c:v>
                </c:pt>
                <c:pt idx="36">
                  <c:v>115.03</c:v>
                </c:pt>
                <c:pt idx="37">
                  <c:v>114.86</c:v>
                </c:pt>
                <c:pt idx="38">
                  <c:v>115.34</c:v>
                </c:pt>
                <c:pt idx="39">
                  <c:v>115.99</c:v>
                </c:pt>
                <c:pt idx="40">
                  <c:v>115.33</c:v>
                </c:pt>
                <c:pt idx="41">
                  <c:v>115.7</c:v>
                </c:pt>
                <c:pt idx="42">
                  <c:v>114.56</c:v>
                </c:pt>
                <c:pt idx="43">
                  <c:v>113.96</c:v>
                </c:pt>
                <c:pt idx="44">
                  <c:v>113.61</c:v>
                </c:pt>
                <c:pt idx="45">
                  <c:v>113.44</c:v>
                </c:pt>
                <c:pt idx="46">
                  <c:v>114.87</c:v>
                </c:pt>
                <c:pt idx="47">
                  <c:v>114.59</c:v>
                </c:pt>
                <c:pt idx="48">
                  <c:v>115.41</c:v>
                </c:pt>
                <c:pt idx="49">
                  <c:v>118.49</c:v>
                </c:pt>
                <c:pt idx="50">
                  <c:v>117.56</c:v>
                </c:pt>
                <c:pt idx="51">
                  <c:v>118.26</c:v>
                </c:pt>
                <c:pt idx="52">
                  <c:v>117.97</c:v>
                </c:pt>
                <c:pt idx="53">
                  <c:v>117.64</c:v>
                </c:pt>
                <c:pt idx="54">
                  <c:v>119.8</c:v>
                </c:pt>
                <c:pt idx="55">
                  <c:v>119.24</c:v>
                </c:pt>
                <c:pt idx="56">
                  <c:v>118.75</c:v>
                </c:pt>
                <c:pt idx="57">
                  <c:v>119.18</c:v>
                </c:pt>
                <c:pt idx="58">
                  <c:v>118.82</c:v>
                </c:pt>
                <c:pt idx="59">
                  <c:v>118.81</c:v>
                </c:pt>
                <c:pt idx="60">
                  <c:v>118.13</c:v>
                </c:pt>
                <c:pt idx="61">
                  <c:v>117.27</c:v>
                </c:pt>
                <c:pt idx="62">
                  <c:v>119.39</c:v>
                </c:pt>
                <c:pt idx="63">
                  <c:v>119.22</c:v>
                </c:pt>
                <c:pt idx="64">
                  <c:v>117.78</c:v>
                </c:pt>
                <c:pt idx="65">
                  <c:v>118.81</c:v>
                </c:pt>
                <c:pt idx="66">
                  <c:v>119.46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399856"/>
        <c:axId val="607400248"/>
      </c:lineChart>
      <c:dateAx>
        <c:axId val="607399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400248"/>
        <c:crosses val="autoZero"/>
        <c:auto val="1"/>
        <c:lblOffset val="100"/>
        <c:baseTimeUnit val="days"/>
      </c:dateAx>
      <c:valAx>
        <c:axId val="60740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39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11.64</c:v>
                </c:pt>
                <c:pt idx="1">
                  <c:v>11.54</c:v>
                </c:pt>
                <c:pt idx="2">
                  <c:v>11.51</c:v>
                </c:pt>
                <c:pt idx="3">
                  <c:v>11.47</c:v>
                </c:pt>
                <c:pt idx="4">
                  <c:v>11.67</c:v>
                </c:pt>
                <c:pt idx="5">
                  <c:v>11.56</c:v>
                </c:pt>
                <c:pt idx="6">
                  <c:v>11.5</c:v>
                </c:pt>
                <c:pt idx="7">
                  <c:v>11.36</c:v>
                </c:pt>
                <c:pt idx="8">
                  <c:v>11.56</c:v>
                </c:pt>
                <c:pt idx="9">
                  <c:v>11.43</c:v>
                </c:pt>
                <c:pt idx="10">
                  <c:v>11.66</c:v>
                </c:pt>
                <c:pt idx="11">
                  <c:v>11.28</c:v>
                </c:pt>
                <c:pt idx="12">
                  <c:v>11.06</c:v>
                </c:pt>
                <c:pt idx="13">
                  <c:v>11.1</c:v>
                </c:pt>
                <c:pt idx="14">
                  <c:v>10.83</c:v>
                </c:pt>
                <c:pt idx="15">
                  <c:v>10.5</c:v>
                </c:pt>
                <c:pt idx="16">
                  <c:v>10.41</c:v>
                </c:pt>
                <c:pt idx="17">
                  <c:v>11.15</c:v>
                </c:pt>
                <c:pt idx="18">
                  <c:v>11.53</c:v>
                </c:pt>
                <c:pt idx="19">
                  <c:v>11.92</c:v>
                </c:pt>
                <c:pt idx="20">
                  <c:v>11.72</c:v>
                </c:pt>
                <c:pt idx="21">
                  <c:v>11.61</c:v>
                </c:pt>
                <c:pt idx="22">
                  <c:v>11.48</c:v>
                </c:pt>
                <c:pt idx="23">
                  <c:v>11.75</c:v>
                </c:pt>
                <c:pt idx="24">
                  <c:v>11.63</c:v>
                </c:pt>
                <c:pt idx="25">
                  <c:v>11.85</c:v>
                </c:pt>
                <c:pt idx="26">
                  <c:v>11.6</c:v>
                </c:pt>
                <c:pt idx="27">
                  <c:v>11.77</c:v>
                </c:pt>
                <c:pt idx="28">
                  <c:v>11.58</c:v>
                </c:pt>
                <c:pt idx="29">
                  <c:v>11.24</c:v>
                </c:pt>
                <c:pt idx="30">
                  <c:v>11.2</c:v>
                </c:pt>
                <c:pt idx="31">
                  <c:v>11.74</c:v>
                </c:pt>
                <c:pt idx="32">
                  <c:v>11.46</c:v>
                </c:pt>
                <c:pt idx="33">
                  <c:v>11.47</c:v>
                </c:pt>
                <c:pt idx="34">
                  <c:v>11.14</c:v>
                </c:pt>
                <c:pt idx="35">
                  <c:v>11.1</c:v>
                </c:pt>
                <c:pt idx="36">
                  <c:v>10.89</c:v>
                </c:pt>
                <c:pt idx="37">
                  <c:v>11.8</c:v>
                </c:pt>
                <c:pt idx="38">
                  <c:v>11.9</c:v>
                </c:pt>
                <c:pt idx="39">
                  <c:v>11.76</c:v>
                </c:pt>
                <c:pt idx="40">
                  <c:v>11.93</c:v>
                </c:pt>
                <c:pt idx="41">
                  <c:v>11.9</c:v>
                </c:pt>
                <c:pt idx="42">
                  <c:v>12.16</c:v>
                </c:pt>
                <c:pt idx="43">
                  <c:v>12.42</c:v>
                </c:pt>
                <c:pt idx="44">
                  <c:v>12.66</c:v>
                </c:pt>
                <c:pt idx="45">
                  <c:v>12.98</c:v>
                </c:pt>
                <c:pt idx="46">
                  <c:v>13.07</c:v>
                </c:pt>
                <c:pt idx="47">
                  <c:v>12.83</c:v>
                </c:pt>
                <c:pt idx="48">
                  <c:v>12.63</c:v>
                </c:pt>
                <c:pt idx="49">
                  <c:v>12.91</c:v>
                </c:pt>
                <c:pt idx="50">
                  <c:v>13.02</c:v>
                </c:pt>
                <c:pt idx="51">
                  <c:v>12.95</c:v>
                </c:pt>
                <c:pt idx="52">
                  <c:v>12.96</c:v>
                </c:pt>
                <c:pt idx="53">
                  <c:v>13.15</c:v>
                </c:pt>
                <c:pt idx="54">
                  <c:v>12.55</c:v>
                </c:pt>
                <c:pt idx="55">
                  <c:v>12.34</c:v>
                </c:pt>
                <c:pt idx="56">
                  <c:v>12.33</c:v>
                </c:pt>
                <c:pt idx="57">
                  <c:v>12.2</c:v>
                </c:pt>
                <c:pt idx="58">
                  <c:v>12.5</c:v>
                </c:pt>
                <c:pt idx="59">
                  <c:v>12.64</c:v>
                </c:pt>
                <c:pt idx="60">
                  <c:v>12.76</c:v>
                </c:pt>
                <c:pt idx="61">
                  <c:v>13.31</c:v>
                </c:pt>
                <c:pt idx="62">
                  <c:v>13.47</c:v>
                </c:pt>
                <c:pt idx="63">
                  <c:v>13.67</c:v>
                </c:pt>
                <c:pt idx="64">
                  <c:v>13.9</c:v>
                </c:pt>
                <c:pt idx="65">
                  <c:v>13.91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402208"/>
        <c:axId val="607402600"/>
      </c:lineChart>
      <c:dateAx>
        <c:axId val="607402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402600"/>
        <c:crosses val="autoZero"/>
        <c:auto val="1"/>
        <c:lblOffset val="100"/>
        <c:baseTimeUnit val="days"/>
      </c:dateAx>
      <c:valAx>
        <c:axId val="6074026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7402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</c:v>
                </c:pt>
                <c:pt idx="1">
                  <c:v>91.8</c:v>
                </c:pt>
                <c:pt idx="2">
                  <c:v>91.43</c:v>
                </c:pt>
                <c:pt idx="3">
                  <c:v>90.87</c:v>
                </c:pt>
                <c:pt idx="4">
                  <c:v>91.48</c:v>
                </c:pt>
                <c:pt idx="5">
                  <c:v>91.39</c:v>
                </c:pt>
                <c:pt idx="6">
                  <c:v>90.48</c:v>
                </c:pt>
                <c:pt idx="7">
                  <c:v>89.82</c:v>
                </c:pt>
                <c:pt idx="8">
                  <c:v>89.37</c:v>
                </c:pt>
                <c:pt idx="9">
                  <c:v>88.93</c:v>
                </c:pt>
                <c:pt idx="10">
                  <c:v>90.37</c:v>
                </c:pt>
                <c:pt idx="11">
                  <c:v>89.3</c:v>
                </c:pt>
                <c:pt idx="12">
                  <c:v>83.73</c:v>
                </c:pt>
                <c:pt idx="13">
                  <c:v>83.22</c:v>
                </c:pt>
                <c:pt idx="14">
                  <c:v>82.49</c:v>
                </c:pt>
                <c:pt idx="15">
                  <c:v>83.35</c:v>
                </c:pt>
                <c:pt idx="16">
                  <c:v>81.47</c:v>
                </c:pt>
                <c:pt idx="17">
                  <c:v>82.85</c:v>
                </c:pt>
                <c:pt idx="18">
                  <c:v>83.9</c:v>
                </c:pt>
                <c:pt idx="19">
                  <c:v>84.3</c:v>
                </c:pt>
                <c:pt idx="20">
                  <c:v>85.8</c:v>
                </c:pt>
                <c:pt idx="21">
                  <c:v>86.86</c:v>
                </c:pt>
                <c:pt idx="22">
                  <c:v>85.04</c:v>
                </c:pt>
                <c:pt idx="23">
                  <c:v>89.2</c:v>
                </c:pt>
                <c:pt idx="24">
                  <c:v>89.03</c:v>
                </c:pt>
                <c:pt idx="25">
                  <c:v>90.72</c:v>
                </c:pt>
                <c:pt idx="26">
                  <c:v>89.13</c:v>
                </c:pt>
                <c:pt idx="27">
                  <c:v>88.91</c:v>
                </c:pt>
                <c:pt idx="28">
                  <c:v>86.59</c:v>
                </c:pt>
                <c:pt idx="29">
                  <c:v>91.01</c:v>
                </c:pt>
                <c:pt idx="30">
                  <c:v>92.85</c:v>
                </c:pt>
                <c:pt idx="31">
                  <c:v>92.45</c:v>
                </c:pt>
                <c:pt idx="32">
                  <c:v>91.39</c:v>
                </c:pt>
                <c:pt idx="33">
                  <c:v>91.34</c:v>
                </c:pt>
                <c:pt idx="34">
                  <c:v>89.63</c:v>
                </c:pt>
                <c:pt idx="35">
                  <c:v>89.3</c:v>
                </c:pt>
                <c:pt idx="36">
                  <c:v>88.71</c:v>
                </c:pt>
                <c:pt idx="37">
                  <c:v>92</c:v>
                </c:pt>
                <c:pt idx="38">
                  <c:v>95.22</c:v>
                </c:pt>
                <c:pt idx="39">
                  <c:v>96.16</c:v>
                </c:pt>
                <c:pt idx="40">
                  <c:v>92.2</c:v>
                </c:pt>
                <c:pt idx="41">
                  <c:v>94.25</c:v>
                </c:pt>
                <c:pt idx="42">
                  <c:v>113.68</c:v>
                </c:pt>
                <c:pt idx="43">
                  <c:v>117.03</c:v>
                </c:pt>
                <c:pt idx="44">
                  <c:v>117.68</c:v>
                </c:pt>
                <c:pt idx="45">
                  <c:v>117.86</c:v>
                </c:pt>
                <c:pt idx="46">
                  <c:v>117.66</c:v>
                </c:pt>
                <c:pt idx="47">
                  <c:v>118.22</c:v>
                </c:pt>
                <c:pt idx="48">
                  <c:v>115.55</c:v>
                </c:pt>
                <c:pt idx="49">
                  <c:v>116</c:v>
                </c:pt>
                <c:pt idx="50">
                  <c:v>118.66</c:v>
                </c:pt>
                <c:pt idx="51">
                  <c:v>118.16</c:v>
                </c:pt>
                <c:pt idx="52">
                  <c:v>118.25</c:v>
                </c:pt>
                <c:pt idx="53">
                  <c:v>121.36</c:v>
                </c:pt>
                <c:pt idx="54">
                  <c:v>120.09</c:v>
                </c:pt>
                <c:pt idx="55">
                  <c:v>119.72</c:v>
                </c:pt>
                <c:pt idx="56">
                  <c:v>120.01</c:v>
                </c:pt>
                <c:pt idx="57">
                  <c:v>119.17</c:v>
                </c:pt>
                <c:pt idx="58">
                  <c:v>119.71</c:v>
                </c:pt>
                <c:pt idx="59">
                  <c:v>120.56</c:v>
                </c:pt>
                <c:pt idx="60">
                  <c:v>119.26</c:v>
                </c:pt>
                <c:pt idx="61">
                  <c:v>120.46</c:v>
                </c:pt>
                <c:pt idx="62">
                  <c:v>121.22</c:v>
                </c:pt>
                <c:pt idx="63">
                  <c:v>118.94</c:v>
                </c:pt>
                <c:pt idx="64">
                  <c:v>119.77</c:v>
                </c:pt>
                <c:pt idx="65">
                  <c:v>120.87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94712"/>
        <c:axId val="608695104"/>
      </c:lineChart>
      <c:dateAx>
        <c:axId val="608694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95104"/>
        <c:crosses val="autoZero"/>
        <c:auto val="1"/>
        <c:lblOffset val="100"/>
        <c:baseTimeUnit val="days"/>
      </c:dateAx>
      <c:valAx>
        <c:axId val="6086951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9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51.91</c:v>
                </c:pt>
                <c:pt idx="1">
                  <c:v>52.14</c:v>
                </c:pt>
                <c:pt idx="2">
                  <c:v>52.3</c:v>
                </c:pt>
                <c:pt idx="3">
                  <c:v>51.79</c:v>
                </c:pt>
                <c:pt idx="4">
                  <c:v>50.85</c:v>
                </c:pt>
                <c:pt idx="5">
                  <c:v>50.92</c:v>
                </c:pt>
                <c:pt idx="6">
                  <c:v>51.29</c:v>
                </c:pt>
                <c:pt idx="7">
                  <c:v>51.79</c:v>
                </c:pt>
                <c:pt idx="8">
                  <c:v>52.3</c:v>
                </c:pt>
                <c:pt idx="9">
                  <c:v>51.54</c:v>
                </c:pt>
                <c:pt idx="10">
                  <c:v>51.72</c:v>
                </c:pt>
                <c:pt idx="11">
                  <c:v>51.55</c:v>
                </c:pt>
                <c:pt idx="12">
                  <c:v>52.1</c:v>
                </c:pt>
                <c:pt idx="13">
                  <c:v>50.57</c:v>
                </c:pt>
                <c:pt idx="14">
                  <c:v>51.85</c:v>
                </c:pt>
                <c:pt idx="15">
                  <c:v>50.46</c:v>
                </c:pt>
                <c:pt idx="16">
                  <c:v>50.65</c:v>
                </c:pt>
                <c:pt idx="18">
                  <c:v>50.07</c:v>
                </c:pt>
                <c:pt idx="19">
                  <c:v>50.63</c:v>
                </c:pt>
                <c:pt idx="20">
                  <c:v>51.01</c:v>
                </c:pt>
                <c:pt idx="21">
                  <c:v>51.52</c:v>
                </c:pt>
                <c:pt idx="22">
                  <c:v>51.34</c:v>
                </c:pt>
                <c:pt idx="23">
                  <c:v>51.71</c:v>
                </c:pt>
                <c:pt idx="24">
                  <c:v>51.28</c:v>
                </c:pt>
                <c:pt idx="25">
                  <c:v>51.1</c:v>
                </c:pt>
                <c:pt idx="26">
                  <c:v>51.59</c:v>
                </c:pt>
                <c:pt idx="27">
                  <c:v>50.68</c:v>
                </c:pt>
                <c:pt idx="28">
                  <c:v>50.13</c:v>
                </c:pt>
                <c:pt idx="29">
                  <c:v>50.21</c:v>
                </c:pt>
                <c:pt idx="30">
                  <c:v>50.77</c:v>
                </c:pt>
                <c:pt idx="31">
                  <c:v>50.39</c:v>
                </c:pt>
                <c:pt idx="32">
                  <c:v>51.12</c:v>
                </c:pt>
                <c:pt idx="33">
                  <c:v>51.08</c:v>
                </c:pt>
                <c:pt idx="34">
                  <c:v>50.91</c:v>
                </c:pt>
                <c:pt idx="35">
                  <c:v>49.96</c:v>
                </c:pt>
                <c:pt idx="36">
                  <c:v>49.73</c:v>
                </c:pt>
                <c:pt idx="37">
                  <c:v>49.72</c:v>
                </c:pt>
                <c:pt idx="38">
                  <c:v>49.62</c:v>
                </c:pt>
                <c:pt idx="39">
                  <c:v>50.18</c:v>
                </c:pt>
                <c:pt idx="40">
                  <c:v>52.02</c:v>
                </c:pt>
                <c:pt idx="41">
                  <c:v>51.89</c:v>
                </c:pt>
                <c:pt idx="42">
                  <c:v>51.97</c:v>
                </c:pt>
                <c:pt idx="43">
                  <c:v>51.05</c:v>
                </c:pt>
                <c:pt idx="44">
                  <c:v>51.87</c:v>
                </c:pt>
                <c:pt idx="45">
                  <c:v>51.77</c:v>
                </c:pt>
                <c:pt idx="46">
                  <c:v>51.89</c:v>
                </c:pt>
                <c:pt idx="47">
                  <c:v>51.8</c:v>
                </c:pt>
                <c:pt idx="48">
                  <c:v>51.22</c:v>
                </c:pt>
                <c:pt idx="49">
                  <c:v>51.03</c:v>
                </c:pt>
                <c:pt idx="50">
                  <c:v>51.62</c:v>
                </c:pt>
                <c:pt idx="51">
                  <c:v>52.03</c:v>
                </c:pt>
                <c:pt idx="52">
                  <c:v>52.44</c:v>
                </c:pt>
                <c:pt idx="53">
                  <c:v>51.82</c:v>
                </c:pt>
                <c:pt idx="54">
                  <c:v>51.79</c:v>
                </c:pt>
                <c:pt idx="55">
                  <c:v>51.79</c:v>
                </c:pt>
                <c:pt idx="56">
                  <c:v>52.03</c:v>
                </c:pt>
                <c:pt idx="57">
                  <c:v>52.12</c:v>
                </c:pt>
                <c:pt idx="58">
                  <c:v>52.14</c:v>
                </c:pt>
                <c:pt idx="59">
                  <c:v>52.67</c:v>
                </c:pt>
                <c:pt idx="60">
                  <c:v>52.65</c:v>
                </c:pt>
                <c:pt idx="61">
                  <c:v>52.16</c:v>
                </c:pt>
                <c:pt idx="62">
                  <c:v>53.25</c:v>
                </c:pt>
                <c:pt idx="63">
                  <c:v>55.34</c:v>
                </c:pt>
                <c:pt idx="64">
                  <c:v>54.4</c:v>
                </c:pt>
                <c:pt idx="65">
                  <c:v>55.15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97064"/>
        <c:axId val="608697456"/>
      </c:lineChart>
      <c:dateAx>
        <c:axId val="60869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97456"/>
        <c:crosses val="autoZero"/>
        <c:auto val="1"/>
        <c:lblOffset val="100"/>
        <c:baseTimeUnit val="days"/>
      </c:dateAx>
      <c:valAx>
        <c:axId val="60869745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29.18</c:v>
                </c:pt>
                <c:pt idx="1">
                  <c:v>29.35</c:v>
                </c:pt>
                <c:pt idx="2">
                  <c:v>28.78</c:v>
                </c:pt>
                <c:pt idx="3">
                  <c:v>28.16</c:v>
                </c:pt>
                <c:pt idx="4">
                  <c:v>27.77</c:v>
                </c:pt>
                <c:pt idx="5">
                  <c:v>29.56</c:v>
                </c:pt>
                <c:pt idx="6">
                  <c:v>29.74</c:v>
                </c:pt>
                <c:pt idx="7">
                  <c:v>29.38</c:v>
                </c:pt>
                <c:pt idx="8">
                  <c:v>29.52</c:v>
                </c:pt>
                <c:pt idx="9">
                  <c:v>30.24</c:v>
                </c:pt>
                <c:pt idx="10">
                  <c:v>31.42</c:v>
                </c:pt>
                <c:pt idx="11">
                  <c:v>30.18</c:v>
                </c:pt>
                <c:pt idx="12">
                  <c:v>30.23</c:v>
                </c:pt>
                <c:pt idx="13">
                  <c:v>29.38</c:v>
                </c:pt>
                <c:pt idx="14">
                  <c:v>29.17</c:v>
                </c:pt>
                <c:pt idx="15">
                  <c:v>28.82</c:v>
                </c:pt>
                <c:pt idx="16">
                  <c:v>29.09</c:v>
                </c:pt>
                <c:pt idx="17">
                  <c:v>28.4</c:v>
                </c:pt>
                <c:pt idx="18">
                  <c:v>27.06</c:v>
                </c:pt>
                <c:pt idx="20">
                  <c:v>27.35</c:v>
                </c:pt>
                <c:pt idx="21">
                  <c:v>27.43</c:v>
                </c:pt>
                <c:pt idx="22">
                  <c:v>27.45</c:v>
                </c:pt>
                <c:pt idx="23">
                  <c:v>27.37</c:v>
                </c:pt>
                <c:pt idx="24">
                  <c:v>29.05</c:v>
                </c:pt>
                <c:pt idx="25">
                  <c:v>28.26</c:v>
                </c:pt>
                <c:pt idx="26">
                  <c:v>27.33</c:v>
                </c:pt>
                <c:pt idx="27">
                  <c:v>27.21</c:v>
                </c:pt>
                <c:pt idx="28">
                  <c:v>27.95</c:v>
                </c:pt>
                <c:pt idx="29">
                  <c:v>28.29</c:v>
                </c:pt>
                <c:pt idx="30">
                  <c:v>27.41</c:v>
                </c:pt>
                <c:pt idx="31">
                  <c:v>28.23</c:v>
                </c:pt>
                <c:pt idx="32">
                  <c:v>26.77</c:v>
                </c:pt>
                <c:pt idx="33">
                  <c:v>26.18</c:v>
                </c:pt>
                <c:pt idx="34">
                  <c:v>25.11</c:v>
                </c:pt>
                <c:pt idx="35">
                  <c:v>24.5</c:v>
                </c:pt>
                <c:pt idx="36">
                  <c:v>24.15</c:v>
                </c:pt>
                <c:pt idx="37">
                  <c:v>24.73</c:v>
                </c:pt>
                <c:pt idx="38">
                  <c:v>24.32</c:v>
                </c:pt>
                <c:pt idx="39">
                  <c:v>23.53</c:v>
                </c:pt>
                <c:pt idx="40">
                  <c:v>23.79</c:v>
                </c:pt>
                <c:pt idx="41">
                  <c:v>23.93</c:v>
                </c:pt>
                <c:pt idx="42">
                  <c:v>24.82</c:v>
                </c:pt>
                <c:pt idx="43">
                  <c:v>24.6</c:v>
                </c:pt>
                <c:pt idx="44">
                  <c:v>24.51</c:v>
                </c:pt>
                <c:pt idx="45">
                  <c:v>24.31</c:v>
                </c:pt>
                <c:pt idx="46">
                  <c:v>24.69</c:v>
                </c:pt>
                <c:pt idx="47">
                  <c:v>23.84</c:v>
                </c:pt>
                <c:pt idx="48">
                  <c:v>23.39</c:v>
                </c:pt>
                <c:pt idx="49">
                  <c:v>22.83</c:v>
                </c:pt>
                <c:pt idx="50">
                  <c:v>23.15</c:v>
                </c:pt>
                <c:pt idx="51">
                  <c:v>23.24</c:v>
                </c:pt>
                <c:pt idx="52">
                  <c:v>23.79</c:v>
                </c:pt>
                <c:pt idx="53">
                  <c:v>24.86</c:v>
                </c:pt>
                <c:pt idx="54">
                  <c:v>24.83</c:v>
                </c:pt>
                <c:pt idx="55">
                  <c:v>24.58</c:v>
                </c:pt>
                <c:pt idx="56">
                  <c:v>24.85</c:v>
                </c:pt>
                <c:pt idx="57">
                  <c:v>25.07</c:v>
                </c:pt>
                <c:pt idx="58">
                  <c:v>24.64</c:v>
                </c:pt>
                <c:pt idx="59">
                  <c:v>24.89</c:v>
                </c:pt>
                <c:pt idx="60">
                  <c:v>24.46</c:v>
                </c:pt>
                <c:pt idx="61">
                  <c:v>24.25</c:v>
                </c:pt>
                <c:pt idx="62">
                  <c:v>24.46</c:v>
                </c:pt>
                <c:pt idx="63">
                  <c:v>23.99</c:v>
                </c:pt>
                <c:pt idx="64">
                  <c:v>24.14</c:v>
                </c:pt>
                <c:pt idx="65">
                  <c:v>24.82</c:v>
                </c:pt>
                <c:pt idx="66">
                  <c:v>25.55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99416"/>
        <c:axId val="608699808"/>
      </c:lineChart>
      <c:dateAx>
        <c:axId val="608699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99808"/>
        <c:crosses val="autoZero"/>
        <c:auto val="1"/>
        <c:lblOffset val="100"/>
        <c:baseTimeUnit val="days"/>
      </c:dateAx>
      <c:valAx>
        <c:axId val="60869980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9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20-Dec-16</c:v>
                </c:pt>
                <c:pt idx="5">
                  <c:v>19-Dec-16</c:v>
                </c:pt>
                <c:pt idx="6">
                  <c:v>16-Dec-16</c:v>
                </c:pt>
                <c:pt idx="7">
                  <c:v>15-Dec-16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47.58</c:v>
                </c:pt>
                <c:pt idx="1">
                  <c:v>47.39</c:v>
                </c:pt>
                <c:pt idx="2">
                  <c:v>47.48</c:v>
                </c:pt>
                <c:pt idx="3">
                  <c:v>47.36</c:v>
                </c:pt>
                <c:pt idx="5">
                  <c:v>47.46</c:v>
                </c:pt>
                <c:pt idx="6">
                  <c:v>47.63</c:v>
                </c:pt>
                <c:pt idx="7">
                  <c:v>47.39</c:v>
                </c:pt>
                <c:pt idx="8">
                  <c:v>47.42</c:v>
                </c:pt>
                <c:pt idx="9">
                  <c:v>48.17</c:v>
                </c:pt>
                <c:pt idx="10">
                  <c:v>47.66</c:v>
                </c:pt>
                <c:pt idx="11">
                  <c:v>47.73</c:v>
                </c:pt>
                <c:pt idx="12">
                  <c:v>47.47</c:v>
                </c:pt>
                <c:pt idx="13">
                  <c:v>47.75</c:v>
                </c:pt>
                <c:pt idx="14">
                  <c:v>47.11</c:v>
                </c:pt>
                <c:pt idx="15">
                  <c:v>46.68</c:v>
                </c:pt>
                <c:pt idx="16">
                  <c:v>45.99</c:v>
                </c:pt>
                <c:pt idx="17">
                  <c:v>45.84</c:v>
                </c:pt>
                <c:pt idx="18">
                  <c:v>45.91</c:v>
                </c:pt>
                <c:pt idx="19">
                  <c:v>45.94</c:v>
                </c:pt>
                <c:pt idx="20">
                  <c:v>45.54</c:v>
                </c:pt>
                <c:pt idx="21">
                  <c:v>46.08</c:v>
                </c:pt>
                <c:pt idx="22">
                  <c:v>45.7</c:v>
                </c:pt>
                <c:pt idx="23">
                  <c:v>46.03</c:v>
                </c:pt>
                <c:pt idx="24">
                  <c:v>45.99</c:v>
                </c:pt>
                <c:pt idx="25">
                  <c:v>45.6</c:v>
                </c:pt>
                <c:pt idx="26">
                  <c:v>46.07</c:v>
                </c:pt>
                <c:pt idx="27">
                  <c:v>45.85</c:v>
                </c:pt>
                <c:pt idx="28">
                  <c:v>46.36</c:v>
                </c:pt>
                <c:pt idx="29">
                  <c:v>46.04</c:v>
                </c:pt>
                <c:pt idx="30">
                  <c:v>46.44</c:v>
                </c:pt>
                <c:pt idx="31">
                  <c:v>46.9</c:v>
                </c:pt>
                <c:pt idx="32">
                  <c:v>47.14</c:v>
                </c:pt>
                <c:pt idx="33">
                  <c:v>46.9</c:v>
                </c:pt>
                <c:pt idx="34">
                  <c:v>46.76</c:v>
                </c:pt>
                <c:pt idx="35">
                  <c:v>46.03</c:v>
                </c:pt>
                <c:pt idx="36">
                  <c:v>46.49</c:v>
                </c:pt>
                <c:pt idx="37">
                  <c:v>46.51</c:v>
                </c:pt>
                <c:pt idx="38">
                  <c:v>46.82</c:v>
                </c:pt>
                <c:pt idx="39">
                  <c:v>47.01</c:v>
                </c:pt>
                <c:pt idx="40">
                  <c:v>47.06</c:v>
                </c:pt>
                <c:pt idx="41">
                  <c:v>47.1</c:v>
                </c:pt>
                <c:pt idx="42">
                  <c:v>47.05</c:v>
                </c:pt>
                <c:pt idx="43">
                  <c:v>47.28</c:v>
                </c:pt>
                <c:pt idx="44">
                  <c:v>47.46</c:v>
                </c:pt>
                <c:pt idx="45">
                  <c:v>47.52</c:v>
                </c:pt>
                <c:pt idx="46">
                  <c:v>47.66</c:v>
                </c:pt>
                <c:pt idx="47">
                  <c:v>47.66</c:v>
                </c:pt>
                <c:pt idx="48">
                  <c:v>47.6</c:v>
                </c:pt>
                <c:pt idx="49">
                  <c:v>47</c:v>
                </c:pt>
                <c:pt idx="50">
                  <c:v>47.18</c:v>
                </c:pt>
                <c:pt idx="51">
                  <c:v>47.12</c:v>
                </c:pt>
                <c:pt idx="52">
                  <c:v>47.29</c:v>
                </c:pt>
                <c:pt idx="53">
                  <c:v>47.44</c:v>
                </c:pt>
                <c:pt idx="54">
                  <c:v>48.17</c:v>
                </c:pt>
                <c:pt idx="55">
                  <c:v>48.07</c:v>
                </c:pt>
                <c:pt idx="56">
                  <c:v>48.49</c:v>
                </c:pt>
                <c:pt idx="57">
                  <c:v>48.86</c:v>
                </c:pt>
                <c:pt idx="58">
                  <c:v>48.68</c:v>
                </c:pt>
                <c:pt idx="59">
                  <c:v>48.63</c:v>
                </c:pt>
                <c:pt idx="60">
                  <c:v>48.73</c:v>
                </c:pt>
                <c:pt idx="61">
                  <c:v>48.17</c:v>
                </c:pt>
                <c:pt idx="62">
                  <c:v>48.92</c:v>
                </c:pt>
                <c:pt idx="63">
                  <c:v>48.37</c:v>
                </c:pt>
                <c:pt idx="64">
                  <c:v>48.36</c:v>
                </c:pt>
                <c:pt idx="65">
                  <c:v>48.86</c:v>
                </c:pt>
                <c:pt idx="66">
                  <c:v>49.24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701768"/>
        <c:axId val="618378288"/>
      </c:lineChart>
      <c:catAx>
        <c:axId val="608701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78288"/>
        <c:crosses val="autoZero"/>
        <c:auto val="1"/>
        <c:lblAlgn val="ctr"/>
        <c:lblOffset val="100"/>
        <c:noMultiLvlLbl val="0"/>
      </c:catAx>
      <c:valAx>
        <c:axId val="618378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70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23.26</c:v>
                </c:pt>
                <c:pt idx="1">
                  <c:v>23.19</c:v>
                </c:pt>
                <c:pt idx="2">
                  <c:v>20.58</c:v>
                </c:pt>
                <c:pt idx="3">
                  <c:v>20.65</c:v>
                </c:pt>
                <c:pt idx="4">
                  <c:v>20.350000000000001</c:v>
                </c:pt>
                <c:pt idx="5">
                  <c:v>20.27</c:v>
                </c:pt>
                <c:pt idx="6">
                  <c:v>20.29</c:v>
                </c:pt>
                <c:pt idx="7">
                  <c:v>20.02</c:v>
                </c:pt>
                <c:pt idx="8">
                  <c:v>20.13</c:v>
                </c:pt>
                <c:pt idx="9">
                  <c:v>20.02</c:v>
                </c:pt>
                <c:pt idx="10">
                  <c:v>20.5</c:v>
                </c:pt>
                <c:pt idx="11">
                  <c:v>20.66</c:v>
                </c:pt>
                <c:pt idx="12">
                  <c:v>20.440000000000001</c:v>
                </c:pt>
                <c:pt idx="13">
                  <c:v>19.059999999999999</c:v>
                </c:pt>
                <c:pt idx="14">
                  <c:v>18.61</c:v>
                </c:pt>
                <c:pt idx="15">
                  <c:v>18.79</c:v>
                </c:pt>
                <c:pt idx="16">
                  <c:v>18.48</c:v>
                </c:pt>
                <c:pt idx="17">
                  <c:v>19.53</c:v>
                </c:pt>
                <c:pt idx="18">
                  <c:v>19.420000000000002</c:v>
                </c:pt>
                <c:pt idx="19">
                  <c:v>19.989999999999998</c:v>
                </c:pt>
                <c:pt idx="20">
                  <c:v>20.13</c:v>
                </c:pt>
                <c:pt idx="21">
                  <c:v>19.91</c:v>
                </c:pt>
                <c:pt idx="22">
                  <c:v>19.739999999999998</c:v>
                </c:pt>
                <c:pt idx="23">
                  <c:v>19.489999999999998</c:v>
                </c:pt>
                <c:pt idx="24">
                  <c:v>19.21</c:v>
                </c:pt>
                <c:pt idx="25">
                  <c:v>19.18</c:v>
                </c:pt>
                <c:pt idx="26">
                  <c:v>18.239999999999998</c:v>
                </c:pt>
                <c:pt idx="27">
                  <c:v>18.100000000000001</c:v>
                </c:pt>
                <c:pt idx="28">
                  <c:v>17.71</c:v>
                </c:pt>
                <c:pt idx="29">
                  <c:v>17.670000000000002</c:v>
                </c:pt>
                <c:pt idx="30">
                  <c:v>16.989999999999998</c:v>
                </c:pt>
                <c:pt idx="31">
                  <c:v>17.2</c:v>
                </c:pt>
                <c:pt idx="32">
                  <c:v>17.41</c:v>
                </c:pt>
                <c:pt idx="33">
                  <c:v>17.38</c:v>
                </c:pt>
                <c:pt idx="34">
                  <c:v>16.68</c:v>
                </c:pt>
                <c:pt idx="35">
                  <c:v>16.62</c:v>
                </c:pt>
                <c:pt idx="36">
                  <c:v>16.68</c:v>
                </c:pt>
                <c:pt idx="37">
                  <c:v>16.98</c:v>
                </c:pt>
                <c:pt idx="38">
                  <c:v>17.16</c:v>
                </c:pt>
                <c:pt idx="39">
                  <c:v>17.2</c:v>
                </c:pt>
                <c:pt idx="40">
                  <c:v>17.53</c:v>
                </c:pt>
                <c:pt idx="41">
                  <c:v>17.64</c:v>
                </c:pt>
                <c:pt idx="42">
                  <c:v>17.54</c:v>
                </c:pt>
                <c:pt idx="43">
                  <c:v>17.059999999999999</c:v>
                </c:pt>
                <c:pt idx="44">
                  <c:v>16.940000000000001</c:v>
                </c:pt>
                <c:pt idx="45">
                  <c:v>17.2</c:v>
                </c:pt>
                <c:pt idx="46">
                  <c:v>17.22</c:v>
                </c:pt>
                <c:pt idx="47">
                  <c:v>17.41</c:v>
                </c:pt>
                <c:pt idx="48">
                  <c:v>16.989999999999998</c:v>
                </c:pt>
                <c:pt idx="49">
                  <c:v>17.13</c:v>
                </c:pt>
                <c:pt idx="50">
                  <c:v>16.850000000000001</c:v>
                </c:pt>
                <c:pt idx="51">
                  <c:v>16.78</c:v>
                </c:pt>
                <c:pt idx="52">
                  <c:v>16.86</c:v>
                </c:pt>
                <c:pt idx="53">
                  <c:v>17.5</c:v>
                </c:pt>
                <c:pt idx="54">
                  <c:v>17.61</c:v>
                </c:pt>
                <c:pt idx="55">
                  <c:v>17.73</c:v>
                </c:pt>
                <c:pt idx="56">
                  <c:v>17.7</c:v>
                </c:pt>
                <c:pt idx="57">
                  <c:v>17.8</c:v>
                </c:pt>
                <c:pt idx="58">
                  <c:v>17.73</c:v>
                </c:pt>
                <c:pt idx="59">
                  <c:v>17.78</c:v>
                </c:pt>
                <c:pt idx="60">
                  <c:v>17.54</c:v>
                </c:pt>
                <c:pt idx="61">
                  <c:v>17.440000000000001</c:v>
                </c:pt>
                <c:pt idx="62">
                  <c:v>18</c:v>
                </c:pt>
                <c:pt idx="63">
                  <c:v>17.36</c:v>
                </c:pt>
                <c:pt idx="64">
                  <c:v>17.48</c:v>
                </c:pt>
                <c:pt idx="65">
                  <c:v>17.59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380248"/>
        <c:axId val="618380640"/>
      </c:lineChart>
      <c:dateAx>
        <c:axId val="618380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80640"/>
        <c:crosses val="autoZero"/>
        <c:auto val="1"/>
        <c:lblOffset val="100"/>
        <c:baseTimeUnit val="days"/>
      </c:dateAx>
      <c:valAx>
        <c:axId val="6183806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80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54.03</c:v>
                </c:pt>
                <c:pt idx="1">
                  <c:v>53.79</c:v>
                </c:pt>
                <c:pt idx="2">
                  <c:v>53.95</c:v>
                </c:pt>
                <c:pt idx="3">
                  <c:v>53.99</c:v>
                </c:pt>
                <c:pt idx="4">
                  <c:v>53.68</c:v>
                </c:pt>
                <c:pt idx="5">
                  <c:v>53.75</c:v>
                </c:pt>
                <c:pt idx="6">
                  <c:v>53.6</c:v>
                </c:pt>
                <c:pt idx="7">
                  <c:v>52.92</c:v>
                </c:pt>
                <c:pt idx="8">
                  <c:v>53.29</c:v>
                </c:pt>
                <c:pt idx="9">
                  <c:v>53.6</c:v>
                </c:pt>
                <c:pt idx="10">
                  <c:v>53.83</c:v>
                </c:pt>
                <c:pt idx="11">
                  <c:v>53.66</c:v>
                </c:pt>
                <c:pt idx="12">
                  <c:v>53.3</c:v>
                </c:pt>
                <c:pt idx="13">
                  <c:v>51.77</c:v>
                </c:pt>
                <c:pt idx="14">
                  <c:v>51.41</c:v>
                </c:pt>
                <c:pt idx="15">
                  <c:v>50.46</c:v>
                </c:pt>
                <c:pt idx="16">
                  <c:v>49.73</c:v>
                </c:pt>
                <c:pt idx="17">
                  <c:v>48.72</c:v>
                </c:pt>
                <c:pt idx="18">
                  <c:v>48.84</c:v>
                </c:pt>
                <c:pt idx="19">
                  <c:v>48.69</c:v>
                </c:pt>
                <c:pt idx="20">
                  <c:v>48.85</c:v>
                </c:pt>
                <c:pt idx="21">
                  <c:v>48.72</c:v>
                </c:pt>
                <c:pt idx="22">
                  <c:v>48.58</c:v>
                </c:pt>
                <c:pt idx="23">
                  <c:v>48.31</c:v>
                </c:pt>
                <c:pt idx="24">
                  <c:v>48.45</c:v>
                </c:pt>
                <c:pt idx="25">
                  <c:v>48.32</c:v>
                </c:pt>
                <c:pt idx="26">
                  <c:v>47.94</c:v>
                </c:pt>
                <c:pt idx="27">
                  <c:v>47.75</c:v>
                </c:pt>
                <c:pt idx="28">
                  <c:v>47.21</c:v>
                </c:pt>
                <c:pt idx="29">
                  <c:v>45.66</c:v>
                </c:pt>
                <c:pt idx="30">
                  <c:v>45.81</c:v>
                </c:pt>
                <c:pt idx="32">
                  <c:v>45.65</c:v>
                </c:pt>
                <c:pt idx="33">
                  <c:v>44.75</c:v>
                </c:pt>
                <c:pt idx="34">
                  <c:v>44.47</c:v>
                </c:pt>
                <c:pt idx="35">
                  <c:v>43.98</c:v>
                </c:pt>
                <c:pt idx="36">
                  <c:v>43.6</c:v>
                </c:pt>
                <c:pt idx="37">
                  <c:v>44.18</c:v>
                </c:pt>
                <c:pt idx="38">
                  <c:v>44.22</c:v>
                </c:pt>
                <c:pt idx="39">
                  <c:v>45.03</c:v>
                </c:pt>
                <c:pt idx="40">
                  <c:v>45.01</c:v>
                </c:pt>
                <c:pt idx="41">
                  <c:v>45.14</c:v>
                </c:pt>
                <c:pt idx="42">
                  <c:v>46.16</c:v>
                </c:pt>
                <c:pt idx="43">
                  <c:v>46.6</c:v>
                </c:pt>
                <c:pt idx="44">
                  <c:v>46.71</c:v>
                </c:pt>
                <c:pt idx="45">
                  <c:v>47</c:v>
                </c:pt>
                <c:pt idx="46">
                  <c:v>47.18</c:v>
                </c:pt>
                <c:pt idx="47">
                  <c:v>48.28</c:v>
                </c:pt>
                <c:pt idx="48">
                  <c:v>47.03</c:v>
                </c:pt>
                <c:pt idx="49">
                  <c:v>47.2</c:v>
                </c:pt>
                <c:pt idx="50">
                  <c:v>46.73</c:v>
                </c:pt>
                <c:pt idx="51">
                  <c:v>45.82</c:v>
                </c:pt>
                <c:pt idx="52">
                  <c:v>46.39</c:v>
                </c:pt>
                <c:pt idx="53">
                  <c:v>45.72</c:v>
                </c:pt>
                <c:pt idx="54">
                  <c:v>46.78</c:v>
                </c:pt>
                <c:pt idx="55">
                  <c:v>46.82</c:v>
                </c:pt>
                <c:pt idx="56">
                  <c:v>47.3</c:v>
                </c:pt>
                <c:pt idx="57">
                  <c:v>46.71</c:v>
                </c:pt>
                <c:pt idx="58">
                  <c:v>47.09</c:v>
                </c:pt>
                <c:pt idx="59">
                  <c:v>47.8</c:v>
                </c:pt>
                <c:pt idx="60">
                  <c:v>47.98</c:v>
                </c:pt>
                <c:pt idx="61">
                  <c:v>47.32</c:v>
                </c:pt>
                <c:pt idx="62">
                  <c:v>48.11</c:v>
                </c:pt>
                <c:pt idx="63">
                  <c:v>47.5</c:v>
                </c:pt>
                <c:pt idx="64">
                  <c:v>47.36</c:v>
                </c:pt>
                <c:pt idx="65">
                  <c:v>48.41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382600"/>
        <c:axId val="618382992"/>
      </c:lineChart>
      <c:dateAx>
        <c:axId val="618382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82992"/>
        <c:crosses val="autoZero"/>
        <c:auto val="1"/>
        <c:lblOffset val="100"/>
        <c:baseTimeUnit val="days"/>
      </c:dateAx>
      <c:valAx>
        <c:axId val="6183829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82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36.97</c:v>
                </c:pt>
                <c:pt idx="1">
                  <c:v>36.93</c:v>
                </c:pt>
                <c:pt idx="2">
                  <c:v>36.979999999999997</c:v>
                </c:pt>
                <c:pt idx="3">
                  <c:v>37.21</c:v>
                </c:pt>
                <c:pt idx="4">
                  <c:v>36.89</c:v>
                </c:pt>
                <c:pt idx="5">
                  <c:v>36.31</c:v>
                </c:pt>
                <c:pt idx="6">
                  <c:v>36.79</c:v>
                </c:pt>
                <c:pt idx="7">
                  <c:v>36.549999999999997</c:v>
                </c:pt>
                <c:pt idx="8">
                  <c:v>36.799999999999997</c:v>
                </c:pt>
                <c:pt idx="9">
                  <c:v>35.97</c:v>
                </c:pt>
                <c:pt idx="10">
                  <c:v>35.76</c:v>
                </c:pt>
                <c:pt idx="11">
                  <c:v>35.700000000000003</c:v>
                </c:pt>
                <c:pt idx="12">
                  <c:v>35.5</c:v>
                </c:pt>
                <c:pt idx="13">
                  <c:v>34.72</c:v>
                </c:pt>
                <c:pt idx="14">
                  <c:v>34.39</c:v>
                </c:pt>
                <c:pt idx="15">
                  <c:v>34.159999999999997</c:v>
                </c:pt>
                <c:pt idx="16">
                  <c:v>33.76</c:v>
                </c:pt>
                <c:pt idx="17">
                  <c:v>34.700000000000003</c:v>
                </c:pt>
                <c:pt idx="18">
                  <c:v>35.31</c:v>
                </c:pt>
                <c:pt idx="19">
                  <c:v>35.51</c:v>
                </c:pt>
                <c:pt idx="20">
                  <c:v>35.44</c:v>
                </c:pt>
                <c:pt idx="21">
                  <c:v>35.200000000000003</c:v>
                </c:pt>
                <c:pt idx="22">
                  <c:v>35.479999999999997</c:v>
                </c:pt>
                <c:pt idx="23">
                  <c:v>34.979999999999997</c:v>
                </c:pt>
                <c:pt idx="24">
                  <c:v>34.950000000000003</c:v>
                </c:pt>
                <c:pt idx="25">
                  <c:v>35.020000000000003</c:v>
                </c:pt>
                <c:pt idx="26">
                  <c:v>34.840000000000003</c:v>
                </c:pt>
                <c:pt idx="27">
                  <c:v>34.909999999999997</c:v>
                </c:pt>
                <c:pt idx="28">
                  <c:v>34.479999999999997</c:v>
                </c:pt>
                <c:pt idx="29">
                  <c:v>34.61</c:v>
                </c:pt>
                <c:pt idx="30">
                  <c:v>34.5</c:v>
                </c:pt>
                <c:pt idx="31">
                  <c:v>34.75</c:v>
                </c:pt>
                <c:pt idx="32">
                  <c:v>34.74</c:v>
                </c:pt>
                <c:pt idx="33">
                  <c:v>34.69</c:v>
                </c:pt>
                <c:pt idx="34">
                  <c:v>33.61</c:v>
                </c:pt>
                <c:pt idx="35">
                  <c:v>33.93</c:v>
                </c:pt>
                <c:pt idx="37">
                  <c:v>34.6</c:v>
                </c:pt>
                <c:pt idx="38">
                  <c:v>34.520000000000003</c:v>
                </c:pt>
                <c:pt idx="39">
                  <c:v>34.869999999999997</c:v>
                </c:pt>
                <c:pt idx="40">
                  <c:v>34.74</c:v>
                </c:pt>
                <c:pt idx="41">
                  <c:v>34.81</c:v>
                </c:pt>
                <c:pt idx="42">
                  <c:v>34.92</c:v>
                </c:pt>
                <c:pt idx="43">
                  <c:v>35.1</c:v>
                </c:pt>
                <c:pt idx="44">
                  <c:v>35.26</c:v>
                </c:pt>
                <c:pt idx="45">
                  <c:v>35.15</c:v>
                </c:pt>
                <c:pt idx="46">
                  <c:v>35.43</c:v>
                </c:pt>
                <c:pt idx="47">
                  <c:v>35.51</c:v>
                </c:pt>
                <c:pt idx="48">
                  <c:v>37.75</c:v>
                </c:pt>
                <c:pt idx="49">
                  <c:v>37.29</c:v>
                </c:pt>
                <c:pt idx="50">
                  <c:v>37.450000000000003</c:v>
                </c:pt>
                <c:pt idx="51">
                  <c:v>36.97</c:v>
                </c:pt>
                <c:pt idx="52">
                  <c:v>37.130000000000003</c:v>
                </c:pt>
                <c:pt idx="53">
                  <c:v>37.270000000000003</c:v>
                </c:pt>
                <c:pt idx="54">
                  <c:v>38.020000000000003</c:v>
                </c:pt>
                <c:pt idx="55">
                  <c:v>38.1</c:v>
                </c:pt>
                <c:pt idx="56">
                  <c:v>38.07</c:v>
                </c:pt>
                <c:pt idx="57">
                  <c:v>37.99</c:v>
                </c:pt>
                <c:pt idx="58">
                  <c:v>37.54</c:v>
                </c:pt>
                <c:pt idx="59">
                  <c:v>37.659999999999997</c:v>
                </c:pt>
                <c:pt idx="60">
                  <c:v>37.75</c:v>
                </c:pt>
                <c:pt idx="61">
                  <c:v>37.32</c:v>
                </c:pt>
                <c:pt idx="62">
                  <c:v>37.44</c:v>
                </c:pt>
                <c:pt idx="63">
                  <c:v>37.18</c:v>
                </c:pt>
                <c:pt idx="64">
                  <c:v>36.65</c:v>
                </c:pt>
                <c:pt idx="65">
                  <c:v>37.19</c:v>
                </c:pt>
                <c:pt idx="66">
                  <c:v>37.549999999999997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384952"/>
        <c:axId val="618385344"/>
      </c:lineChart>
      <c:catAx>
        <c:axId val="618384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85344"/>
        <c:crosses val="autoZero"/>
        <c:auto val="1"/>
        <c:lblAlgn val="ctr"/>
        <c:lblOffset val="100"/>
        <c:noMultiLvlLbl val="0"/>
      </c:catAx>
      <c:valAx>
        <c:axId val="6183853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8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63.78</c:v>
                </c:pt>
                <c:pt idx="1">
                  <c:v>63.71</c:v>
                </c:pt>
                <c:pt idx="2">
                  <c:v>63.56</c:v>
                </c:pt>
                <c:pt idx="3">
                  <c:v>63.39</c:v>
                </c:pt>
                <c:pt idx="4">
                  <c:v>63.37</c:v>
                </c:pt>
                <c:pt idx="5">
                  <c:v>62.5</c:v>
                </c:pt>
                <c:pt idx="6">
                  <c:v>62.68</c:v>
                </c:pt>
                <c:pt idx="8">
                  <c:v>63.17</c:v>
                </c:pt>
                <c:pt idx="9">
                  <c:v>65.14</c:v>
                </c:pt>
                <c:pt idx="10">
                  <c:v>62.9</c:v>
                </c:pt>
                <c:pt idx="11">
                  <c:v>62.76</c:v>
                </c:pt>
                <c:pt idx="12">
                  <c:v>61.67</c:v>
                </c:pt>
                <c:pt idx="13">
                  <c:v>60.95</c:v>
                </c:pt>
                <c:pt idx="14">
                  <c:v>59.81</c:v>
                </c:pt>
                <c:pt idx="15">
                  <c:v>59</c:v>
                </c:pt>
                <c:pt idx="16">
                  <c:v>57.92</c:v>
                </c:pt>
                <c:pt idx="17">
                  <c:v>56.11</c:v>
                </c:pt>
                <c:pt idx="18">
                  <c:v>55.96</c:v>
                </c:pt>
                <c:pt idx="19">
                  <c:v>49.05</c:v>
                </c:pt>
                <c:pt idx="20">
                  <c:v>51</c:v>
                </c:pt>
                <c:pt idx="21">
                  <c:v>52.73</c:v>
                </c:pt>
                <c:pt idx="22">
                  <c:v>53.2</c:v>
                </c:pt>
                <c:pt idx="23">
                  <c:v>52.62</c:v>
                </c:pt>
                <c:pt idx="24">
                  <c:v>52.81</c:v>
                </c:pt>
                <c:pt idx="25">
                  <c:v>50.97</c:v>
                </c:pt>
                <c:pt idx="26">
                  <c:v>50.5</c:v>
                </c:pt>
                <c:pt idx="27">
                  <c:v>50.82</c:v>
                </c:pt>
                <c:pt idx="28">
                  <c:v>50.59</c:v>
                </c:pt>
                <c:pt idx="29">
                  <c:v>48.07</c:v>
                </c:pt>
                <c:pt idx="30">
                  <c:v>47.58</c:v>
                </c:pt>
                <c:pt idx="31">
                  <c:v>49.64</c:v>
                </c:pt>
                <c:pt idx="32">
                  <c:v>49</c:v>
                </c:pt>
                <c:pt idx="33">
                  <c:v>47.74</c:v>
                </c:pt>
                <c:pt idx="34">
                  <c:v>47.44</c:v>
                </c:pt>
                <c:pt idx="35">
                  <c:v>46.42</c:v>
                </c:pt>
                <c:pt idx="36">
                  <c:v>47.09</c:v>
                </c:pt>
                <c:pt idx="37">
                  <c:v>47.09</c:v>
                </c:pt>
                <c:pt idx="38">
                  <c:v>47.85</c:v>
                </c:pt>
                <c:pt idx="39">
                  <c:v>47.97</c:v>
                </c:pt>
                <c:pt idx="40">
                  <c:v>50.3</c:v>
                </c:pt>
                <c:pt idx="41">
                  <c:v>50.42</c:v>
                </c:pt>
                <c:pt idx="42">
                  <c:v>50.26</c:v>
                </c:pt>
                <c:pt idx="43">
                  <c:v>50.9</c:v>
                </c:pt>
                <c:pt idx="44">
                  <c:v>52.22</c:v>
                </c:pt>
                <c:pt idx="45">
                  <c:v>52.76</c:v>
                </c:pt>
                <c:pt idx="46">
                  <c:v>52.65</c:v>
                </c:pt>
                <c:pt idx="47">
                  <c:v>52.37</c:v>
                </c:pt>
                <c:pt idx="48">
                  <c:v>50.98</c:v>
                </c:pt>
                <c:pt idx="49">
                  <c:v>50.82</c:v>
                </c:pt>
                <c:pt idx="50">
                  <c:v>51.7</c:v>
                </c:pt>
                <c:pt idx="51">
                  <c:v>51.52</c:v>
                </c:pt>
                <c:pt idx="52">
                  <c:v>51.96</c:v>
                </c:pt>
                <c:pt idx="53">
                  <c:v>52.57</c:v>
                </c:pt>
                <c:pt idx="54">
                  <c:v>53.95</c:v>
                </c:pt>
                <c:pt idx="55">
                  <c:v>53.07</c:v>
                </c:pt>
                <c:pt idx="56">
                  <c:v>53.66</c:v>
                </c:pt>
                <c:pt idx="57">
                  <c:v>53.48</c:v>
                </c:pt>
                <c:pt idx="58">
                  <c:v>52.25</c:v>
                </c:pt>
                <c:pt idx="59">
                  <c:v>53.9</c:v>
                </c:pt>
                <c:pt idx="60">
                  <c:v>53.62</c:v>
                </c:pt>
                <c:pt idx="61">
                  <c:v>52.15</c:v>
                </c:pt>
                <c:pt idx="62">
                  <c:v>49.84</c:v>
                </c:pt>
                <c:pt idx="63">
                  <c:v>46.81</c:v>
                </c:pt>
                <c:pt idx="64">
                  <c:v>47.63</c:v>
                </c:pt>
                <c:pt idx="65">
                  <c:v>46.91</c:v>
                </c:pt>
                <c:pt idx="66">
                  <c:v>47.78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387304"/>
        <c:axId val="618387696"/>
      </c:lineChart>
      <c:dateAx>
        <c:axId val="618387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87696"/>
        <c:crosses val="autoZero"/>
        <c:auto val="1"/>
        <c:lblOffset val="100"/>
        <c:baseTimeUnit val="days"/>
      </c:dateAx>
      <c:valAx>
        <c:axId val="618387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87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42702.00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105.18</c:v>
                </c:pt>
                <c:pt idx="1">
                  <c:v>105.19</c:v>
                </c:pt>
                <c:pt idx="2">
                  <c:v>104.65</c:v>
                </c:pt>
                <c:pt idx="3">
                  <c:v>104.65</c:v>
                </c:pt>
                <c:pt idx="4">
                  <c:v>103.4</c:v>
                </c:pt>
                <c:pt idx="5">
                  <c:v>103.31</c:v>
                </c:pt>
                <c:pt idx="6">
                  <c:v>104.68</c:v>
                </c:pt>
                <c:pt idx="7">
                  <c:v>102.82</c:v>
                </c:pt>
                <c:pt idx="8">
                  <c:v>104.04</c:v>
                </c:pt>
                <c:pt idx="9">
                  <c:v>104.32</c:v>
                </c:pt>
                <c:pt idx="10">
                  <c:v>104.99</c:v>
                </c:pt>
                <c:pt idx="11">
                  <c:v>105.37</c:v>
                </c:pt>
                <c:pt idx="12">
                  <c:v>106.33</c:v>
                </c:pt>
                <c:pt idx="13">
                  <c:v>103.15</c:v>
                </c:pt>
                <c:pt idx="14">
                  <c:v>102.84</c:v>
                </c:pt>
                <c:pt idx="15">
                  <c:v>102.65</c:v>
                </c:pt>
                <c:pt idx="16">
                  <c:v>103.39</c:v>
                </c:pt>
                <c:pt idx="17">
                  <c:v>101.33</c:v>
                </c:pt>
                <c:pt idx="18">
                  <c:v>100.57</c:v>
                </c:pt>
                <c:pt idx="19">
                  <c:v>100.69</c:v>
                </c:pt>
                <c:pt idx="21">
                  <c:v>102.1</c:v>
                </c:pt>
                <c:pt idx="22">
                  <c:v>101.39</c:v>
                </c:pt>
                <c:pt idx="23">
                  <c:v>100.49</c:v>
                </c:pt>
                <c:pt idx="24">
                  <c:v>100.75</c:v>
                </c:pt>
                <c:pt idx="25">
                  <c:v>99.83</c:v>
                </c:pt>
                <c:pt idx="26">
                  <c:v>98.81</c:v>
                </c:pt>
                <c:pt idx="27">
                  <c:v>98.01</c:v>
                </c:pt>
                <c:pt idx="28">
                  <c:v>99.11</c:v>
                </c:pt>
                <c:pt idx="29">
                  <c:v>99.43</c:v>
                </c:pt>
                <c:pt idx="30">
                  <c:v>96.88</c:v>
                </c:pt>
                <c:pt idx="31">
                  <c:v>97.49</c:v>
                </c:pt>
                <c:pt idx="32">
                  <c:v>93.95</c:v>
                </c:pt>
                <c:pt idx="33">
                  <c:v>90.6</c:v>
                </c:pt>
                <c:pt idx="34">
                  <c:v>90.75</c:v>
                </c:pt>
                <c:pt idx="35">
                  <c:v>88.76</c:v>
                </c:pt>
                <c:pt idx="36">
                  <c:v>88.77</c:v>
                </c:pt>
                <c:pt idx="37">
                  <c:v>88.69</c:v>
                </c:pt>
                <c:pt idx="38">
                  <c:v>87.89</c:v>
                </c:pt>
                <c:pt idx="39">
                  <c:v>88.18</c:v>
                </c:pt>
                <c:pt idx="40">
                  <c:v>88.37</c:v>
                </c:pt>
                <c:pt idx="41">
                  <c:v>88.82</c:v>
                </c:pt>
                <c:pt idx="42">
                  <c:v>89.05</c:v>
                </c:pt>
                <c:pt idx="43">
                  <c:v>89.99</c:v>
                </c:pt>
                <c:pt idx="44">
                  <c:v>89.88</c:v>
                </c:pt>
                <c:pt idx="45">
                  <c:v>90.37</c:v>
                </c:pt>
                <c:pt idx="46">
                  <c:v>90.64</c:v>
                </c:pt>
                <c:pt idx="47">
                  <c:v>97.12</c:v>
                </c:pt>
                <c:pt idx="48">
                  <c:v>96.72</c:v>
                </c:pt>
                <c:pt idx="49">
                  <c:v>96.77</c:v>
                </c:pt>
                <c:pt idx="50">
                  <c:v>96.84</c:v>
                </c:pt>
                <c:pt idx="51">
                  <c:v>96.74</c:v>
                </c:pt>
                <c:pt idx="52">
                  <c:v>95.91</c:v>
                </c:pt>
                <c:pt idx="53">
                  <c:v>96.54</c:v>
                </c:pt>
                <c:pt idx="54">
                  <c:v>97.35</c:v>
                </c:pt>
                <c:pt idx="55">
                  <c:v>98.07</c:v>
                </c:pt>
                <c:pt idx="56">
                  <c:v>98.35</c:v>
                </c:pt>
                <c:pt idx="57">
                  <c:v>98.54</c:v>
                </c:pt>
                <c:pt idx="58">
                  <c:v>96.67</c:v>
                </c:pt>
                <c:pt idx="59">
                  <c:v>97.35</c:v>
                </c:pt>
                <c:pt idx="60">
                  <c:v>97.53</c:v>
                </c:pt>
                <c:pt idx="61">
                  <c:v>95.96</c:v>
                </c:pt>
                <c:pt idx="62">
                  <c:v>96.16</c:v>
                </c:pt>
                <c:pt idx="63">
                  <c:v>94.85</c:v>
                </c:pt>
                <c:pt idx="64">
                  <c:v>94.18</c:v>
                </c:pt>
                <c:pt idx="65">
                  <c:v>94.33</c:v>
                </c:pt>
                <c:pt idx="66">
                  <c:v>95.08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389656"/>
        <c:axId val="618390048"/>
      </c:lineChart>
      <c:catAx>
        <c:axId val="618389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90048"/>
        <c:crosses val="autoZero"/>
        <c:auto val="1"/>
        <c:lblAlgn val="ctr"/>
        <c:lblOffset val="100"/>
        <c:noMultiLvlLbl val="0"/>
      </c:catAx>
      <c:valAx>
        <c:axId val="6183900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89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43.51</c:v>
                </c:pt>
                <c:pt idx="1">
                  <c:v>43.38</c:v>
                </c:pt>
                <c:pt idx="2">
                  <c:v>44.93</c:v>
                </c:pt>
                <c:pt idx="3">
                  <c:v>44.92</c:v>
                </c:pt>
                <c:pt idx="4">
                  <c:v>43.06</c:v>
                </c:pt>
                <c:pt idx="5">
                  <c:v>44.13</c:v>
                </c:pt>
                <c:pt idx="6">
                  <c:v>45.14</c:v>
                </c:pt>
                <c:pt idx="7">
                  <c:v>44.03</c:v>
                </c:pt>
                <c:pt idx="8">
                  <c:v>43.9</c:v>
                </c:pt>
                <c:pt idx="9">
                  <c:v>43.99</c:v>
                </c:pt>
                <c:pt idx="10">
                  <c:v>44.5</c:v>
                </c:pt>
                <c:pt idx="11">
                  <c:v>44.02</c:v>
                </c:pt>
                <c:pt idx="12">
                  <c:v>42.66</c:v>
                </c:pt>
                <c:pt idx="13">
                  <c:v>41.25</c:v>
                </c:pt>
                <c:pt idx="14">
                  <c:v>40.64</c:v>
                </c:pt>
                <c:pt idx="15">
                  <c:v>39.28</c:v>
                </c:pt>
                <c:pt idx="16">
                  <c:v>38.85</c:v>
                </c:pt>
                <c:pt idx="17">
                  <c:v>39.81</c:v>
                </c:pt>
                <c:pt idx="18">
                  <c:v>40.71</c:v>
                </c:pt>
                <c:pt idx="19">
                  <c:v>40.1</c:v>
                </c:pt>
                <c:pt idx="20">
                  <c:v>40.58</c:v>
                </c:pt>
                <c:pt idx="21">
                  <c:v>39.979999999999997</c:v>
                </c:pt>
                <c:pt idx="22">
                  <c:v>40.25</c:v>
                </c:pt>
                <c:pt idx="23">
                  <c:v>39.590000000000003</c:v>
                </c:pt>
                <c:pt idx="24">
                  <c:v>39.68</c:v>
                </c:pt>
                <c:pt idx="25">
                  <c:v>39.83</c:v>
                </c:pt>
                <c:pt idx="26">
                  <c:v>39.57</c:v>
                </c:pt>
                <c:pt idx="27">
                  <c:v>40.17</c:v>
                </c:pt>
                <c:pt idx="28">
                  <c:v>41.34</c:v>
                </c:pt>
                <c:pt idx="29">
                  <c:v>38.42</c:v>
                </c:pt>
                <c:pt idx="30">
                  <c:v>37.97</c:v>
                </c:pt>
                <c:pt idx="31">
                  <c:v>35.53</c:v>
                </c:pt>
                <c:pt idx="32">
                  <c:v>39.130000000000003</c:v>
                </c:pt>
                <c:pt idx="33">
                  <c:v>37.83</c:v>
                </c:pt>
                <c:pt idx="34">
                  <c:v>37</c:v>
                </c:pt>
                <c:pt idx="35">
                  <c:v>37.21</c:v>
                </c:pt>
                <c:pt idx="36">
                  <c:v>37.49</c:v>
                </c:pt>
                <c:pt idx="37">
                  <c:v>37.700000000000003</c:v>
                </c:pt>
                <c:pt idx="38">
                  <c:v>38.869999999999997</c:v>
                </c:pt>
                <c:pt idx="39">
                  <c:v>38.24</c:v>
                </c:pt>
                <c:pt idx="40">
                  <c:v>35.71</c:v>
                </c:pt>
                <c:pt idx="41">
                  <c:v>37.97</c:v>
                </c:pt>
                <c:pt idx="42">
                  <c:v>37.729999999999997</c:v>
                </c:pt>
                <c:pt idx="43">
                  <c:v>38.06</c:v>
                </c:pt>
                <c:pt idx="44">
                  <c:v>37.99</c:v>
                </c:pt>
                <c:pt idx="45">
                  <c:v>38.74</c:v>
                </c:pt>
                <c:pt idx="46">
                  <c:v>38.11</c:v>
                </c:pt>
                <c:pt idx="47">
                  <c:v>38.25</c:v>
                </c:pt>
                <c:pt idx="48">
                  <c:v>37.47</c:v>
                </c:pt>
                <c:pt idx="49">
                  <c:v>37.33</c:v>
                </c:pt>
                <c:pt idx="50">
                  <c:v>37.79</c:v>
                </c:pt>
                <c:pt idx="51">
                  <c:v>38.08</c:v>
                </c:pt>
                <c:pt idx="52">
                  <c:v>37.950000000000003</c:v>
                </c:pt>
                <c:pt idx="53">
                  <c:v>38.479999999999997</c:v>
                </c:pt>
                <c:pt idx="54">
                  <c:v>38.46</c:v>
                </c:pt>
                <c:pt idx="55">
                  <c:v>38.64</c:v>
                </c:pt>
                <c:pt idx="56">
                  <c:v>38.26</c:v>
                </c:pt>
                <c:pt idx="57">
                  <c:v>38.049999999999997</c:v>
                </c:pt>
                <c:pt idx="58">
                  <c:v>37.78</c:v>
                </c:pt>
                <c:pt idx="59">
                  <c:v>37.700000000000003</c:v>
                </c:pt>
                <c:pt idx="60">
                  <c:v>37.159999999999997</c:v>
                </c:pt>
                <c:pt idx="61">
                  <c:v>37.44</c:v>
                </c:pt>
                <c:pt idx="62">
                  <c:v>37.69</c:v>
                </c:pt>
                <c:pt idx="63">
                  <c:v>36.72</c:v>
                </c:pt>
                <c:pt idx="64">
                  <c:v>37.42</c:v>
                </c:pt>
                <c:pt idx="65">
                  <c:v>37.17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392008"/>
        <c:axId val="618392400"/>
      </c:lineChart>
      <c:dateAx>
        <c:axId val="618392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92400"/>
        <c:crosses val="autoZero"/>
        <c:auto val="1"/>
        <c:lblOffset val="100"/>
        <c:baseTimeUnit val="days"/>
      </c:dateAx>
      <c:valAx>
        <c:axId val="6183924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392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42720</c:v>
                </c:pt>
                <c:pt idx="7">
                  <c:v>42719</c:v>
                </c:pt>
                <c:pt idx="8">
                  <c:v>42718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225.71</c:v>
                </c:pt>
                <c:pt idx="1">
                  <c:v>225.38</c:v>
                </c:pt>
                <c:pt idx="2">
                  <c:v>225.77</c:v>
                </c:pt>
                <c:pt idx="3">
                  <c:v>226.4</c:v>
                </c:pt>
                <c:pt idx="4">
                  <c:v>225.53</c:v>
                </c:pt>
                <c:pt idx="5">
                  <c:v>225.04</c:v>
                </c:pt>
                <c:pt idx="7">
                  <c:v>226.81</c:v>
                </c:pt>
                <c:pt idx="8">
                  <c:v>225.88</c:v>
                </c:pt>
                <c:pt idx="9">
                  <c:v>227.76</c:v>
                </c:pt>
                <c:pt idx="10">
                  <c:v>226.25</c:v>
                </c:pt>
                <c:pt idx="11">
                  <c:v>226.51</c:v>
                </c:pt>
                <c:pt idx="12">
                  <c:v>225.15</c:v>
                </c:pt>
                <c:pt idx="13">
                  <c:v>224.6</c:v>
                </c:pt>
                <c:pt idx="14">
                  <c:v>221.7</c:v>
                </c:pt>
                <c:pt idx="15">
                  <c:v>221</c:v>
                </c:pt>
                <c:pt idx="16">
                  <c:v>219.68</c:v>
                </c:pt>
                <c:pt idx="17">
                  <c:v>219.57</c:v>
                </c:pt>
                <c:pt idx="18">
                  <c:v>220.38</c:v>
                </c:pt>
                <c:pt idx="19">
                  <c:v>220.91</c:v>
                </c:pt>
                <c:pt idx="20">
                  <c:v>220.48</c:v>
                </c:pt>
                <c:pt idx="21">
                  <c:v>221.52</c:v>
                </c:pt>
                <c:pt idx="22">
                  <c:v>220.7</c:v>
                </c:pt>
                <c:pt idx="23">
                  <c:v>220.58</c:v>
                </c:pt>
                <c:pt idx="24">
                  <c:v>220.15</c:v>
                </c:pt>
                <c:pt idx="25">
                  <c:v>218.5</c:v>
                </c:pt>
                <c:pt idx="26">
                  <c:v>218.99</c:v>
                </c:pt>
                <c:pt idx="27">
                  <c:v>217.87</c:v>
                </c:pt>
                <c:pt idx="28">
                  <c:v>218.28</c:v>
                </c:pt>
                <c:pt idx="29">
                  <c:v>216.59</c:v>
                </c:pt>
                <c:pt idx="30">
                  <c:v>216.42</c:v>
                </c:pt>
                <c:pt idx="31">
                  <c:v>216.92</c:v>
                </c:pt>
                <c:pt idx="32">
                  <c:v>216.38</c:v>
                </c:pt>
                <c:pt idx="33">
                  <c:v>214.11</c:v>
                </c:pt>
                <c:pt idx="34">
                  <c:v>213.15</c:v>
                </c:pt>
                <c:pt idx="35">
                  <c:v>208.55</c:v>
                </c:pt>
                <c:pt idx="36">
                  <c:v>208.78</c:v>
                </c:pt>
                <c:pt idx="37">
                  <c:v>209.74</c:v>
                </c:pt>
                <c:pt idx="38">
                  <c:v>211.01</c:v>
                </c:pt>
                <c:pt idx="39">
                  <c:v>212.55</c:v>
                </c:pt>
                <c:pt idx="40">
                  <c:v>212.54</c:v>
                </c:pt>
                <c:pt idx="41">
                  <c:v>213.17</c:v>
                </c:pt>
                <c:pt idx="42">
                  <c:v>213.74</c:v>
                </c:pt>
                <c:pt idx="43">
                  <c:v>214.17</c:v>
                </c:pt>
                <c:pt idx="44">
                  <c:v>214.89</c:v>
                </c:pt>
                <c:pt idx="45">
                  <c:v>213.98</c:v>
                </c:pt>
                <c:pt idx="46">
                  <c:v>213.88</c:v>
                </c:pt>
                <c:pt idx="47">
                  <c:v>214.28</c:v>
                </c:pt>
                <c:pt idx="48">
                  <c:v>213.71</c:v>
                </c:pt>
                <c:pt idx="49">
                  <c:v>212.38</c:v>
                </c:pt>
                <c:pt idx="50">
                  <c:v>213.12</c:v>
                </c:pt>
                <c:pt idx="51">
                  <c:v>213.01</c:v>
                </c:pt>
                <c:pt idx="52">
                  <c:v>213.71</c:v>
                </c:pt>
                <c:pt idx="53">
                  <c:v>213.43</c:v>
                </c:pt>
                <c:pt idx="54">
                  <c:v>216.16</c:v>
                </c:pt>
                <c:pt idx="55">
                  <c:v>215.04</c:v>
                </c:pt>
                <c:pt idx="56">
                  <c:v>215.78</c:v>
                </c:pt>
                <c:pt idx="57">
                  <c:v>215.63</c:v>
                </c:pt>
                <c:pt idx="58">
                  <c:v>214.68</c:v>
                </c:pt>
                <c:pt idx="59">
                  <c:v>215.78</c:v>
                </c:pt>
                <c:pt idx="60">
                  <c:v>216.3</c:v>
                </c:pt>
                <c:pt idx="61">
                  <c:v>214.68</c:v>
                </c:pt>
                <c:pt idx="62">
                  <c:v>216.64</c:v>
                </c:pt>
                <c:pt idx="63">
                  <c:v>215.57</c:v>
                </c:pt>
                <c:pt idx="64">
                  <c:v>214.24</c:v>
                </c:pt>
                <c:pt idx="65">
                  <c:v>215.99</c:v>
                </c:pt>
                <c:pt idx="66" formatCode="General">
                  <c:v>217.18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15184"/>
        <c:axId val="648015576"/>
      </c:lineChart>
      <c:dateAx>
        <c:axId val="64801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15576"/>
        <c:crosses val="autoZero"/>
        <c:auto val="1"/>
        <c:lblOffset val="100"/>
        <c:baseTimeUnit val="days"/>
      </c:dateAx>
      <c:valAx>
        <c:axId val="6480155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1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78.03</c:v>
                </c:pt>
                <c:pt idx="1">
                  <c:v>78.150000000000006</c:v>
                </c:pt>
                <c:pt idx="2">
                  <c:v>77.069999999999993</c:v>
                </c:pt>
                <c:pt idx="3">
                  <c:v>76.61</c:v>
                </c:pt>
                <c:pt idx="4">
                  <c:v>77.44</c:v>
                </c:pt>
                <c:pt idx="5">
                  <c:v>76.81</c:v>
                </c:pt>
                <c:pt idx="6">
                  <c:v>77.209999999999994</c:v>
                </c:pt>
                <c:pt idx="7">
                  <c:v>75.14</c:v>
                </c:pt>
                <c:pt idx="8">
                  <c:v>76.88</c:v>
                </c:pt>
                <c:pt idx="9">
                  <c:v>76.260000000000005</c:v>
                </c:pt>
                <c:pt idx="10">
                  <c:v>76.930000000000007</c:v>
                </c:pt>
                <c:pt idx="11">
                  <c:v>79.52</c:v>
                </c:pt>
                <c:pt idx="12">
                  <c:v>77.34</c:v>
                </c:pt>
                <c:pt idx="13">
                  <c:v>76.17</c:v>
                </c:pt>
                <c:pt idx="14">
                  <c:v>74.819999999999993</c:v>
                </c:pt>
                <c:pt idx="15">
                  <c:v>73.34</c:v>
                </c:pt>
                <c:pt idx="16">
                  <c:v>71.78</c:v>
                </c:pt>
                <c:pt idx="17">
                  <c:v>76.849999999999994</c:v>
                </c:pt>
                <c:pt idx="18">
                  <c:v>77.22</c:v>
                </c:pt>
                <c:pt idx="19">
                  <c:v>77.3</c:v>
                </c:pt>
                <c:pt idx="20">
                  <c:v>77.010000000000005</c:v>
                </c:pt>
                <c:pt idx="21">
                  <c:v>78.31</c:v>
                </c:pt>
                <c:pt idx="22">
                  <c:v>79.36</c:v>
                </c:pt>
                <c:pt idx="23">
                  <c:v>78.930000000000007</c:v>
                </c:pt>
                <c:pt idx="24">
                  <c:v>78.209999999999994</c:v>
                </c:pt>
                <c:pt idx="25">
                  <c:v>77.95</c:v>
                </c:pt>
                <c:pt idx="26">
                  <c:v>76.12</c:v>
                </c:pt>
                <c:pt idx="27">
                  <c:v>75.930000000000007</c:v>
                </c:pt>
                <c:pt idx="29">
                  <c:v>74.040000000000006</c:v>
                </c:pt>
                <c:pt idx="30">
                  <c:v>74.510000000000005</c:v>
                </c:pt>
                <c:pt idx="31">
                  <c:v>75.91</c:v>
                </c:pt>
                <c:pt idx="32">
                  <c:v>77.66</c:v>
                </c:pt>
                <c:pt idx="33">
                  <c:v>77.33</c:v>
                </c:pt>
                <c:pt idx="34">
                  <c:v>77.239999999999995</c:v>
                </c:pt>
                <c:pt idx="35">
                  <c:v>75.069999999999993</c:v>
                </c:pt>
                <c:pt idx="36">
                  <c:v>74.67</c:v>
                </c:pt>
                <c:pt idx="37">
                  <c:v>75.03</c:v>
                </c:pt>
                <c:pt idx="38">
                  <c:v>75.81</c:v>
                </c:pt>
                <c:pt idx="39">
                  <c:v>76.94</c:v>
                </c:pt>
                <c:pt idx="40">
                  <c:v>75.72</c:v>
                </c:pt>
                <c:pt idx="41">
                  <c:v>77.260000000000005</c:v>
                </c:pt>
                <c:pt idx="42">
                  <c:v>77.540000000000006</c:v>
                </c:pt>
                <c:pt idx="43">
                  <c:v>78.08</c:v>
                </c:pt>
                <c:pt idx="44">
                  <c:v>78.489999999999995</c:v>
                </c:pt>
                <c:pt idx="45">
                  <c:v>77.47</c:v>
                </c:pt>
                <c:pt idx="46">
                  <c:v>78.09</c:v>
                </c:pt>
                <c:pt idx="47">
                  <c:v>77.91</c:v>
                </c:pt>
                <c:pt idx="48">
                  <c:v>77.650000000000006</c:v>
                </c:pt>
                <c:pt idx="49">
                  <c:v>76.7</c:v>
                </c:pt>
                <c:pt idx="50">
                  <c:v>77.63</c:v>
                </c:pt>
                <c:pt idx="51">
                  <c:v>77.41</c:v>
                </c:pt>
                <c:pt idx="52">
                  <c:v>78.819999999999993</c:v>
                </c:pt>
                <c:pt idx="53">
                  <c:v>79.430000000000007</c:v>
                </c:pt>
                <c:pt idx="54">
                  <c:v>80.150000000000006</c:v>
                </c:pt>
                <c:pt idx="55">
                  <c:v>79.37</c:v>
                </c:pt>
                <c:pt idx="56">
                  <c:v>79.34</c:v>
                </c:pt>
                <c:pt idx="57">
                  <c:v>77.75</c:v>
                </c:pt>
                <c:pt idx="58">
                  <c:v>76.59</c:v>
                </c:pt>
                <c:pt idx="59">
                  <c:v>75.33</c:v>
                </c:pt>
                <c:pt idx="60">
                  <c:v>76.14</c:v>
                </c:pt>
                <c:pt idx="61">
                  <c:v>73.260000000000005</c:v>
                </c:pt>
                <c:pt idx="62">
                  <c:v>74.27</c:v>
                </c:pt>
                <c:pt idx="63">
                  <c:v>73.92</c:v>
                </c:pt>
                <c:pt idx="64">
                  <c:v>72.819999999999993</c:v>
                </c:pt>
                <c:pt idx="65">
                  <c:v>74.77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17536"/>
        <c:axId val="648017928"/>
      </c:lineChart>
      <c:dateAx>
        <c:axId val="64801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17928"/>
        <c:crosses val="autoZero"/>
        <c:auto val="1"/>
        <c:lblOffset val="100"/>
        <c:baseTimeUnit val="days"/>
      </c:dateAx>
      <c:valAx>
        <c:axId val="6480179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1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67.61</c:v>
                </c:pt>
                <c:pt idx="1">
                  <c:v>67.78</c:v>
                </c:pt>
                <c:pt idx="2">
                  <c:v>68</c:v>
                </c:pt>
                <c:pt idx="3">
                  <c:v>67.900000000000006</c:v>
                </c:pt>
                <c:pt idx="4">
                  <c:v>67.099999999999994</c:v>
                </c:pt>
                <c:pt idx="5">
                  <c:v>67.08</c:v>
                </c:pt>
                <c:pt idx="6">
                  <c:v>67.12</c:v>
                </c:pt>
                <c:pt idx="7">
                  <c:v>66.95</c:v>
                </c:pt>
                <c:pt idx="8">
                  <c:v>68.430000000000007</c:v>
                </c:pt>
                <c:pt idx="9">
                  <c:v>68.16</c:v>
                </c:pt>
                <c:pt idx="10">
                  <c:v>69.52</c:v>
                </c:pt>
                <c:pt idx="11">
                  <c:v>69.849999999999994</c:v>
                </c:pt>
                <c:pt idx="12">
                  <c:v>69.16</c:v>
                </c:pt>
                <c:pt idx="14">
                  <c:v>67.7</c:v>
                </c:pt>
                <c:pt idx="15">
                  <c:v>67.77</c:v>
                </c:pt>
                <c:pt idx="16">
                  <c:v>67.459999999999994</c:v>
                </c:pt>
                <c:pt idx="17">
                  <c:v>67.75</c:v>
                </c:pt>
                <c:pt idx="18">
                  <c:v>66.83</c:v>
                </c:pt>
                <c:pt idx="19">
                  <c:v>66.790000000000006</c:v>
                </c:pt>
                <c:pt idx="20">
                  <c:v>66.63</c:v>
                </c:pt>
                <c:pt idx="21">
                  <c:v>66.72</c:v>
                </c:pt>
                <c:pt idx="22">
                  <c:v>66.05</c:v>
                </c:pt>
                <c:pt idx="23">
                  <c:v>66.099999999999994</c:v>
                </c:pt>
                <c:pt idx="24">
                  <c:v>65.97</c:v>
                </c:pt>
                <c:pt idx="25">
                  <c:v>64.39</c:v>
                </c:pt>
                <c:pt idx="26">
                  <c:v>64.180000000000007</c:v>
                </c:pt>
                <c:pt idx="27">
                  <c:v>63.49</c:v>
                </c:pt>
                <c:pt idx="28">
                  <c:v>64.33</c:v>
                </c:pt>
                <c:pt idx="29">
                  <c:v>63.75</c:v>
                </c:pt>
                <c:pt idx="30">
                  <c:v>63.25</c:v>
                </c:pt>
                <c:pt idx="31">
                  <c:v>64.709999999999994</c:v>
                </c:pt>
                <c:pt idx="32">
                  <c:v>63.31</c:v>
                </c:pt>
                <c:pt idx="33">
                  <c:v>63.93</c:v>
                </c:pt>
                <c:pt idx="34">
                  <c:v>63.52</c:v>
                </c:pt>
                <c:pt idx="35">
                  <c:v>61.95</c:v>
                </c:pt>
                <c:pt idx="36">
                  <c:v>62.36</c:v>
                </c:pt>
                <c:pt idx="37">
                  <c:v>62.3</c:v>
                </c:pt>
                <c:pt idx="38">
                  <c:v>62.08</c:v>
                </c:pt>
                <c:pt idx="39">
                  <c:v>62.87</c:v>
                </c:pt>
                <c:pt idx="40">
                  <c:v>63.1</c:v>
                </c:pt>
                <c:pt idx="41">
                  <c:v>63.41</c:v>
                </c:pt>
                <c:pt idx="42">
                  <c:v>63.09</c:v>
                </c:pt>
                <c:pt idx="43">
                  <c:v>65.69</c:v>
                </c:pt>
                <c:pt idx="44">
                  <c:v>65.56</c:v>
                </c:pt>
                <c:pt idx="45">
                  <c:v>65.58</c:v>
                </c:pt>
                <c:pt idx="46">
                  <c:v>65.67</c:v>
                </c:pt>
                <c:pt idx="47">
                  <c:v>66.790000000000006</c:v>
                </c:pt>
                <c:pt idx="48">
                  <c:v>66.95</c:v>
                </c:pt>
                <c:pt idx="49">
                  <c:v>66.31</c:v>
                </c:pt>
                <c:pt idx="50">
                  <c:v>66.319999999999993</c:v>
                </c:pt>
                <c:pt idx="51">
                  <c:v>66.489999999999995</c:v>
                </c:pt>
                <c:pt idx="52">
                  <c:v>66.239999999999995</c:v>
                </c:pt>
                <c:pt idx="53">
                  <c:v>66.58</c:v>
                </c:pt>
                <c:pt idx="54">
                  <c:v>67.010000000000005</c:v>
                </c:pt>
                <c:pt idx="55">
                  <c:v>66.44</c:v>
                </c:pt>
                <c:pt idx="56">
                  <c:v>66.98</c:v>
                </c:pt>
                <c:pt idx="57">
                  <c:v>67</c:v>
                </c:pt>
                <c:pt idx="58">
                  <c:v>65.930000000000007</c:v>
                </c:pt>
                <c:pt idx="59">
                  <c:v>65.94</c:v>
                </c:pt>
                <c:pt idx="60">
                  <c:v>65.400000000000006</c:v>
                </c:pt>
                <c:pt idx="61">
                  <c:v>64.55</c:v>
                </c:pt>
                <c:pt idx="62">
                  <c:v>64.459999999999994</c:v>
                </c:pt>
                <c:pt idx="63">
                  <c:v>64</c:v>
                </c:pt>
                <c:pt idx="64">
                  <c:v>63.72</c:v>
                </c:pt>
                <c:pt idx="65">
                  <c:v>64.11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19888"/>
        <c:axId val="648020280"/>
      </c:lineChart>
      <c:dateAx>
        <c:axId val="648019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20280"/>
        <c:crosses val="autoZero"/>
        <c:auto val="1"/>
        <c:lblOffset val="100"/>
        <c:baseTimeUnit val="days"/>
      </c:dateAx>
      <c:valAx>
        <c:axId val="6480202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19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55.96</c:v>
                </c:pt>
                <c:pt idx="1">
                  <c:v>55.75</c:v>
                </c:pt>
                <c:pt idx="2">
                  <c:v>55.71</c:v>
                </c:pt>
                <c:pt idx="3">
                  <c:v>56.1</c:v>
                </c:pt>
                <c:pt idx="4">
                  <c:v>55.22</c:v>
                </c:pt>
                <c:pt idx="5">
                  <c:v>55.34</c:v>
                </c:pt>
                <c:pt idx="6">
                  <c:v>55.19</c:v>
                </c:pt>
                <c:pt idx="7">
                  <c:v>54.7</c:v>
                </c:pt>
                <c:pt idx="8">
                  <c:v>55.84</c:v>
                </c:pt>
                <c:pt idx="9">
                  <c:v>55.78</c:v>
                </c:pt>
                <c:pt idx="10">
                  <c:v>57.14</c:v>
                </c:pt>
                <c:pt idx="11">
                  <c:v>57.29</c:v>
                </c:pt>
                <c:pt idx="12">
                  <c:v>57.28</c:v>
                </c:pt>
                <c:pt idx="13">
                  <c:v>55.55</c:v>
                </c:pt>
                <c:pt idx="14">
                  <c:v>54.35</c:v>
                </c:pt>
                <c:pt idx="15">
                  <c:v>53.58</c:v>
                </c:pt>
                <c:pt idx="16">
                  <c:v>54.34</c:v>
                </c:pt>
                <c:pt idx="17">
                  <c:v>52.92</c:v>
                </c:pt>
                <c:pt idx="18">
                  <c:v>51.86</c:v>
                </c:pt>
                <c:pt idx="19">
                  <c:v>51.58</c:v>
                </c:pt>
                <c:pt idx="20">
                  <c:v>52.62</c:v>
                </c:pt>
                <c:pt idx="21">
                  <c:v>52.16</c:v>
                </c:pt>
                <c:pt idx="22">
                  <c:v>52.22</c:v>
                </c:pt>
                <c:pt idx="23">
                  <c:v>52.12</c:v>
                </c:pt>
                <c:pt idx="24">
                  <c:v>52.82</c:v>
                </c:pt>
                <c:pt idx="25">
                  <c:v>52.49</c:v>
                </c:pt>
                <c:pt idx="26">
                  <c:v>51.68</c:v>
                </c:pt>
                <c:pt idx="27">
                  <c:v>52.59</c:v>
                </c:pt>
                <c:pt idx="28">
                  <c:v>53.22</c:v>
                </c:pt>
                <c:pt idx="29">
                  <c:v>51.73</c:v>
                </c:pt>
                <c:pt idx="30">
                  <c:v>51.63</c:v>
                </c:pt>
                <c:pt idx="31">
                  <c:v>47.99</c:v>
                </c:pt>
                <c:pt idx="32">
                  <c:v>45.54</c:v>
                </c:pt>
                <c:pt idx="33">
                  <c:v>45.4</c:v>
                </c:pt>
                <c:pt idx="34">
                  <c:v>44.6</c:v>
                </c:pt>
                <c:pt idx="35">
                  <c:v>45.34</c:v>
                </c:pt>
                <c:pt idx="36">
                  <c:v>45.24</c:v>
                </c:pt>
                <c:pt idx="38">
                  <c:v>45.99</c:v>
                </c:pt>
                <c:pt idx="39">
                  <c:v>46.01</c:v>
                </c:pt>
                <c:pt idx="40">
                  <c:v>46.23</c:v>
                </c:pt>
                <c:pt idx="41">
                  <c:v>46.41</c:v>
                </c:pt>
                <c:pt idx="42">
                  <c:v>46.15</c:v>
                </c:pt>
                <c:pt idx="43">
                  <c:v>45.72</c:v>
                </c:pt>
                <c:pt idx="44">
                  <c:v>45.52</c:v>
                </c:pt>
                <c:pt idx="45">
                  <c:v>45.09</c:v>
                </c:pt>
                <c:pt idx="46">
                  <c:v>44.93</c:v>
                </c:pt>
                <c:pt idx="47">
                  <c:v>45.26</c:v>
                </c:pt>
                <c:pt idx="48">
                  <c:v>44.95</c:v>
                </c:pt>
                <c:pt idx="49">
                  <c:v>44.5</c:v>
                </c:pt>
                <c:pt idx="50">
                  <c:v>44.71</c:v>
                </c:pt>
                <c:pt idx="51">
                  <c:v>44.75</c:v>
                </c:pt>
                <c:pt idx="52">
                  <c:v>45.32</c:v>
                </c:pt>
                <c:pt idx="53">
                  <c:v>45.45</c:v>
                </c:pt>
                <c:pt idx="54">
                  <c:v>45.65</c:v>
                </c:pt>
                <c:pt idx="55">
                  <c:v>45.33</c:v>
                </c:pt>
                <c:pt idx="56">
                  <c:v>45.18</c:v>
                </c:pt>
                <c:pt idx="57">
                  <c:v>44.99</c:v>
                </c:pt>
                <c:pt idx="58">
                  <c:v>43.75</c:v>
                </c:pt>
                <c:pt idx="59">
                  <c:v>43.83</c:v>
                </c:pt>
                <c:pt idx="60">
                  <c:v>44.28</c:v>
                </c:pt>
                <c:pt idx="61">
                  <c:v>44.37</c:v>
                </c:pt>
                <c:pt idx="62">
                  <c:v>45.31</c:v>
                </c:pt>
                <c:pt idx="63">
                  <c:v>45.09</c:v>
                </c:pt>
                <c:pt idx="64">
                  <c:v>44.88</c:v>
                </c:pt>
                <c:pt idx="65">
                  <c:v>45.74</c:v>
                </c:pt>
                <c:pt idx="66">
                  <c:v>45.72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22240"/>
        <c:axId val="648022632"/>
      </c:lineChart>
      <c:dateAx>
        <c:axId val="648022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22632"/>
        <c:crosses val="autoZero"/>
        <c:auto val="1"/>
        <c:lblOffset val="100"/>
        <c:baseTimeUnit val="days"/>
      </c:dateAx>
      <c:valAx>
        <c:axId val="64802263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2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AA!$W$2:$W$410</c:f>
              <c:strCache>
                <c:ptCount val="50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17-Nov-16</c:v>
                </c:pt>
                <c:pt idx="26">
                  <c:v>16-Nov-16</c:v>
                </c:pt>
                <c:pt idx="27">
                  <c:v>15-Nov-16</c:v>
                </c:pt>
                <c:pt idx="28">
                  <c:v>14-Nov-16</c:v>
                </c:pt>
                <c:pt idx="29">
                  <c:v>11-Nov-16</c:v>
                </c:pt>
                <c:pt idx="30">
                  <c:v>10-Nov-16</c:v>
                </c:pt>
                <c:pt idx="31">
                  <c:v>9-Nov-16</c:v>
                </c:pt>
                <c:pt idx="32">
                  <c:v>8-Nov-16</c:v>
                </c:pt>
                <c:pt idx="33">
                  <c:v>7-Nov-16</c:v>
                </c:pt>
                <c:pt idx="34">
                  <c:v>4-Nov-16</c:v>
                </c:pt>
                <c:pt idx="35">
                  <c:v>3-Nov-16</c:v>
                </c:pt>
                <c:pt idx="36">
                  <c:v>2-Nov-16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* Close price adjusted for dividends and splits.</c:v>
                </c:pt>
              </c:strCache>
            </c:strRef>
          </c:cat>
          <c:val>
            <c:numRef>
              <c:f>AA!$AA$2:$AA$410</c:f>
              <c:numCache>
                <c:formatCode>General</c:formatCode>
                <c:ptCount val="409"/>
                <c:pt idx="0">
                  <c:v>29.71</c:v>
                </c:pt>
                <c:pt idx="1">
                  <c:v>29.75</c:v>
                </c:pt>
                <c:pt idx="2">
                  <c:v>30.43</c:v>
                </c:pt>
                <c:pt idx="3">
                  <c:v>30.16</c:v>
                </c:pt>
                <c:pt idx="4">
                  <c:v>29.29</c:v>
                </c:pt>
                <c:pt idx="5">
                  <c:v>29.4</c:v>
                </c:pt>
                <c:pt idx="6">
                  <c:v>29.79</c:v>
                </c:pt>
                <c:pt idx="7">
                  <c:v>30.45</c:v>
                </c:pt>
                <c:pt idx="8">
                  <c:v>30.24</c:v>
                </c:pt>
                <c:pt idx="9">
                  <c:v>31.24</c:v>
                </c:pt>
                <c:pt idx="10">
                  <c:v>32.049999999999997</c:v>
                </c:pt>
                <c:pt idx="11">
                  <c:v>31.31</c:v>
                </c:pt>
                <c:pt idx="12">
                  <c:v>30.9</c:v>
                </c:pt>
                <c:pt idx="13">
                  <c:v>31.15</c:v>
                </c:pt>
                <c:pt idx="14">
                  <c:v>31.22</c:v>
                </c:pt>
                <c:pt idx="15">
                  <c:v>29.04</c:v>
                </c:pt>
                <c:pt idx="16">
                  <c:v>28.88</c:v>
                </c:pt>
                <c:pt idx="17">
                  <c:v>28.97</c:v>
                </c:pt>
                <c:pt idx="18">
                  <c:v>29.73</c:v>
                </c:pt>
                <c:pt idx="19">
                  <c:v>30.86</c:v>
                </c:pt>
                <c:pt idx="20">
                  <c:v>31.7</c:v>
                </c:pt>
                <c:pt idx="21">
                  <c:v>31.51</c:v>
                </c:pt>
                <c:pt idx="22">
                  <c:v>31.34</c:v>
                </c:pt>
                <c:pt idx="23">
                  <c:v>30.69</c:v>
                </c:pt>
                <c:pt idx="24">
                  <c:v>30.42</c:v>
                </c:pt>
                <c:pt idx="25">
                  <c:v>31.85</c:v>
                </c:pt>
                <c:pt idx="26">
                  <c:v>31.42</c:v>
                </c:pt>
                <c:pt idx="27">
                  <c:v>30.21</c:v>
                </c:pt>
                <c:pt idx="28">
                  <c:v>29.62</c:v>
                </c:pt>
                <c:pt idx="29">
                  <c:v>29.3</c:v>
                </c:pt>
                <c:pt idx="30">
                  <c:v>29.1</c:v>
                </c:pt>
                <c:pt idx="31">
                  <c:v>28.72</c:v>
                </c:pt>
                <c:pt idx="32">
                  <c:v>26.4</c:v>
                </c:pt>
                <c:pt idx="33">
                  <c:v>25.08</c:v>
                </c:pt>
                <c:pt idx="34">
                  <c:v>25.2</c:v>
                </c:pt>
                <c:pt idx="35">
                  <c:v>24.15</c:v>
                </c:pt>
                <c:pt idx="36">
                  <c:v>22.91</c:v>
                </c:pt>
                <c:pt idx="38">
                  <c:v>23</c:v>
                </c:pt>
                <c:pt idx="39">
                  <c:v>21.44</c:v>
                </c:pt>
                <c:pt idx="40">
                  <c:v>21.4</c:v>
                </c:pt>
                <c:pt idx="41">
                  <c:v>21.2</c:v>
                </c:pt>
                <c:pt idx="42">
                  <c:v>21</c:v>
                </c:pt>
                <c:pt idx="43">
                  <c:v>21.25</c:v>
                </c:pt>
                <c:pt idx="44">
                  <c:v>21</c:v>
                </c:pt>
                <c:pt idx="45">
                  <c:v>21</c:v>
                </c:pt>
                <c:pt idx="46">
                  <c:v>22.5</c:v>
                </c:pt>
                <c:pt idx="47">
                  <c:v>22.5</c:v>
                </c:pt>
                <c:pt idx="48">
                  <c:v>22.5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24592"/>
        <c:axId val="648024984"/>
      </c:lineChart>
      <c:dateAx>
        <c:axId val="648024592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24984"/>
        <c:crosses val="autoZero"/>
        <c:auto val="0"/>
        <c:lblOffset val="100"/>
        <c:baseTimeUnit val="days"/>
      </c:dateAx>
      <c:valAx>
        <c:axId val="648024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2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14.15</c:v>
                </c:pt>
                <c:pt idx="1">
                  <c:v>14.02</c:v>
                </c:pt>
                <c:pt idx="2">
                  <c:v>14.6</c:v>
                </c:pt>
                <c:pt idx="3">
                  <c:v>14.7</c:v>
                </c:pt>
                <c:pt idx="4">
                  <c:v>14.48</c:v>
                </c:pt>
                <c:pt idx="5">
                  <c:v>14.57</c:v>
                </c:pt>
                <c:pt idx="6">
                  <c:v>14.9</c:v>
                </c:pt>
                <c:pt idx="7">
                  <c:v>15.29</c:v>
                </c:pt>
                <c:pt idx="8">
                  <c:v>15.51</c:v>
                </c:pt>
                <c:pt idx="9">
                  <c:v>15.58</c:v>
                </c:pt>
                <c:pt idx="10">
                  <c:v>16.72</c:v>
                </c:pt>
                <c:pt idx="11">
                  <c:v>17.010000000000002</c:v>
                </c:pt>
                <c:pt idx="12">
                  <c:v>15.71</c:v>
                </c:pt>
                <c:pt idx="13">
                  <c:v>15.4</c:v>
                </c:pt>
                <c:pt idx="14">
                  <c:v>15.29</c:v>
                </c:pt>
                <c:pt idx="15">
                  <c:v>14.85</c:v>
                </c:pt>
                <c:pt idx="16">
                  <c:v>14.4</c:v>
                </c:pt>
                <c:pt idx="17">
                  <c:v>14.85</c:v>
                </c:pt>
                <c:pt idx="18">
                  <c:v>15.35</c:v>
                </c:pt>
                <c:pt idx="19">
                  <c:v>15.74</c:v>
                </c:pt>
                <c:pt idx="20">
                  <c:v>16.02</c:v>
                </c:pt>
                <c:pt idx="21">
                  <c:v>16.350000000000001</c:v>
                </c:pt>
                <c:pt idx="22">
                  <c:v>16.71</c:v>
                </c:pt>
                <c:pt idx="23">
                  <c:v>16.29</c:v>
                </c:pt>
                <c:pt idx="24">
                  <c:v>16.39</c:v>
                </c:pt>
                <c:pt idx="25">
                  <c:v>16.97</c:v>
                </c:pt>
                <c:pt idx="26">
                  <c:v>17.23</c:v>
                </c:pt>
                <c:pt idx="27">
                  <c:v>17.399999999999999</c:v>
                </c:pt>
                <c:pt idx="28">
                  <c:v>17.93</c:v>
                </c:pt>
                <c:pt idx="29">
                  <c:v>16.62</c:v>
                </c:pt>
                <c:pt idx="30">
                  <c:v>16.55</c:v>
                </c:pt>
                <c:pt idx="31">
                  <c:v>16.03</c:v>
                </c:pt>
                <c:pt idx="32">
                  <c:v>15.7</c:v>
                </c:pt>
                <c:pt idx="33">
                  <c:v>15.92</c:v>
                </c:pt>
                <c:pt idx="34">
                  <c:v>15.57</c:v>
                </c:pt>
                <c:pt idx="35">
                  <c:v>15.15</c:v>
                </c:pt>
                <c:pt idx="36">
                  <c:v>14.67</c:v>
                </c:pt>
                <c:pt idx="37">
                  <c:v>16.329999999999998</c:v>
                </c:pt>
                <c:pt idx="38">
                  <c:v>16.75</c:v>
                </c:pt>
                <c:pt idx="39">
                  <c:v>16.309999999999999</c:v>
                </c:pt>
                <c:pt idx="40">
                  <c:v>16.37</c:v>
                </c:pt>
                <c:pt idx="41">
                  <c:v>16.72</c:v>
                </c:pt>
                <c:pt idx="42">
                  <c:v>16.62</c:v>
                </c:pt>
                <c:pt idx="43">
                  <c:v>17.2</c:v>
                </c:pt>
                <c:pt idx="44">
                  <c:v>17.38</c:v>
                </c:pt>
                <c:pt idx="45">
                  <c:v>17.62</c:v>
                </c:pt>
                <c:pt idx="46">
                  <c:v>17.95</c:v>
                </c:pt>
                <c:pt idx="47">
                  <c:v>17.61</c:v>
                </c:pt>
                <c:pt idx="48">
                  <c:v>17.23</c:v>
                </c:pt>
                <c:pt idx="49">
                  <c:v>17.61</c:v>
                </c:pt>
                <c:pt idx="50">
                  <c:v>17.62</c:v>
                </c:pt>
                <c:pt idx="51">
                  <c:v>17.68</c:v>
                </c:pt>
                <c:pt idx="52">
                  <c:v>17.760000000000002</c:v>
                </c:pt>
                <c:pt idx="53">
                  <c:v>18.25</c:v>
                </c:pt>
                <c:pt idx="54">
                  <c:v>17.989999999999998</c:v>
                </c:pt>
                <c:pt idx="55">
                  <c:v>17.97</c:v>
                </c:pt>
                <c:pt idx="56">
                  <c:v>18.04</c:v>
                </c:pt>
                <c:pt idx="57">
                  <c:v>17.87</c:v>
                </c:pt>
                <c:pt idx="58">
                  <c:v>17.27</c:v>
                </c:pt>
                <c:pt idx="59">
                  <c:v>17.13</c:v>
                </c:pt>
                <c:pt idx="60">
                  <c:v>17.34</c:v>
                </c:pt>
                <c:pt idx="61">
                  <c:v>17.649999999999999</c:v>
                </c:pt>
                <c:pt idx="62">
                  <c:v>18.07</c:v>
                </c:pt>
                <c:pt idx="63">
                  <c:v>17.559999999999999</c:v>
                </c:pt>
                <c:pt idx="64">
                  <c:v>18.41</c:v>
                </c:pt>
                <c:pt idx="65">
                  <c:v>18.47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26944"/>
        <c:axId val="648027336"/>
      </c:lineChart>
      <c:dateAx>
        <c:axId val="648026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27336"/>
        <c:crosses val="autoZero"/>
        <c:auto val="1"/>
        <c:lblOffset val="100"/>
        <c:baseTimeUnit val="days"/>
      </c:dateAx>
      <c:valAx>
        <c:axId val="6480273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2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45.39</c:v>
                </c:pt>
                <c:pt idx="1">
                  <c:v>45.54</c:v>
                </c:pt>
                <c:pt idx="2">
                  <c:v>46.17</c:v>
                </c:pt>
                <c:pt idx="3">
                  <c:v>45.61</c:v>
                </c:pt>
                <c:pt idx="4">
                  <c:v>45.7</c:v>
                </c:pt>
                <c:pt idx="5">
                  <c:v>46.18</c:v>
                </c:pt>
                <c:pt idx="6">
                  <c:v>46.68</c:v>
                </c:pt>
                <c:pt idx="7">
                  <c:v>46.64</c:v>
                </c:pt>
                <c:pt idx="8">
                  <c:v>47.3</c:v>
                </c:pt>
                <c:pt idx="9">
                  <c:v>46.48</c:v>
                </c:pt>
                <c:pt idx="10">
                  <c:v>45.53</c:v>
                </c:pt>
                <c:pt idx="11">
                  <c:v>45.19</c:v>
                </c:pt>
                <c:pt idx="12">
                  <c:v>45.65</c:v>
                </c:pt>
                <c:pt idx="13">
                  <c:v>45.68</c:v>
                </c:pt>
                <c:pt idx="14">
                  <c:v>45.7</c:v>
                </c:pt>
                <c:pt idx="15">
                  <c:v>45.68</c:v>
                </c:pt>
                <c:pt idx="16">
                  <c:v>45.44</c:v>
                </c:pt>
                <c:pt idx="17">
                  <c:v>47.01</c:v>
                </c:pt>
                <c:pt idx="18">
                  <c:v>47.47</c:v>
                </c:pt>
                <c:pt idx="19">
                  <c:v>47.59</c:v>
                </c:pt>
                <c:pt idx="21">
                  <c:v>48.46</c:v>
                </c:pt>
                <c:pt idx="22">
                  <c:v>48.17</c:v>
                </c:pt>
                <c:pt idx="23">
                  <c:v>48.1</c:v>
                </c:pt>
                <c:pt idx="24">
                  <c:v>47.57</c:v>
                </c:pt>
                <c:pt idx="25">
                  <c:v>46.74</c:v>
                </c:pt>
                <c:pt idx="26">
                  <c:v>47.56</c:v>
                </c:pt>
                <c:pt idx="27">
                  <c:v>46.93</c:v>
                </c:pt>
                <c:pt idx="28">
                  <c:v>47.05</c:v>
                </c:pt>
                <c:pt idx="29">
                  <c:v>46.51</c:v>
                </c:pt>
                <c:pt idx="30">
                  <c:v>47.45</c:v>
                </c:pt>
                <c:pt idx="31">
                  <c:v>47.66</c:v>
                </c:pt>
                <c:pt idx="32">
                  <c:v>49.6</c:v>
                </c:pt>
                <c:pt idx="33">
                  <c:v>50.41</c:v>
                </c:pt>
                <c:pt idx="34">
                  <c:v>49.16</c:v>
                </c:pt>
                <c:pt idx="35">
                  <c:v>47.54</c:v>
                </c:pt>
                <c:pt idx="36">
                  <c:v>47.61</c:v>
                </c:pt>
                <c:pt idx="37">
                  <c:v>47.65</c:v>
                </c:pt>
                <c:pt idx="38">
                  <c:v>48.16</c:v>
                </c:pt>
                <c:pt idx="39">
                  <c:v>48.02</c:v>
                </c:pt>
                <c:pt idx="40">
                  <c:v>49.4</c:v>
                </c:pt>
                <c:pt idx="41">
                  <c:v>50.2</c:v>
                </c:pt>
                <c:pt idx="42">
                  <c:v>50.86</c:v>
                </c:pt>
                <c:pt idx="43">
                  <c:v>51.63</c:v>
                </c:pt>
                <c:pt idx="44">
                  <c:v>52.48</c:v>
                </c:pt>
                <c:pt idx="45">
                  <c:v>52.5</c:v>
                </c:pt>
                <c:pt idx="46">
                  <c:v>52.47</c:v>
                </c:pt>
                <c:pt idx="47">
                  <c:v>52.61</c:v>
                </c:pt>
                <c:pt idx="48">
                  <c:v>52.68</c:v>
                </c:pt>
                <c:pt idx="49">
                  <c:v>52.41</c:v>
                </c:pt>
                <c:pt idx="50">
                  <c:v>52.25</c:v>
                </c:pt>
                <c:pt idx="51">
                  <c:v>52.12</c:v>
                </c:pt>
                <c:pt idx="52">
                  <c:v>51.42</c:v>
                </c:pt>
                <c:pt idx="53">
                  <c:v>50.34</c:v>
                </c:pt>
                <c:pt idx="54">
                  <c:v>51.34</c:v>
                </c:pt>
                <c:pt idx="55">
                  <c:v>51.91</c:v>
                </c:pt>
                <c:pt idx="56">
                  <c:v>52.32</c:v>
                </c:pt>
                <c:pt idx="57">
                  <c:v>52.57</c:v>
                </c:pt>
                <c:pt idx="58">
                  <c:v>51.6</c:v>
                </c:pt>
                <c:pt idx="59">
                  <c:v>52.25</c:v>
                </c:pt>
                <c:pt idx="60">
                  <c:v>52.66</c:v>
                </c:pt>
                <c:pt idx="61">
                  <c:v>52.01</c:v>
                </c:pt>
                <c:pt idx="62">
                  <c:v>52.14</c:v>
                </c:pt>
                <c:pt idx="63">
                  <c:v>52.4</c:v>
                </c:pt>
                <c:pt idx="64">
                  <c:v>51.35</c:v>
                </c:pt>
                <c:pt idx="65">
                  <c:v>51.97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8029296"/>
        <c:axId val="648029688"/>
      </c:lineChart>
      <c:dateAx>
        <c:axId val="6480292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29688"/>
        <c:crosses val="autoZero"/>
        <c:auto val="1"/>
        <c:lblOffset val="100"/>
        <c:baseTimeUnit val="days"/>
      </c:dateAx>
      <c:valAx>
        <c:axId val="6480296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02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42.84</c:v>
                </c:pt>
                <c:pt idx="1">
                  <c:v>42.75</c:v>
                </c:pt>
                <c:pt idx="2">
                  <c:v>44.21</c:v>
                </c:pt>
                <c:pt idx="3">
                  <c:v>44.26</c:v>
                </c:pt>
                <c:pt idx="4">
                  <c:v>44.85</c:v>
                </c:pt>
                <c:pt idx="5">
                  <c:v>45.21</c:v>
                </c:pt>
                <c:pt idx="6">
                  <c:v>46.01</c:v>
                </c:pt>
                <c:pt idx="7">
                  <c:v>47.3</c:v>
                </c:pt>
                <c:pt idx="8">
                  <c:v>47.88</c:v>
                </c:pt>
                <c:pt idx="9">
                  <c:v>47.87</c:v>
                </c:pt>
                <c:pt idx="10">
                  <c:v>49.36</c:v>
                </c:pt>
                <c:pt idx="11">
                  <c:v>50.61</c:v>
                </c:pt>
                <c:pt idx="12">
                  <c:v>48.91</c:v>
                </c:pt>
                <c:pt idx="13">
                  <c:v>48.37</c:v>
                </c:pt>
                <c:pt idx="14">
                  <c:v>48.47</c:v>
                </c:pt>
                <c:pt idx="15">
                  <c:v>46.2</c:v>
                </c:pt>
                <c:pt idx="16">
                  <c:v>46.23</c:v>
                </c:pt>
                <c:pt idx="17">
                  <c:v>46.49</c:v>
                </c:pt>
                <c:pt idx="18">
                  <c:v>47.71</c:v>
                </c:pt>
                <c:pt idx="19">
                  <c:v>48.03</c:v>
                </c:pt>
                <c:pt idx="20">
                  <c:v>48.91</c:v>
                </c:pt>
                <c:pt idx="21">
                  <c:v>48.59</c:v>
                </c:pt>
                <c:pt idx="22">
                  <c:v>48.27</c:v>
                </c:pt>
                <c:pt idx="23">
                  <c:v>48.14</c:v>
                </c:pt>
                <c:pt idx="24">
                  <c:v>47.57</c:v>
                </c:pt>
                <c:pt idx="25">
                  <c:v>48.57</c:v>
                </c:pt>
                <c:pt idx="26">
                  <c:v>47.51</c:v>
                </c:pt>
                <c:pt idx="27">
                  <c:v>46.9</c:v>
                </c:pt>
                <c:pt idx="28">
                  <c:v>47.16</c:v>
                </c:pt>
                <c:pt idx="29">
                  <c:v>49.7</c:v>
                </c:pt>
                <c:pt idx="30">
                  <c:v>51.76</c:v>
                </c:pt>
                <c:pt idx="31">
                  <c:v>50.18</c:v>
                </c:pt>
                <c:pt idx="32">
                  <c:v>50.32</c:v>
                </c:pt>
                <c:pt idx="33">
                  <c:v>50.3</c:v>
                </c:pt>
                <c:pt idx="34">
                  <c:v>49.09</c:v>
                </c:pt>
                <c:pt idx="35">
                  <c:v>48.24</c:v>
                </c:pt>
                <c:pt idx="36">
                  <c:v>49.73</c:v>
                </c:pt>
                <c:pt idx="37">
                  <c:v>50.37</c:v>
                </c:pt>
                <c:pt idx="38">
                  <c:v>50.78</c:v>
                </c:pt>
                <c:pt idx="39">
                  <c:v>50.12</c:v>
                </c:pt>
                <c:pt idx="40">
                  <c:v>48.17</c:v>
                </c:pt>
                <c:pt idx="41">
                  <c:v>48.56</c:v>
                </c:pt>
                <c:pt idx="42">
                  <c:v>48.55</c:v>
                </c:pt>
                <c:pt idx="43">
                  <c:v>48.84</c:v>
                </c:pt>
                <c:pt idx="44">
                  <c:v>48.95</c:v>
                </c:pt>
                <c:pt idx="45">
                  <c:v>49.6</c:v>
                </c:pt>
                <c:pt idx="46">
                  <c:v>50.1</c:v>
                </c:pt>
                <c:pt idx="47">
                  <c:v>47.52</c:v>
                </c:pt>
                <c:pt idx="48">
                  <c:v>46.55</c:v>
                </c:pt>
                <c:pt idx="49">
                  <c:v>46.65</c:v>
                </c:pt>
                <c:pt idx="50">
                  <c:v>46.63</c:v>
                </c:pt>
                <c:pt idx="51">
                  <c:v>46.77</c:v>
                </c:pt>
                <c:pt idx="52">
                  <c:v>45.65</c:v>
                </c:pt>
                <c:pt idx="53">
                  <c:v>46.42</c:v>
                </c:pt>
                <c:pt idx="54">
                  <c:v>46.96</c:v>
                </c:pt>
                <c:pt idx="55">
                  <c:v>47.52</c:v>
                </c:pt>
                <c:pt idx="56">
                  <c:v>47.01</c:v>
                </c:pt>
                <c:pt idx="57">
                  <c:v>47.35</c:v>
                </c:pt>
                <c:pt idx="58">
                  <c:v>46.44</c:v>
                </c:pt>
                <c:pt idx="59">
                  <c:v>46.79</c:v>
                </c:pt>
                <c:pt idx="60">
                  <c:v>46.87</c:v>
                </c:pt>
                <c:pt idx="61">
                  <c:v>48.24</c:v>
                </c:pt>
                <c:pt idx="62">
                  <c:v>48.17</c:v>
                </c:pt>
                <c:pt idx="63">
                  <c:v>47.97</c:v>
                </c:pt>
                <c:pt idx="64">
                  <c:v>50.51</c:v>
                </c:pt>
                <c:pt idx="65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386928"/>
        <c:axId val="666387320"/>
      </c:lineChart>
      <c:dateAx>
        <c:axId val="666386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87320"/>
        <c:crosses val="autoZero"/>
        <c:auto val="1"/>
        <c:lblOffset val="100"/>
        <c:baseTimeUnit val="days"/>
      </c:dateAx>
      <c:valAx>
        <c:axId val="66638732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8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74.58</c:v>
                </c:pt>
                <c:pt idx="1">
                  <c:v>74.48</c:v>
                </c:pt>
                <c:pt idx="2">
                  <c:v>74.44</c:v>
                </c:pt>
                <c:pt idx="3">
                  <c:v>74.48</c:v>
                </c:pt>
                <c:pt idx="4">
                  <c:v>74.37</c:v>
                </c:pt>
                <c:pt idx="5">
                  <c:v>74.11</c:v>
                </c:pt>
                <c:pt idx="6">
                  <c:v>73.540000000000006</c:v>
                </c:pt>
                <c:pt idx="7">
                  <c:v>72.61</c:v>
                </c:pt>
                <c:pt idx="8">
                  <c:v>72.930000000000007</c:v>
                </c:pt>
                <c:pt idx="9">
                  <c:v>72.819999999999993</c:v>
                </c:pt>
                <c:pt idx="10">
                  <c:v>72.47</c:v>
                </c:pt>
                <c:pt idx="11">
                  <c:v>71.67</c:v>
                </c:pt>
                <c:pt idx="12">
                  <c:v>71.650000000000006</c:v>
                </c:pt>
                <c:pt idx="13">
                  <c:v>70.95</c:v>
                </c:pt>
                <c:pt idx="14">
                  <c:v>70.36</c:v>
                </c:pt>
                <c:pt idx="15">
                  <c:v>70.61</c:v>
                </c:pt>
                <c:pt idx="16">
                  <c:v>70.349999999999994</c:v>
                </c:pt>
                <c:pt idx="17">
                  <c:v>69.92</c:v>
                </c:pt>
                <c:pt idx="18">
                  <c:v>69.63</c:v>
                </c:pt>
                <c:pt idx="19">
                  <c:v>72.040000000000006</c:v>
                </c:pt>
                <c:pt idx="21">
                  <c:v>72.38</c:v>
                </c:pt>
                <c:pt idx="22">
                  <c:v>72.400000000000006</c:v>
                </c:pt>
                <c:pt idx="23">
                  <c:v>72.37</c:v>
                </c:pt>
                <c:pt idx="24">
                  <c:v>72.180000000000007</c:v>
                </c:pt>
                <c:pt idx="25">
                  <c:v>72.02</c:v>
                </c:pt>
                <c:pt idx="26">
                  <c:v>71.78</c:v>
                </c:pt>
                <c:pt idx="27">
                  <c:v>70.72</c:v>
                </c:pt>
                <c:pt idx="28">
                  <c:v>71.3</c:v>
                </c:pt>
                <c:pt idx="29">
                  <c:v>70.69</c:v>
                </c:pt>
                <c:pt idx="30">
                  <c:v>69.64</c:v>
                </c:pt>
                <c:pt idx="31">
                  <c:v>69.45</c:v>
                </c:pt>
                <c:pt idx="32">
                  <c:v>68.17</c:v>
                </c:pt>
                <c:pt idx="33">
                  <c:v>67.58</c:v>
                </c:pt>
                <c:pt idx="34">
                  <c:v>66.86</c:v>
                </c:pt>
                <c:pt idx="35">
                  <c:v>66.72</c:v>
                </c:pt>
                <c:pt idx="36">
                  <c:v>68.09</c:v>
                </c:pt>
                <c:pt idx="37">
                  <c:v>67.34</c:v>
                </c:pt>
                <c:pt idx="38">
                  <c:v>67.209999999999994</c:v>
                </c:pt>
                <c:pt idx="39">
                  <c:v>67.900000000000006</c:v>
                </c:pt>
                <c:pt idx="40">
                  <c:v>67.53</c:v>
                </c:pt>
                <c:pt idx="41">
                  <c:v>67.59</c:v>
                </c:pt>
                <c:pt idx="42">
                  <c:v>67.94</c:v>
                </c:pt>
                <c:pt idx="43">
                  <c:v>67.61</c:v>
                </c:pt>
                <c:pt idx="44">
                  <c:v>67.72</c:v>
                </c:pt>
                <c:pt idx="45">
                  <c:v>67.55</c:v>
                </c:pt>
                <c:pt idx="46">
                  <c:v>68.23</c:v>
                </c:pt>
                <c:pt idx="47">
                  <c:v>69.430000000000007</c:v>
                </c:pt>
                <c:pt idx="48">
                  <c:v>69.290000000000006</c:v>
                </c:pt>
                <c:pt idx="49">
                  <c:v>69.34</c:v>
                </c:pt>
                <c:pt idx="50">
                  <c:v>69.33</c:v>
                </c:pt>
                <c:pt idx="51">
                  <c:v>69.09</c:v>
                </c:pt>
                <c:pt idx="52">
                  <c:v>69.040000000000006</c:v>
                </c:pt>
                <c:pt idx="53">
                  <c:v>68.2</c:v>
                </c:pt>
                <c:pt idx="54">
                  <c:v>68.489999999999995</c:v>
                </c:pt>
                <c:pt idx="55">
                  <c:v>68.430000000000007</c:v>
                </c:pt>
                <c:pt idx="56">
                  <c:v>67.77</c:v>
                </c:pt>
                <c:pt idx="57">
                  <c:v>67.81</c:v>
                </c:pt>
                <c:pt idx="58">
                  <c:v>67.84</c:v>
                </c:pt>
                <c:pt idx="59">
                  <c:v>68.400000000000006</c:v>
                </c:pt>
                <c:pt idx="60">
                  <c:v>69.180000000000007</c:v>
                </c:pt>
                <c:pt idx="61">
                  <c:v>68.64</c:v>
                </c:pt>
                <c:pt idx="62">
                  <c:v>69.099999999999994</c:v>
                </c:pt>
                <c:pt idx="63">
                  <c:v>68.98</c:v>
                </c:pt>
                <c:pt idx="64">
                  <c:v>68.39</c:v>
                </c:pt>
                <c:pt idx="65">
                  <c:v>68.489999999999995</c:v>
                </c:pt>
                <c:pt idx="66">
                  <c:v>68.94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389280"/>
        <c:axId val="666389672"/>
      </c:lineChart>
      <c:catAx>
        <c:axId val="666389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89672"/>
        <c:crosses val="autoZero"/>
        <c:auto val="1"/>
        <c:lblAlgn val="ctr"/>
        <c:lblOffset val="100"/>
        <c:noMultiLvlLbl val="0"/>
      </c:catAx>
      <c:valAx>
        <c:axId val="666389672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8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12/23/2016</c:v>
                </c:pt>
                <c:pt idx="1">
                  <c:v>12/22/2016</c:v>
                </c:pt>
                <c:pt idx="2">
                  <c:v>12/21/2016</c:v>
                </c:pt>
                <c:pt idx="3">
                  <c:v>12/20/2016</c:v>
                </c:pt>
                <c:pt idx="4">
                  <c:v>12/19/2016</c:v>
                </c:pt>
                <c:pt idx="5">
                  <c:v>12/16/2016</c:v>
                </c:pt>
                <c:pt idx="6">
                  <c:v>12/15/2016</c:v>
                </c:pt>
                <c:pt idx="7">
                  <c:v>12/14/2016</c:v>
                </c:pt>
                <c:pt idx="8">
                  <c:v>12/13/2016</c:v>
                </c:pt>
                <c:pt idx="9">
                  <c:v>12/12/2016</c:v>
                </c:pt>
                <c:pt idx="10">
                  <c:v>12/9/2016</c:v>
                </c:pt>
                <c:pt idx="11">
                  <c:v>12/8/2016</c:v>
                </c:pt>
                <c:pt idx="12">
                  <c:v>12/7/2016</c:v>
                </c:pt>
                <c:pt idx="13">
                  <c:v>12/6/2016</c:v>
                </c:pt>
                <c:pt idx="14">
                  <c:v>12/5/2016</c:v>
                </c:pt>
                <c:pt idx="15">
                  <c:v>12/2/2016</c:v>
                </c:pt>
                <c:pt idx="16">
                  <c:v>12/1/2016</c:v>
                </c:pt>
                <c:pt idx="17">
                  <c:v>11/30/2016</c:v>
                </c:pt>
                <c:pt idx="18">
                  <c:v>11/29/2016</c:v>
                </c:pt>
                <c:pt idx="19">
                  <c:v>11/28/2016</c:v>
                </c:pt>
                <c:pt idx="20">
                  <c:v>11/25/2016</c:v>
                </c:pt>
                <c:pt idx="21">
                  <c:v>11/23/2016</c:v>
                </c:pt>
                <c:pt idx="22">
                  <c:v>11/22/2016</c:v>
                </c:pt>
                <c:pt idx="23">
                  <c:v>11/21/2016</c:v>
                </c:pt>
                <c:pt idx="24">
                  <c:v>11/18/2016</c:v>
                </c:pt>
                <c:pt idx="25">
                  <c:v>11/17/2016</c:v>
                </c:pt>
                <c:pt idx="26">
                  <c:v>11/16/2016</c:v>
                </c:pt>
                <c:pt idx="27">
                  <c:v>11/15/2016</c:v>
                </c:pt>
                <c:pt idx="28">
                  <c:v>11/14/2016</c:v>
                </c:pt>
                <c:pt idx="29">
                  <c:v>11/11/2016</c:v>
                </c:pt>
                <c:pt idx="30">
                  <c:v>11/10/2016</c:v>
                </c:pt>
                <c:pt idx="31">
                  <c:v>11/9/2016</c:v>
                </c:pt>
                <c:pt idx="32">
                  <c:v>11/8/2016</c:v>
                </c:pt>
                <c:pt idx="33">
                  <c:v>11/7/2016</c:v>
                </c:pt>
                <c:pt idx="34">
                  <c:v>11/4/2016</c:v>
                </c:pt>
                <c:pt idx="35">
                  <c:v>11/3/2016</c:v>
                </c:pt>
                <c:pt idx="36">
                  <c:v>11/2/2016</c:v>
                </c:pt>
                <c:pt idx="37">
                  <c:v>11/2/2016</c:v>
                </c:pt>
                <c:pt idx="38">
                  <c:v>11/1/2016</c:v>
                </c:pt>
                <c:pt idx="39">
                  <c:v>10/31/2016</c:v>
                </c:pt>
                <c:pt idx="40">
                  <c:v>10/28/2016</c:v>
                </c:pt>
                <c:pt idx="41">
                  <c:v>10/27/2016</c:v>
                </c:pt>
                <c:pt idx="42">
                  <c:v>10/26/2016</c:v>
                </c:pt>
                <c:pt idx="43">
                  <c:v>10/25/2016</c:v>
                </c:pt>
                <c:pt idx="44">
                  <c:v>10/24/2016</c:v>
                </c:pt>
                <c:pt idx="45">
                  <c:v>10/21/2016</c:v>
                </c:pt>
                <c:pt idx="46">
                  <c:v>10/20/2016</c:v>
                </c:pt>
                <c:pt idx="47">
                  <c:v>10/19/2016</c:v>
                </c:pt>
                <c:pt idx="48">
                  <c:v>10/18/2016</c:v>
                </c:pt>
                <c:pt idx="49">
                  <c:v>10/17/2016</c:v>
                </c:pt>
                <c:pt idx="50">
                  <c:v>10/14/2016</c:v>
                </c:pt>
                <c:pt idx="51">
                  <c:v>10/13/2016</c:v>
                </c:pt>
                <c:pt idx="52">
                  <c:v>10/12/2016</c:v>
                </c:pt>
                <c:pt idx="53">
                  <c:v>10/11/2016</c:v>
                </c:pt>
                <c:pt idx="54">
                  <c:v>10/10/2016</c:v>
                </c:pt>
                <c:pt idx="55">
                  <c:v>10/7/2016</c:v>
                </c:pt>
                <c:pt idx="56">
                  <c:v>10/6/2016</c:v>
                </c:pt>
                <c:pt idx="57">
                  <c:v>10/5/2016</c:v>
                </c:pt>
                <c:pt idx="58">
                  <c:v>10/4/2016</c:v>
                </c:pt>
                <c:pt idx="59">
                  <c:v>10/3/2016</c:v>
                </c:pt>
                <c:pt idx="60">
                  <c:v>9/30/2016</c:v>
                </c:pt>
                <c:pt idx="61">
                  <c:v>9/29/2016</c:v>
                </c:pt>
                <c:pt idx="62">
                  <c:v>9/28/2016</c:v>
                </c:pt>
                <c:pt idx="63">
                  <c:v>9/27/2016</c:v>
                </c:pt>
                <c:pt idx="64">
                  <c:v>9/26/2016</c:v>
                </c:pt>
                <c:pt idx="65">
                  <c:v>9/23/2016</c:v>
                </c:pt>
                <c:pt idx="66">
                  <c:v>9/22/2016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109.28</c:v>
                </c:pt>
                <c:pt idx="1">
                  <c:v>108.78</c:v>
                </c:pt>
                <c:pt idx="2">
                  <c:v>108.05</c:v>
                </c:pt>
                <c:pt idx="3">
                  <c:v>108.17</c:v>
                </c:pt>
                <c:pt idx="4">
                  <c:v>106.93</c:v>
                </c:pt>
                <c:pt idx="5">
                  <c:v>106.67</c:v>
                </c:pt>
                <c:pt idx="6">
                  <c:v>108.11</c:v>
                </c:pt>
                <c:pt idx="7">
                  <c:v>107.58</c:v>
                </c:pt>
                <c:pt idx="8">
                  <c:v>109.83</c:v>
                </c:pt>
                <c:pt idx="9">
                  <c:v>110.69</c:v>
                </c:pt>
                <c:pt idx="10">
                  <c:v>110.6</c:v>
                </c:pt>
                <c:pt idx="11">
                  <c:v>110.02</c:v>
                </c:pt>
                <c:pt idx="12">
                  <c:v>109.75</c:v>
                </c:pt>
                <c:pt idx="13">
                  <c:v>106.21</c:v>
                </c:pt>
                <c:pt idx="14">
                  <c:v>105.96</c:v>
                </c:pt>
                <c:pt idx="15">
                  <c:v>105.6</c:v>
                </c:pt>
                <c:pt idx="16">
                  <c:v>106.83</c:v>
                </c:pt>
                <c:pt idx="17">
                  <c:v>106.46</c:v>
                </c:pt>
                <c:pt idx="18">
                  <c:v>104.37</c:v>
                </c:pt>
                <c:pt idx="19">
                  <c:v>103.99</c:v>
                </c:pt>
                <c:pt idx="20">
                  <c:v>104.34</c:v>
                </c:pt>
                <c:pt idx="21">
                  <c:v>104.04</c:v>
                </c:pt>
                <c:pt idx="22">
                  <c:v>103.92</c:v>
                </c:pt>
                <c:pt idx="23">
                  <c:v>104.6</c:v>
                </c:pt>
                <c:pt idx="24">
                  <c:v>103.45</c:v>
                </c:pt>
                <c:pt idx="25">
                  <c:v>103.14</c:v>
                </c:pt>
                <c:pt idx="26">
                  <c:v>103</c:v>
                </c:pt>
                <c:pt idx="27">
                  <c:v>104.58</c:v>
                </c:pt>
                <c:pt idx="28">
                  <c:v>103.99</c:v>
                </c:pt>
                <c:pt idx="29">
                  <c:v>100.91</c:v>
                </c:pt>
                <c:pt idx="30">
                  <c:v>100.5</c:v>
                </c:pt>
                <c:pt idx="31">
                  <c:v>98.8</c:v>
                </c:pt>
                <c:pt idx="32">
                  <c:v>96</c:v>
                </c:pt>
                <c:pt idx="33">
                  <c:v>94.95</c:v>
                </c:pt>
                <c:pt idx="34">
                  <c:v>91.62</c:v>
                </c:pt>
                <c:pt idx="35">
                  <c:v>91.76</c:v>
                </c:pt>
                <c:pt idx="36">
                  <c:v>91.99</c:v>
                </c:pt>
                <c:pt idx="38">
                  <c:v>91.6</c:v>
                </c:pt>
                <c:pt idx="39">
                  <c:v>93</c:v>
                </c:pt>
                <c:pt idx="40">
                  <c:v>92.27</c:v>
                </c:pt>
                <c:pt idx="41">
                  <c:v>91.35</c:v>
                </c:pt>
                <c:pt idx="42">
                  <c:v>90.03</c:v>
                </c:pt>
                <c:pt idx="43">
                  <c:v>93.27</c:v>
                </c:pt>
                <c:pt idx="44">
                  <c:v>92.95</c:v>
                </c:pt>
                <c:pt idx="45">
                  <c:v>92.92</c:v>
                </c:pt>
                <c:pt idx="46">
                  <c:v>93.13</c:v>
                </c:pt>
                <c:pt idx="47">
                  <c:v>95.64</c:v>
                </c:pt>
                <c:pt idx="48">
                  <c:v>94.98</c:v>
                </c:pt>
                <c:pt idx="49">
                  <c:v>94.84</c:v>
                </c:pt>
                <c:pt idx="50">
                  <c:v>94.94</c:v>
                </c:pt>
                <c:pt idx="51">
                  <c:v>94.82</c:v>
                </c:pt>
                <c:pt idx="52">
                  <c:v>93.42</c:v>
                </c:pt>
                <c:pt idx="53">
                  <c:v>94.67</c:v>
                </c:pt>
                <c:pt idx="54">
                  <c:v>95.83</c:v>
                </c:pt>
                <c:pt idx="55">
                  <c:v>96.78</c:v>
                </c:pt>
                <c:pt idx="56">
                  <c:v>97.45</c:v>
                </c:pt>
                <c:pt idx="57">
                  <c:v>97.04</c:v>
                </c:pt>
                <c:pt idx="58">
                  <c:v>95.79</c:v>
                </c:pt>
                <c:pt idx="59">
                  <c:v>96.91</c:v>
                </c:pt>
                <c:pt idx="60">
                  <c:v>97.06</c:v>
                </c:pt>
                <c:pt idx="61">
                  <c:v>95.15</c:v>
                </c:pt>
                <c:pt idx="62">
                  <c:v>95.53</c:v>
                </c:pt>
                <c:pt idx="63">
                  <c:v>94.48</c:v>
                </c:pt>
                <c:pt idx="64">
                  <c:v>93.28</c:v>
                </c:pt>
                <c:pt idx="65">
                  <c:v>93.62</c:v>
                </c:pt>
                <c:pt idx="66">
                  <c:v>93.91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391632"/>
        <c:axId val="666392024"/>
      </c:lineChart>
      <c:catAx>
        <c:axId val="66639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92024"/>
        <c:crosses val="autoZero"/>
        <c:auto val="1"/>
        <c:lblAlgn val="ctr"/>
        <c:lblOffset val="100"/>
        <c:noMultiLvlLbl val="0"/>
      </c:catAx>
      <c:valAx>
        <c:axId val="6663920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9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14-Dec-16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181.94</c:v>
                </c:pt>
                <c:pt idx="1">
                  <c:v>180.6</c:v>
                </c:pt>
                <c:pt idx="2">
                  <c:v>182.29</c:v>
                </c:pt>
                <c:pt idx="3">
                  <c:v>182.07</c:v>
                </c:pt>
                <c:pt idx="4">
                  <c:v>180.46</c:v>
                </c:pt>
                <c:pt idx="5">
                  <c:v>178.42</c:v>
                </c:pt>
                <c:pt idx="6">
                  <c:v>180.01</c:v>
                </c:pt>
                <c:pt idx="7">
                  <c:v>177.62</c:v>
                </c:pt>
                <c:pt idx="9">
                  <c:v>179.44</c:v>
                </c:pt>
                <c:pt idx="10">
                  <c:v>178.16</c:v>
                </c:pt>
                <c:pt idx="11">
                  <c:v>179.09</c:v>
                </c:pt>
                <c:pt idx="12">
                  <c:v>170.71</c:v>
                </c:pt>
                <c:pt idx="13">
                  <c:v>168.55</c:v>
                </c:pt>
                <c:pt idx="14">
                  <c:v>164.76</c:v>
                </c:pt>
                <c:pt idx="15">
                  <c:v>166.13</c:v>
                </c:pt>
                <c:pt idx="16">
                  <c:v>164.22</c:v>
                </c:pt>
                <c:pt idx="17">
                  <c:v>162.79</c:v>
                </c:pt>
                <c:pt idx="18">
                  <c:v>170.49</c:v>
                </c:pt>
                <c:pt idx="19">
                  <c:v>175.45</c:v>
                </c:pt>
                <c:pt idx="20">
                  <c:v>174.65</c:v>
                </c:pt>
                <c:pt idx="21">
                  <c:v>176.75</c:v>
                </c:pt>
                <c:pt idx="22">
                  <c:v>177.08</c:v>
                </c:pt>
                <c:pt idx="23">
                  <c:v>177.02</c:v>
                </c:pt>
                <c:pt idx="24">
                  <c:v>172.58</c:v>
                </c:pt>
                <c:pt idx="25">
                  <c:v>168.16</c:v>
                </c:pt>
                <c:pt idx="26">
                  <c:v>167.04</c:v>
                </c:pt>
                <c:pt idx="27">
                  <c:v>167.83</c:v>
                </c:pt>
                <c:pt idx="28">
                  <c:v>166.45</c:v>
                </c:pt>
                <c:pt idx="29">
                  <c:v>163.78</c:v>
                </c:pt>
                <c:pt idx="30">
                  <c:v>167.54</c:v>
                </c:pt>
                <c:pt idx="31">
                  <c:v>167.94</c:v>
                </c:pt>
                <c:pt idx="32">
                  <c:v>173.42</c:v>
                </c:pt>
                <c:pt idx="33">
                  <c:v>177</c:v>
                </c:pt>
                <c:pt idx="34">
                  <c:v>176.96</c:v>
                </c:pt>
                <c:pt idx="35">
                  <c:v>172.17</c:v>
                </c:pt>
                <c:pt idx="36">
                  <c:v>172.99</c:v>
                </c:pt>
                <c:pt idx="37">
                  <c:v>172.56</c:v>
                </c:pt>
                <c:pt idx="38">
                  <c:v>168.8</c:v>
                </c:pt>
                <c:pt idx="39">
                  <c:v>170.28</c:v>
                </c:pt>
                <c:pt idx="40">
                  <c:v>169.35</c:v>
                </c:pt>
                <c:pt idx="41">
                  <c:v>172.24</c:v>
                </c:pt>
                <c:pt idx="42">
                  <c:v>173</c:v>
                </c:pt>
                <c:pt idx="43">
                  <c:v>173.65</c:v>
                </c:pt>
                <c:pt idx="44">
                  <c:v>176.55</c:v>
                </c:pt>
                <c:pt idx="45">
                  <c:v>172.92</c:v>
                </c:pt>
                <c:pt idx="46">
                  <c:v>173.41</c:v>
                </c:pt>
                <c:pt idx="47">
                  <c:v>171.87</c:v>
                </c:pt>
                <c:pt idx="48">
                  <c:v>172.17</c:v>
                </c:pt>
                <c:pt idx="49">
                  <c:v>168.88</c:v>
                </c:pt>
                <c:pt idx="50">
                  <c:v>170.09</c:v>
                </c:pt>
                <c:pt idx="51">
                  <c:v>168.94</c:v>
                </c:pt>
                <c:pt idx="52">
                  <c:v>170.47</c:v>
                </c:pt>
                <c:pt idx="53">
                  <c:v>171.17</c:v>
                </c:pt>
                <c:pt idx="54">
                  <c:v>174.77</c:v>
                </c:pt>
                <c:pt idx="55">
                  <c:v>174.21</c:v>
                </c:pt>
                <c:pt idx="56">
                  <c:v>174.19</c:v>
                </c:pt>
                <c:pt idx="57">
                  <c:v>173.48</c:v>
                </c:pt>
                <c:pt idx="58">
                  <c:v>169.05</c:v>
                </c:pt>
                <c:pt idx="59">
                  <c:v>170.07</c:v>
                </c:pt>
                <c:pt idx="60">
                  <c:v>172.52</c:v>
                </c:pt>
                <c:pt idx="61">
                  <c:v>172.46</c:v>
                </c:pt>
                <c:pt idx="62">
                  <c:v>170.7</c:v>
                </c:pt>
                <c:pt idx="63">
                  <c:v>170.86</c:v>
                </c:pt>
                <c:pt idx="64">
                  <c:v>166.69</c:v>
                </c:pt>
                <c:pt idx="65">
                  <c:v>166.65</c:v>
                </c:pt>
                <c:pt idx="66">
                  <c:v>168.84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393984"/>
        <c:axId val="666394376"/>
      </c:lineChart>
      <c:catAx>
        <c:axId val="666393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94376"/>
        <c:crosses val="autoZero"/>
        <c:auto val="1"/>
        <c:lblAlgn val="ctr"/>
        <c:lblOffset val="100"/>
        <c:noMultiLvlLbl val="0"/>
      </c:catAx>
      <c:valAx>
        <c:axId val="6663943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9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74.790000000000006</c:v>
                </c:pt>
                <c:pt idx="1">
                  <c:v>74.19</c:v>
                </c:pt>
                <c:pt idx="2">
                  <c:v>75.72</c:v>
                </c:pt>
                <c:pt idx="3">
                  <c:v>76.05</c:v>
                </c:pt>
                <c:pt idx="4">
                  <c:v>74.48</c:v>
                </c:pt>
                <c:pt idx="5">
                  <c:v>74.42</c:v>
                </c:pt>
                <c:pt idx="6">
                  <c:v>74.790000000000006</c:v>
                </c:pt>
                <c:pt idx="7">
                  <c:v>72.94</c:v>
                </c:pt>
                <c:pt idx="8">
                  <c:v>72.55</c:v>
                </c:pt>
                <c:pt idx="9">
                  <c:v>73.239999999999995</c:v>
                </c:pt>
                <c:pt idx="10">
                  <c:v>75.17</c:v>
                </c:pt>
                <c:pt idx="11">
                  <c:v>72.739999999999995</c:v>
                </c:pt>
                <c:pt idx="12">
                  <c:v>72.430000000000007</c:v>
                </c:pt>
                <c:pt idx="13">
                  <c:v>70.97</c:v>
                </c:pt>
                <c:pt idx="14">
                  <c:v>68.260000000000005</c:v>
                </c:pt>
                <c:pt idx="15">
                  <c:v>69.27</c:v>
                </c:pt>
                <c:pt idx="16">
                  <c:v>68.47</c:v>
                </c:pt>
                <c:pt idx="17">
                  <c:v>68.95</c:v>
                </c:pt>
                <c:pt idx="18">
                  <c:v>69.72</c:v>
                </c:pt>
                <c:pt idx="19">
                  <c:v>69.25</c:v>
                </c:pt>
                <c:pt idx="20">
                  <c:v>70.09</c:v>
                </c:pt>
                <c:pt idx="21">
                  <c:v>69.88</c:v>
                </c:pt>
                <c:pt idx="22">
                  <c:v>69.5</c:v>
                </c:pt>
                <c:pt idx="23">
                  <c:v>68.989999999999995</c:v>
                </c:pt>
                <c:pt idx="24">
                  <c:v>68.290000000000006</c:v>
                </c:pt>
                <c:pt idx="25">
                  <c:v>67.86</c:v>
                </c:pt>
                <c:pt idx="26">
                  <c:v>65.5</c:v>
                </c:pt>
                <c:pt idx="27">
                  <c:v>66.06</c:v>
                </c:pt>
                <c:pt idx="28">
                  <c:v>62.94</c:v>
                </c:pt>
                <c:pt idx="29">
                  <c:v>60.25</c:v>
                </c:pt>
                <c:pt idx="30">
                  <c:v>59.94</c:v>
                </c:pt>
                <c:pt idx="31">
                  <c:v>60.13</c:v>
                </c:pt>
                <c:pt idx="32">
                  <c:v>59.31</c:v>
                </c:pt>
                <c:pt idx="33">
                  <c:v>58.53</c:v>
                </c:pt>
                <c:pt idx="34">
                  <c:v>57.23</c:v>
                </c:pt>
                <c:pt idx="35">
                  <c:v>55.94</c:v>
                </c:pt>
                <c:pt idx="36">
                  <c:v>56.14</c:v>
                </c:pt>
                <c:pt idx="37">
                  <c:v>56</c:v>
                </c:pt>
                <c:pt idx="38">
                  <c:v>56.23</c:v>
                </c:pt>
                <c:pt idx="39">
                  <c:v>55.11</c:v>
                </c:pt>
                <c:pt idx="40">
                  <c:v>54.42</c:v>
                </c:pt>
                <c:pt idx="41">
                  <c:v>53.98</c:v>
                </c:pt>
                <c:pt idx="42">
                  <c:v>54.63</c:v>
                </c:pt>
                <c:pt idx="43">
                  <c:v>55.04</c:v>
                </c:pt>
                <c:pt idx="44">
                  <c:v>55.6</c:v>
                </c:pt>
                <c:pt idx="45">
                  <c:v>56.57</c:v>
                </c:pt>
                <c:pt idx="46">
                  <c:v>55.44</c:v>
                </c:pt>
                <c:pt idx="47">
                  <c:v>53.68</c:v>
                </c:pt>
                <c:pt idx="48">
                  <c:v>53.03</c:v>
                </c:pt>
                <c:pt idx="49">
                  <c:v>53.2</c:v>
                </c:pt>
                <c:pt idx="50">
                  <c:v>53.69</c:v>
                </c:pt>
                <c:pt idx="51">
                  <c:v>52.88</c:v>
                </c:pt>
                <c:pt idx="52">
                  <c:v>53.52</c:v>
                </c:pt>
                <c:pt idx="53">
                  <c:v>54.2</c:v>
                </c:pt>
                <c:pt idx="54">
                  <c:v>52.82</c:v>
                </c:pt>
                <c:pt idx="55">
                  <c:v>53.98</c:v>
                </c:pt>
                <c:pt idx="56">
                  <c:v>53.82</c:v>
                </c:pt>
                <c:pt idx="57">
                  <c:v>53.73</c:v>
                </c:pt>
                <c:pt idx="58">
                  <c:v>53.25</c:v>
                </c:pt>
                <c:pt idx="59">
                  <c:v>52.47</c:v>
                </c:pt>
                <c:pt idx="60">
                  <c:v>51.14</c:v>
                </c:pt>
                <c:pt idx="61">
                  <c:v>50.66</c:v>
                </c:pt>
                <c:pt idx="62">
                  <c:v>50.41</c:v>
                </c:pt>
                <c:pt idx="63">
                  <c:v>49.45</c:v>
                </c:pt>
                <c:pt idx="64">
                  <c:v>50.95</c:v>
                </c:pt>
                <c:pt idx="65">
                  <c:v>51.04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396336"/>
        <c:axId val="666396728"/>
      </c:lineChart>
      <c:dateAx>
        <c:axId val="66639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96728"/>
        <c:crosses val="autoZero"/>
        <c:auto val="1"/>
        <c:lblOffset val="100"/>
        <c:baseTimeUnit val="days"/>
      </c:dateAx>
      <c:valAx>
        <c:axId val="6663967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9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72.88</c:v>
                </c:pt>
                <c:pt idx="1">
                  <c:v>72.11</c:v>
                </c:pt>
                <c:pt idx="2">
                  <c:v>72.62</c:v>
                </c:pt>
                <c:pt idx="3">
                  <c:v>73.349999999999994</c:v>
                </c:pt>
                <c:pt idx="4">
                  <c:v>73.7</c:v>
                </c:pt>
                <c:pt idx="5">
                  <c:v>73.760000000000005</c:v>
                </c:pt>
                <c:pt idx="6">
                  <c:v>73</c:v>
                </c:pt>
                <c:pt idx="7">
                  <c:v>72.47</c:v>
                </c:pt>
                <c:pt idx="8">
                  <c:v>73.75</c:v>
                </c:pt>
                <c:pt idx="9">
                  <c:v>73.48</c:v>
                </c:pt>
                <c:pt idx="10">
                  <c:v>73.040000000000006</c:v>
                </c:pt>
                <c:pt idx="11">
                  <c:v>71.11</c:v>
                </c:pt>
                <c:pt idx="12">
                  <c:v>70.5</c:v>
                </c:pt>
                <c:pt idx="13">
                  <c:v>71.42</c:v>
                </c:pt>
                <c:pt idx="14">
                  <c:v>72.099999999999994</c:v>
                </c:pt>
                <c:pt idx="15">
                  <c:v>70.83</c:v>
                </c:pt>
                <c:pt idx="16">
                  <c:v>70.930000000000007</c:v>
                </c:pt>
                <c:pt idx="17">
                  <c:v>71.010000000000005</c:v>
                </c:pt>
                <c:pt idx="18">
                  <c:v>70.989999999999995</c:v>
                </c:pt>
                <c:pt idx="19">
                  <c:v>71.569999999999993</c:v>
                </c:pt>
                <c:pt idx="20">
                  <c:v>71.11</c:v>
                </c:pt>
                <c:pt idx="21">
                  <c:v>70.55</c:v>
                </c:pt>
                <c:pt idx="22">
                  <c:v>70.13</c:v>
                </c:pt>
                <c:pt idx="23">
                  <c:v>70.25</c:v>
                </c:pt>
                <c:pt idx="24">
                  <c:v>70.77</c:v>
                </c:pt>
                <c:pt idx="25">
                  <c:v>71.64</c:v>
                </c:pt>
                <c:pt idx="26">
                  <c:v>70.83</c:v>
                </c:pt>
                <c:pt idx="27">
                  <c:v>71.39</c:v>
                </c:pt>
                <c:pt idx="28">
                  <c:v>72.349999999999994</c:v>
                </c:pt>
                <c:pt idx="29">
                  <c:v>71.37</c:v>
                </c:pt>
                <c:pt idx="30">
                  <c:v>71.72</c:v>
                </c:pt>
                <c:pt idx="31">
                  <c:v>69.25</c:v>
                </c:pt>
                <c:pt idx="32">
                  <c:v>65.349999999999994</c:v>
                </c:pt>
                <c:pt idx="33">
                  <c:v>66</c:v>
                </c:pt>
                <c:pt idx="34">
                  <c:v>65.17</c:v>
                </c:pt>
                <c:pt idx="35">
                  <c:v>65.38</c:v>
                </c:pt>
                <c:pt idx="36">
                  <c:v>68.66</c:v>
                </c:pt>
                <c:pt idx="37">
                  <c:v>66.89</c:v>
                </c:pt>
                <c:pt idx="38">
                  <c:v>68.69</c:v>
                </c:pt>
                <c:pt idx="39">
                  <c:v>67.5</c:v>
                </c:pt>
                <c:pt idx="40">
                  <c:v>74.8</c:v>
                </c:pt>
                <c:pt idx="41">
                  <c:v>74.400000000000006</c:v>
                </c:pt>
                <c:pt idx="42">
                  <c:v>74.91</c:v>
                </c:pt>
                <c:pt idx="43">
                  <c:v>75.61</c:v>
                </c:pt>
                <c:pt idx="44">
                  <c:v>75.150000000000006</c:v>
                </c:pt>
                <c:pt idx="45">
                  <c:v>75.58</c:v>
                </c:pt>
                <c:pt idx="46">
                  <c:v>75.209999999999994</c:v>
                </c:pt>
                <c:pt idx="47">
                  <c:v>75.73</c:v>
                </c:pt>
                <c:pt idx="48">
                  <c:v>74.959999999999994</c:v>
                </c:pt>
                <c:pt idx="49">
                  <c:v>75.27</c:v>
                </c:pt>
                <c:pt idx="50">
                  <c:v>75.34</c:v>
                </c:pt>
                <c:pt idx="51">
                  <c:v>75.790000000000006</c:v>
                </c:pt>
                <c:pt idx="52">
                  <c:v>75.319999999999993</c:v>
                </c:pt>
                <c:pt idx="53">
                  <c:v>76.47</c:v>
                </c:pt>
                <c:pt idx="54">
                  <c:v>76.400000000000006</c:v>
                </c:pt>
                <c:pt idx="55">
                  <c:v>76.709999999999994</c:v>
                </c:pt>
                <c:pt idx="56">
                  <c:v>75.88</c:v>
                </c:pt>
                <c:pt idx="57">
                  <c:v>75.69</c:v>
                </c:pt>
                <c:pt idx="58">
                  <c:v>75.790000000000006</c:v>
                </c:pt>
                <c:pt idx="59">
                  <c:v>77.7</c:v>
                </c:pt>
                <c:pt idx="60">
                  <c:v>76.900000000000006</c:v>
                </c:pt>
                <c:pt idx="62">
                  <c:v>78.260000000000005</c:v>
                </c:pt>
                <c:pt idx="63">
                  <c:v>78.14</c:v>
                </c:pt>
                <c:pt idx="64">
                  <c:v>76.88</c:v>
                </c:pt>
                <c:pt idx="65">
                  <c:v>77.66</c:v>
                </c:pt>
                <c:pt idx="66">
                  <c:v>77.56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398688"/>
        <c:axId val="666399080"/>
      </c:lineChart>
      <c:dateAx>
        <c:axId val="6663986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99080"/>
        <c:crosses val="autoZero"/>
        <c:auto val="1"/>
        <c:lblOffset val="100"/>
        <c:baseTimeUnit val="days"/>
      </c:dateAx>
      <c:valAx>
        <c:axId val="6663990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39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49.89</c:v>
                </c:pt>
                <c:pt idx="1">
                  <c:v>49.8</c:v>
                </c:pt>
                <c:pt idx="2">
                  <c:v>50.92</c:v>
                </c:pt>
                <c:pt idx="3">
                  <c:v>50.76</c:v>
                </c:pt>
                <c:pt idx="4">
                  <c:v>50.42</c:v>
                </c:pt>
                <c:pt idx="5">
                  <c:v>50.16</c:v>
                </c:pt>
                <c:pt idx="6">
                  <c:v>50.5</c:v>
                </c:pt>
                <c:pt idx="7">
                  <c:v>49.82</c:v>
                </c:pt>
                <c:pt idx="8">
                  <c:v>49.66</c:v>
                </c:pt>
                <c:pt idx="9">
                  <c:v>49.97</c:v>
                </c:pt>
                <c:pt idx="10">
                  <c:v>51.78</c:v>
                </c:pt>
                <c:pt idx="11">
                  <c:v>51.35</c:v>
                </c:pt>
                <c:pt idx="12">
                  <c:v>51.1</c:v>
                </c:pt>
                <c:pt idx="13">
                  <c:v>49.43</c:v>
                </c:pt>
                <c:pt idx="14">
                  <c:v>47.82</c:v>
                </c:pt>
                <c:pt idx="15">
                  <c:v>48.31</c:v>
                </c:pt>
                <c:pt idx="16">
                  <c:v>47.77</c:v>
                </c:pt>
                <c:pt idx="17">
                  <c:v>48.18</c:v>
                </c:pt>
                <c:pt idx="18">
                  <c:v>48.59</c:v>
                </c:pt>
                <c:pt idx="19">
                  <c:v>48.49</c:v>
                </c:pt>
                <c:pt idx="20">
                  <c:v>49.24</c:v>
                </c:pt>
                <c:pt idx="21">
                  <c:v>49.21</c:v>
                </c:pt>
                <c:pt idx="22">
                  <c:v>48.9</c:v>
                </c:pt>
                <c:pt idx="23">
                  <c:v>48.61</c:v>
                </c:pt>
                <c:pt idx="24">
                  <c:v>48.9</c:v>
                </c:pt>
                <c:pt idx="25">
                  <c:v>48.51</c:v>
                </c:pt>
                <c:pt idx="26">
                  <c:v>47.38</c:v>
                </c:pt>
                <c:pt idx="27">
                  <c:v>47.65</c:v>
                </c:pt>
                <c:pt idx="28">
                  <c:v>47.47</c:v>
                </c:pt>
                <c:pt idx="29">
                  <c:v>46.38</c:v>
                </c:pt>
                <c:pt idx="30">
                  <c:v>45.95</c:v>
                </c:pt>
                <c:pt idx="31">
                  <c:v>45.25</c:v>
                </c:pt>
                <c:pt idx="32">
                  <c:v>44.53</c:v>
                </c:pt>
                <c:pt idx="34">
                  <c:v>44.21</c:v>
                </c:pt>
                <c:pt idx="35">
                  <c:v>42.88</c:v>
                </c:pt>
                <c:pt idx="36">
                  <c:v>41.92</c:v>
                </c:pt>
                <c:pt idx="37">
                  <c:v>41.93</c:v>
                </c:pt>
                <c:pt idx="38">
                  <c:v>41.88</c:v>
                </c:pt>
                <c:pt idx="39">
                  <c:v>41.77</c:v>
                </c:pt>
                <c:pt idx="40">
                  <c:v>41.34</c:v>
                </c:pt>
                <c:pt idx="41">
                  <c:v>41.47</c:v>
                </c:pt>
                <c:pt idx="42">
                  <c:v>41.4</c:v>
                </c:pt>
                <c:pt idx="43">
                  <c:v>41.21</c:v>
                </c:pt>
                <c:pt idx="44">
                  <c:v>41.37</c:v>
                </c:pt>
                <c:pt idx="45">
                  <c:v>41.17</c:v>
                </c:pt>
                <c:pt idx="46">
                  <c:v>41.46</c:v>
                </c:pt>
                <c:pt idx="47">
                  <c:v>40.9</c:v>
                </c:pt>
                <c:pt idx="48">
                  <c:v>39.46</c:v>
                </c:pt>
                <c:pt idx="49">
                  <c:v>39.35</c:v>
                </c:pt>
                <c:pt idx="50">
                  <c:v>40.04</c:v>
                </c:pt>
                <c:pt idx="51">
                  <c:v>40.01</c:v>
                </c:pt>
                <c:pt idx="52">
                  <c:v>39.270000000000003</c:v>
                </c:pt>
                <c:pt idx="53">
                  <c:v>38.94</c:v>
                </c:pt>
                <c:pt idx="54">
                  <c:v>39.770000000000003</c:v>
                </c:pt>
                <c:pt idx="55">
                  <c:v>38.950000000000003</c:v>
                </c:pt>
                <c:pt idx="56">
                  <c:v>39.94</c:v>
                </c:pt>
                <c:pt idx="57">
                  <c:v>40.32</c:v>
                </c:pt>
                <c:pt idx="58">
                  <c:v>40.15</c:v>
                </c:pt>
                <c:pt idx="59">
                  <c:v>39.979999999999997</c:v>
                </c:pt>
                <c:pt idx="60">
                  <c:v>39.36</c:v>
                </c:pt>
                <c:pt idx="61">
                  <c:v>39.03</c:v>
                </c:pt>
                <c:pt idx="62">
                  <c:v>39.229999999999997</c:v>
                </c:pt>
                <c:pt idx="63">
                  <c:v>39.21</c:v>
                </c:pt>
                <c:pt idx="64">
                  <c:v>38.04</c:v>
                </c:pt>
                <c:pt idx="65">
                  <c:v>38.78</c:v>
                </c:pt>
                <c:pt idx="66">
                  <c:v>38.5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401040"/>
        <c:axId val="666401432"/>
      </c:lineChart>
      <c:dateAx>
        <c:axId val="666401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01432"/>
        <c:crosses val="autoZero"/>
        <c:auto val="1"/>
        <c:lblOffset val="100"/>
        <c:baseTimeUnit val="days"/>
      </c:dateAx>
      <c:valAx>
        <c:axId val="666401432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40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105.15</c:v>
                </c:pt>
                <c:pt idx="1">
                  <c:v>105.42</c:v>
                </c:pt>
                <c:pt idx="2">
                  <c:v>105.56</c:v>
                </c:pt>
                <c:pt idx="3">
                  <c:v>105.46</c:v>
                </c:pt>
                <c:pt idx="4">
                  <c:v>105.3</c:v>
                </c:pt>
                <c:pt idx="5">
                  <c:v>103.91</c:v>
                </c:pt>
                <c:pt idx="6">
                  <c:v>104.39</c:v>
                </c:pt>
                <c:pt idx="7">
                  <c:v>104.05</c:v>
                </c:pt>
                <c:pt idx="8">
                  <c:v>103.85</c:v>
                </c:pt>
                <c:pt idx="9">
                  <c:v>104.06</c:v>
                </c:pt>
                <c:pt idx="10">
                  <c:v>104.86</c:v>
                </c:pt>
                <c:pt idx="11">
                  <c:v>103.38</c:v>
                </c:pt>
                <c:pt idx="13">
                  <c:v>101.99</c:v>
                </c:pt>
                <c:pt idx="14">
                  <c:v>100.66</c:v>
                </c:pt>
                <c:pt idx="15">
                  <c:v>99.96</c:v>
                </c:pt>
                <c:pt idx="16">
                  <c:v>98.5</c:v>
                </c:pt>
                <c:pt idx="17">
                  <c:v>98.94</c:v>
                </c:pt>
                <c:pt idx="18">
                  <c:v>99.12</c:v>
                </c:pt>
                <c:pt idx="19">
                  <c:v>99.67</c:v>
                </c:pt>
                <c:pt idx="20">
                  <c:v>98.97</c:v>
                </c:pt>
                <c:pt idx="21">
                  <c:v>98.82</c:v>
                </c:pt>
                <c:pt idx="22">
                  <c:v>98.26</c:v>
                </c:pt>
                <c:pt idx="23">
                  <c:v>97.71</c:v>
                </c:pt>
                <c:pt idx="24">
                  <c:v>97.63</c:v>
                </c:pt>
                <c:pt idx="25">
                  <c:v>98.24</c:v>
                </c:pt>
                <c:pt idx="26">
                  <c:v>99.37</c:v>
                </c:pt>
                <c:pt idx="27">
                  <c:v>99.12</c:v>
                </c:pt>
                <c:pt idx="28">
                  <c:v>97.7</c:v>
                </c:pt>
                <c:pt idx="29">
                  <c:v>97.92</c:v>
                </c:pt>
                <c:pt idx="30">
                  <c:v>97.68</c:v>
                </c:pt>
                <c:pt idx="31">
                  <c:v>94.96</c:v>
                </c:pt>
                <c:pt idx="32">
                  <c:v>94.64</c:v>
                </c:pt>
                <c:pt idx="33">
                  <c:v>94.38</c:v>
                </c:pt>
                <c:pt idx="34">
                  <c:v>94.43</c:v>
                </c:pt>
                <c:pt idx="35">
                  <c:v>92.45</c:v>
                </c:pt>
                <c:pt idx="36">
                  <c:v>93.37</c:v>
                </c:pt>
                <c:pt idx="37">
                  <c:v>91.91</c:v>
                </c:pt>
                <c:pt idx="38">
                  <c:v>92.39</c:v>
                </c:pt>
                <c:pt idx="39">
                  <c:v>92.69</c:v>
                </c:pt>
                <c:pt idx="40">
                  <c:v>93.85</c:v>
                </c:pt>
                <c:pt idx="41">
                  <c:v>94.02</c:v>
                </c:pt>
                <c:pt idx="42">
                  <c:v>93.49</c:v>
                </c:pt>
                <c:pt idx="43">
                  <c:v>92.75</c:v>
                </c:pt>
                <c:pt idx="44">
                  <c:v>93.37</c:v>
                </c:pt>
                <c:pt idx="45">
                  <c:v>93.03</c:v>
                </c:pt>
                <c:pt idx="46">
                  <c:v>92.03</c:v>
                </c:pt>
                <c:pt idx="47">
                  <c:v>91.93</c:v>
                </c:pt>
                <c:pt idx="48">
                  <c:v>91.17</c:v>
                </c:pt>
                <c:pt idx="49">
                  <c:v>90.83</c:v>
                </c:pt>
                <c:pt idx="50">
                  <c:v>91.3</c:v>
                </c:pt>
                <c:pt idx="51">
                  <c:v>91.12</c:v>
                </c:pt>
                <c:pt idx="52">
                  <c:v>91.41</c:v>
                </c:pt>
                <c:pt idx="53">
                  <c:v>91.86</c:v>
                </c:pt>
                <c:pt idx="54">
                  <c:v>92.49</c:v>
                </c:pt>
                <c:pt idx="55">
                  <c:v>92.49</c:v>
                </c:pt>
                <c:pt idx="56">
                  <c:v>92.83</c:v>
                </c:pt>
                <c:pt idx="57">
                  <c:v>92.45</c:v>
                </c:pt>
                <c:pt idx="58">
                  <c:v>92.59</c:v>
                </c:pt>
                <c:pt idx="59">
                  <c:v>92.49</c:v>
                </c:pt>
                <c:pt idx="60">
                  <c:v>92.86</c:v>
                </c:pt>
                <c:pt idx="61">
                  <c:v>91.8</c:v>
                </c:pt>
                <c:pt idx="62">
                  <c:v>92.2</c:v>
                </c:pt>
                <c:pt idx="63">
                  <c:v>91.72</c:v>
                </c:pt>
                <c:pt idx="64">
                  <c:v>91.96</c:v>
                </c:pt>
                <c:pt idx="65">
                  <c:v>93.27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994584"/>
        <c:axId val="685994976"/>
      </c:lineChart>
      <c:dateAx>
        <c:axId val="685994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94976"/>
        <c:crosses val="autoZero"/>
        <c:auto val="1"/>
        <c:lblOffset val="100"/>
        <c:baseTimeUnit val="days"/>
      </c:dateAx>
      <c:valAx>
        <c:axId val="6859949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94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42717</c:v>
                </c:pt>
                <c:pt idx="10">
                  <c:v>42716</c:v>
                </c:pt>
                <c:pt idx="11">
                  <c:v>42713</c:v>
                </c:pt>
                <c:pt idx="12">
                  <c:v>42712</c:v>
                </c:pt>
                <c:pt idx="13">
                  <c:v>42711</c:v>
                </c:pt>
                <c:pt idx="14">
                  <c:v>42710</c:v>
                </c:pt>
                <c:pt idx="15">
                  <c:v>42709</c:v>
                </c:pt>
                <c:pt idx="16">
                  <c:v>42706</c:v>
                </c:pt>
                <c:pt idx="17">
                  <c:v>42705</c:v>
                </c:pt>
                <c:pt idx="18">
                  <c:v>42704</c:v>
                </c:pt>
                <c:pt idx="19">
                  <c:v>42703</c:v>
                </c:pt>
                <c:pt idx="20">
                  <c:v>42702</c:v>
                </c:pt>
                <c:pt idx="21">
                  <c:v>42699</c:v>
                </c:pt>
                <c:pt idx="22">
                  <c:v>42697</c:v>
                </c:pt>
                <c:pt idx="23">
                  <c:v>42696</c:v>
                </c:pt>
                <c:pt idx="24">
                  <c:v>42695</c:v>
                </c:pt>
                <c:pt idx="25">
                  <c:v>42692</c:v>
                </c:pt>
                <c:pt idx="26">
                  <c:v>42691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3.42</c:v>
                </c:pt>
                <c:pt idx="1">
                  <c:v>3.34</c:v>
                </c:pt>
                <c:pt idx="2">
                  <c:v>3.29</c:v>
                </c:pt>
                <c:pt idx="3">
                  <c:v>3.45</c:v>
                </c:pt>
                <c:pt idx="4">
                  <c:v>3.57</c:v>
                </c:pt>
                <c:pt idx="5">
                  <c:v>3.56</c:v>
                </c:pt>
                <c:pt idx="6">
                  <c:v>3.49</c:v>
                </c:pt>
                <c:pt idx="7">
                  <c:v>3.44</c:v>
                </c:pt>
                <c:pt idx="8">
                  <c:v>3.45</c:v>
                </c:pt>
                <c:pt idx="10">
                  <c:v>3.49</c:v>
                </c:pt>
                <c:pt idx="11">
                  <c:v>3.67</c:v>
                </c:pt>
                <c:pt idx="12">
                  <c:v>3.7</c:v>
                </c:pt>
                <c:pt idx="13">
                  <c:v>3.6</c:v>
                </c:pt>
                <c:pt idx="14">
                  <c:v>3.53</c:v>
                </c:pt>
                <c:pt idx="15">
                  <c:v>3.42</c:v>
                </c:pt>
                <c:pt idx="16">
                  <c:v>3.48</c:v>
                </c:pt>
                <c:pt idx="17">
                  <c:v>3.51</c:v>
                </c:pt>
                <c:pt idx="18">
                  <c:v>3.65</c:v>
                </c:pt>
                <c:pt idx="19">
                  <c:v>3.67</c:v>
                </c:pt>
                <c:pt idx="20">
                  <c:v>3.74</c:v>
                </c:pt>
                <c:pt idx="21">
                  <c:v>3.69</c:v>
                </c:pt>
                <c:pt idx="22">
                  <c:v>3.62</c:v>
                </c:pt>
                <c:pt idx="23">
                  <c:v>3.59</c:v>
                </c:pt>
                <c:pt idx="24">
                  <c:v>3.51</c:v>
                </c:pt>
                <c:pt idx="25">
                  <c:v>3.42</c:v>
                </c:pt>
                <c:pt idx="26">
                  <c:v>3.36</c:v>
                </c:pt>
                <c:pt idx="27">
                  <c:v>3.43</c:v>
                </c:pt>
                <c:pt idx="28">
                  <c:v>3.3</c:v>
                </c:pt>
                <c:pt idx="29">
                  <c:v>3.24</c:v>
                </c:pt>
                <c:pt idx="30">
                  <c:v>3.18</c:v>
                </c:pt>
                <c:pt idx="31">
                  <c:v>3.16</c:v>
                </c:pt>
                <c:pt idx="32">
                  <c:v>3.21</c:v>
                </c:pt>
                <c:pt idx="33">
                  <c:v>3.24</c:v>
                </c:pt>
                <c:pt idx="34">
                  <c:v>3.21</c:v>
                </c:pt>
                <c:pt idx="35">
                  <c:v>3.12</c:v>
                </c:pt>
                <c:pt idx="36">
                  <c:v>3.13</c:v>
                </c:pt>
                <c:pt idx="37">
                  <c:v>3.39</c:v>
                </c:pt>
                <c:pt idx="38">
                  <c:v>3.93</c:v>
                </c:pt>
                <c:pt idx="39">
                  <c:v>4.0199999999999996</c:v>
                </c:pt>
                <c:pt idx="40">
                  <c:v>4.03</c:v>
                </c:pt>
                <c:pt idx="41">
                  <c:v>4.17</c:v>
                </c:pt>
                <c:pt idx="42">
                  <c:v>4.09</c:v>
                </c:pt>
                <c:pt idx="43">
                  <c:v>4.1100000000000003</c:v>
                </c:pt>
                <c:pt idx="44">
                  <c:v>4.0999999999999996</c:v>
                </c:pt>
                <c:pt idx="45">
                  <c:v>4.07</c:v>
                </c:pt>
                <c:pt idx="46">
                  <c:v>4.09</c:v>
                </c:pt>
                <c:pt idx="47">
                  <c:v>4.09</c:v>
                </c:pt>
                <c:pt idx="48">
                  <c:v>4.08</c:v>
                </c:pt>
                <c:pt idx="49">
                  <c:v>3.9</c:v>
                </c:pt>
                <c:pt idx="50">
                  <c:v>3.94</c:v>
                </c:pt>
                <c:pt idx="51">
                  <c:v>4</c:v>
                </c:pt>
                <c:pt idx="52">
                  <c:v>4.0199999999999996</c:v>
                </c:pt>
                <c:pt idx="53">
                  <c:v>4.1500000000000004</c:v>
                </c:pt>
                <c:pt idx="54">
                  <c:v>4.1500000000000004</c:v>
                </c:pt>
                <c:pt idx="55">
                  <c:v>4.2300000000000004</c:v>
                </c:pt>
                <c:pt idx="56">
                  <c:v>3.99</c:v>
                </c:pt>
                <c:pt idx="57">
                  <c:v>4.03</c:v>
                </c:pt>
                <c:pt idx="58">
                  <c:v>4.0999999999999996</c:v>
                </c:pt>
                <c:pt idx="59">
                  <c:v>4.1399999999999997</c:v>
                </c:pt>
                <c:pt idx="60">
                  <c:v>4.16</c:v>
                </c:pt>
                <c:pt idx="61">
                  <c:v>4.25</c:v>
                </c:pt>
                <c:pt idx="62">
                  <c:v>4.34</c:v>
                </c:pt>
                <c:pt idx="63">
                  <c:v>4.34</c:v>
                </c:pt>
                <c:pt idx="64">
                  <c:v>4.3600000000000003</c:v>
                </c:pt>
                <c:pt idx="65">
                  <c:v>4.33</c:v>
                </c:pt>
                <c:pt idx="66">
                  <c:v>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996936"/>
        <c:axId val="685997328"/>
      </c:lineChart>
      <c:dateAx>
        <c:axId val="685996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97328"/>
        <c:crosses val="autoZero"/>
        <c:auto val="1"/>
        <c:lblOffset val="100"/>
        <c:baseTimeUnit val="days"/>
      </c:dateAx>
      <c:valAx>
        <c:axId val="68599732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96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73.64</c:v>
                </c:pt>
                <c:pt idx="1">
                  <c:v>73.3</c:v>
                </c:pt>
                <c:pt idx="2">
                  <c:v>73.959999999999994</c:v>
                </c:pt>
                <c:pt idx="3">
                  <c:v>74.05</c:v>
                </c:pt>
                <c:pt idx="4">
                  <c:v>74.400000000000006</c:v>
                </c:pt>
                <c:pt idx="5">
                  <c:v>74.099999999999994</c:v>
                </c:pt>
                <c:pt idx="6">
                  <c:v>75.55</c:v>
                </c:pt>
                <c:pt idx="7">
                  <c:v>75.709999999999994</c:v>
                </c:pt>
                <c:pt idx="8">
                  <c:v>74.84</c:v>
                </c:pt>
                <c:pt idx="10">
                  <c:v>73.47</c:v>
                </c:pt>
                <c:pt idx="11">
                  <c:v>72.7</c:v>
                </c:pt>
                <c:pt idx="12">
                  <c:v>72.02</c:v>
                </c:pt>
                <c:pt idx="13">
                  <c:v>72.78</c:v>
                </c:pt>
                <c:pt idx="14">
                  <c:v>72.47</c:v>
                </c:pt>
                <c:pt idx="15">
                  <c:v>72.36</c:v>
                </c:pt>
                <c:pt idx="16">
                  <c:v>72.42</c:v>
                </c:pt>
                <c:pt idx="17">
                  <c:v>72.84</c:v>
                </c:pt>
                <c:pt idx="18">
                  <c:v>73.7</c:v>
                </c:pt>
                <c:pt idx="19">
                  <c:v>74.87</c:v>
                </c:pt>
                <c:pt idx="20">
                  <c:v>74.540000000000006</c:v>
                </c:pt>
                <c:pt idx="21">
                  <c:v>75.44</c:v>
                </c:pt>
                <c:pt idx="22">
                  <c:v>75.3</c:v>
                </c:pt>
                <c:pt idx="23">
                  <c:v>74.459999999999994</c:v>
                </c:pt>
                <c:pt idx="24">
                  <c:v>74.98</c:v>
                </c:pt>
                <c:pt idx="25">
                  <c:v>74.62</c:v>
                </c:pt>
                <c:pt idx="26">
                  <c:v>75.58</c:v>
                </c:pt>
                <c:pt idx="27">
                  <c:v>76</c:v>
                </c:pt>
                <c:pt idx="28">
                  <c:v>76.349999999999994</c:v>
                </c:pt>
                <c:pt idx="29">
                  <c:v>76.75</c:v>
                </c:pt>
                <c:pt idx="30">
                  <c:v>76.42</c:v>
                </c:pt>
                <c:pt idx="31">
                  <c:v>77.84</c:v>
                </c:pt>
                <c:pt idx="32">
                  <c:v>78.47</c:v>
                </c:pt>
                <c:pt idx="33">
                  <c:v>74.040000000000006</c:v>
                </c:pt>
                <c:pt idx="34">
                  <c:v>74</c:v>
                </c:pt>
                <c:pt idx="35">
                  <c:v>72.430000000000007</c:v>
                </c:pt>
                <c:pt idx="36">
                  <c:v>71.760000000000005</c:v>
                </c:pt>
                <c:pt idx="37">
                  <c:v>72.510000000000005</c:v>
                </c:pt>
                <c:pt idx="38">
                  <c:v>74.069999999999993</c:v>
                </c:pt>
                <c:pt idx="39">
                  <c:v>73.63</c:v>
                </c:pt>
                <c:pt idx="40">
                  <c:v>73.88</c:v>
                </c:pt>
                <c:pt idx="41">
                  <c:v>75.83</c:v>
                </c:pt>
                <c:pt idx="42">
                  <c:v>75.38</c:v>
                </c:pt>
                <c:pt idx="43">
                  <c:v>74.41</c:v>
                </c:pt>
                <c:pt idx="44">
                  <c:v>74.150000000000006</c:v>
                </c:pt>
                <c:pt idx="45">
                  <c:v>74.290000000000006</c:v>
                </c:pt>
                <c:pt idx="46">
                  <c:v>74.31</c:v>
                </c:pt>
                <c:pt idx="47">
                  <c:v>73.34</c:v>
                </c:pt>
                <c:pt idx="48">
                  <c:v>73.41</c:v>
                </c:pt>
                <c:pt idx="49">
                  <c:v>72.64</c:v>
                </c:pt>
                <c:pt idx="50">
                  <c:v>72.75</c:v>
                </c:pt>
                <c:pt idx="51">
                  <c:v>73.06</c:v>
                </c:pt>
                <c:pt idx="52">
                  <c:v>73.03</c:v>
                </c:pt>
                <c:pt idx="53">
                  <c:v>73.819999999999993</c:v>
                </c:pt>
                <c:pt idx="54">
                  <c:v>75.489999999999995</c:v>
                </c:pt>
                <c:pt idx="55">
                  <c:v>75.239999999999995</c:v>
                </c:pt>
                <c:pt idx="56">
                  <c:v>76.209999999999994</c:v>
                </c:pt>
                <c:pt idx="57">
                  <c:v>77.569999999999993</c:v>
                </c:pt>
                <c:pt idx="58">
                  <c:v>77.239999999999995</c:v>
                </c:pt>
                <c:pt idx="59">
                  <c:v>78.03</c:v>
                </c:pt>
                <c:pt idx="60">
                  <c:v>79.12</c:v>
                </c:pt>
                <c:pt idx="61">
                  <c:v>77.86</c:v>
                </c:pt>
                <c:pt idx="62">
                  <c:v>78.97</c:v>
                </c:pt>
                <c:pt idx="63">
                  <c:v>79.25</c:v>
                </c:pt>
                <c:pt idx="64">
                  <c:v>80.62</c:v>
                </c:pt>
                <c:pt idx="65">
                  <c:v>81.37</c:v>
                </c:pt>
                <c:pt idx="66">
                  <c:v>81.52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999288"/>
        <c:axId val="685999680"/>
      </c:lineChart>
      <c:catAx>
        <c:axId val="685999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99680"/>
        <c:crosses val="autoZero"/>
        <c:auto val="1"/>
        <c:lblAlgn val="ctr"/>
        <c:lblOffset val="100"/>
        <c:noMultiLvlLbl val="0"/>
      </c:catAx>
      <c:valAx>
        <c:axId val="685999680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999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70.16</c:v>
                </c:pt>
                <c:pt idx="1">
                  <c:v>70.08</c:v>
                </c:pt>
                <c:pt idx="2">
                  <c:v>70.459999999999994</c:v>
                </c:pt>
                <c:pt idx="3">
                  <c:v>70</c:v>
                </c:pt>
                <c:pt idx="4">
                  <c:v>69.47</c:v>
                </c:pt>
                <c:pt idx="5">
                  <c:v>70.14</c:v>
                </c:pt>
                <c:pt idx="6">
                  <c:v>69.22</c:v>
                </c:pt>
                <c:pt idx="7">
                  <c:v>70.64</c:v>
                </c:pt>
                <c:pt idx="8">
                  <c:v>70.290000000000006</c:v>
                </c:pt>
                <c:pt idx="9">
                  <c:v>70.069999999999993</c:v>
                </c:pt>
                <c:pt idx="10">
                  <c:v>70.84</c:v>
                </c:pt>
                <c:pt idx="11">
                  <c:v>71.099999999999994</c:v>
                </c:pt>
                <c:pt idx="12">
                  <c:v>69.84</c:v>
                </c:pt>
                <c:pt idx="13">
                  <c:v>68.97</c:v>
                </c:pt>
                <c:pt idx="14">
                  <c:v>68.94</c:v>
                </c:pt>
                <c:pt idx="15">
                  <c:v>68.39</c:v>
                </c:pt>
                <c:pt idx="16">
                  <c:v>67.73</c:v>
                </c:pt>
                <c:pt idx="17">
                  <c:v>67.38</c:v>
                </c:pt>
                <c:pt idx="18">
                  <c:v>67.290000000000006</c:v>
                </c:pt>
                <c:pt idx="19">
                  <c:v>67.98</c:v>
                </c:pt>
                <c:pt idx="20">
                  <c:v>67.959999999999994</c:v>
                </c:pt>
                <c:pt idx="21">
                  <c:v>67.81</c:v>
                </c:pt>
                <c:pt idx="22">
                  <c:v>67.7</c:v>
                </c:pt>
                <c:pt idx="23">
                  <c:v>67.27</c:v>
                </c:pt>
                <c:pt idx="24">
                  <c:v>67.36</c:v>
                </c:pt>
                <c:pt idx="25">
                  <c:v>67.930000000000007</c:v>
                </c:pt>
                <c:pt idx="26">
                  <c:v>67.95</c:v>
                </c:pt>
                <c:pt idx="27">
                  <c:v>65.150000000000006</c:v>
                </c:pt>
                <c:pt idx="28">
                  <c:v>63.51</c:v>
                </c:pt>
                <c:pt idx="29">
                  <c:v>63.26</c:v>
                </c:pt>
                <c:pt idx="30">
                  <c:v>62.85</c:v>
                </c:pt>
                <c:pt idx="32">
                  <c:v>60.05</c:v>
                </c:pt>
                <c:pt idx="33">
                  <c:v>60.45</c:v>
                </c:pt>
                <c:pt idx="34">
                  <c:v>59.11</c:v>
                </c:pt>
                <c:pt idx="35">
                  <c:v>57.31</c:v>
                </c:pt>
                <c:pt idx="36">
                  <c:v>57.45</c:v>
                </c:pt>
                <c:pt idx="37">
                  <c:v>57.67</c:v>
                </c:pt>
                <c:pt idx="38">
                  <c:v>58.98</c:v>
                </c:pt>
                <c:pt idx="39">
                  <c:v>58.54</c:v>
                </c:pt>
                <c:pt idx="40">
                  <c:v>58.42</c:v>
                </c:pt>
                <c:pt idx="41">
                  <c:v>58.91</c:v>
                </c:pt>
                <c:pt idx="42">
                  <c:v>58.45</c:v>
                </c:pt>
                <c:pt idx="43">
                  <c:v>58.88</c:v>
                </c:pt>
                <c:pt idx="44">
                  <c:v>58.51</c:v>
                </c:pt>
                <c:pt idx="45">
                  <c:v>58.65</c:v>
                </c:pt>
                <c:pt idx="46">
                  <c:v>59.21</c:v>
                </c:pt>
                <c:pt idx="47">
                  <c:v>59.28</c:v>
                </c:pt>
                <c:pt idx="48">
                  <c:v>59.54</c:v>
                </c:pt>
                <c:pt idx="49">
                  <c:v>59.21</c:v>
                </c:pt>
                <c:pt idx="50">
                  <c:v>59.19</c:v>
                </c:pt>
                <c:pt idx="51">
                  <c:v>59.43</c:v>
                </c:pt>
                <c:pt idx="52">
                  <c:v>59.19</c:v>
                </c:pt>
                <c:pt idx="53">
                  <c:v>60.9</c:v>
                </c:pt>
                <c:pt idx="54">
                  <c:v>60.65</c:v>
                </c:pt>
                <c:pt idx="55">
                  <c:v>61.99</c:v>
                </c:pt>
                <c:pt idx="56">
                  <c:v>61.87</c:v>
                </c:pt>
                <c:pt idx="57">
                  <c:v>61.72</c:v>
                </c:pt>
                <c:pt idx="58">
                  <c:v>62.57</c:v>
                </c:pt>
                <c:pt idx="59">
                  <c:v>62.48</c:v>
                </c:pt>
                <c:pt idx="60">
                  <c:v>61.59</c:v>
                </c:pt>
                <c:pt idx="61">
                  <c:v>62.16</c:v>
                </c:pt>
                <c:pt idx="62">
                  <c:v>61.41</c:v>
                </c:pt>
                <c:pt idx="63">
                  <c:v>61</c:v>
                </c:pt>
                <c:pt idx="64">
                  <c:v>61.32</c:v>
                </c:pt>
                <c:pt idx="65">
                  <c:v>61.57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01640"/>
        <c:axId val="686002032"/>
      </c:lineChart>
      <c:dateAx>
        <c:axId val="686001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2032"/>
        <c:crosses val="autoZero"/>
        <c:auto val="1"/>
        <c:lblOffset val="100"/>
        <c:baseTimeUnit val="days"/>
      </c:dateAx>
      <c:valAx>
        <c:axId val="68600203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1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62.16</c:v>
                </c:pt>
                <c:pt idx="1">
                  <c:v>62.46</c:v>
                </c:pt>
                <c:pt idx="2">
                  <c:v>62.39</c:v>
                </c:pt>
                <c:pt idx="3">
                  <c:v>61.45</c:v>
                </c:pt>
                <c:pt idx="4">
                  <c:v>63.06</c:v>
                </c:pt>
                <c:pt idx="5">
                  <c:v>63.5</c:v>
                </c:pt>
                <c:pt idx="6">
                  <c:v>62.82</c:v>
                </c:pt>
                <c:pt idx="7">
                  <c:v>62.87</c:v>
                </c:pt>
                <c:pt idx="8">
                  <c:v>63.74</c:v>
                </c:pt>
                <c:pt idx="9">
                  <c:v>63.87</c:v>
                </c:pt>
                <c:pt idx="10">
                  <c:v>63.2</c:v>
                </c:pt>
                <c:pt idx="11">
                  <c:v>62.48</c:v>
                </c:pt>
                <c:pt idx="12">
                  <c:v>62.99</c:v>
                </c:pt>
                <c:pt idx="13">
                  <c:v>61.03</c:v>
                </c:pt>
                <c:pt idx="14">
                  <c:v>61.13</c:v>
                </c:pt>
                <c:pt idx="15">
                  <c:v>60.94</c:v>
                </c:pt>
                <c:pt idx="16">
                  <c:v>60.59</c:v>
                </c:pt>
                <c:pt idx="17">
                  <c:v>60.94</c:v>
                </c:pt>
                <c:pt idx="18">
                  <c:v>62.66</c:v>
                </c:pt>
                <c:pt idx="19">
                  <c:v>62.08</c:v>
                </c:pt>
                <c:pt idx="20">
                  <c:v>62.3</c:v>
                </c:pt>
                <c:pt idx="21">
                  <c:v>61.48</c:v>
                </c:pt>
                <c:pt idx="22">
                  <c:v>62.68</c:v>
                </c:pt>
                <c:pt idx="23">
                  <c:v>61.63</c:v>
                </c:pt>
                <c:pt idx="24">
                  <c:v>61.26</c:v>
                </c:pt>
                <c:pt idx="25">
                  <c:v>61.36</c:v>
                </c:pt>
                <c:pt idx="26">
                  <c:v>61.26</c:v>
                </c:pt>
                <c:pt idx="27">
                  <c:v>61.3</c:v>
                </c:pt>
                <c:pt idx="28">
                  <c:v>61.2</c:v>
                </c:pt>
                <c:pt idx="29">
                  <c:v>61.04</c:v>
                </c:pt>
                <c:pt idx="30">
                  <c:v>61.07</c:v>
                </c:pt>
                <c:pt idx="31">
                  <c:v>62.74</c:v>
                </c:pt>
                <c:pt idx="32">
                  <c:v>63.71</c:v>
                </c:pt>
                <c:pt idx="33">
                  <c:v>61.83</c:v>
                </c:pt>
                <c:pt idx="34">
                  <c:v>60.65</c:v>
                </c:pt>
                <c:pt idx="35">
                  <c:v>61.12</c:v>
                </c:pt>
                <c:pt idx="36">
                  <c:v>61.38</c:v>
                </c:pt>
                <c:pt idx="37">
                  <c:v>61.63</c:v>
                </c:pt>
                <c:pt idx="38">
                  <c:v>61.98</c:v>
                </c:pt>
                <c:pt idx="39">
                  <c:v>61.66</c:v>
                </c:pt>
                <c:pt idx="40">
                  <c:v>60.72</c:v>
                </c:pt>
                <c:pt idx="41">
                  <c:v>60.84</c:v>
                </c:pt>
                <c:pt idx="42">
                  <c:v>61.1</c:v>
                </c:pt>
                <c:pt idx="43">
                  <c:v>60.89</c:v>
                </c:pt>
                <c:pt idx="44">
                  <c:v>60.71</c:v>
                </c:pt>
                <c:pt idx="45">
                  <c:v>61</c:v>
                </c:pt>
                <c:pt idx="46">
                  <c:v>61.57</c:v>
                </c:pt>
                <c:pt idx="47">
                  <c:v>61.91</c:v>
                </c:pt>
                <c:pt idx="48">
                  <c:v>61.77</c:v>
                </c:pt>
                <c:pt idx="49">
                  <c:v>61.78</c:v>
                </c:pt>
                <c:pt idx="50">
                  <c:v>62.22</c:v>
                </c:pt>
                <c:pt idx="51">
                  <c:v>62.13</c:v>
                </c:pt>
                <c:pt idx="52">
                  <c:v>61.95</c:v>
                </c:pt>
                <c:pt idx="53">
                  <c:v>62.44</c:v>
                </c:pt>
                <c:pt idx="54">
                  <c:v>62.13</c:v>
                </c:pt>
                <c:pt idx="55">
                  <c:v>62.42</c:v>
                </c:pt>
                <c:pt idx="56">
                  <c:v>62.36</c:v>
                </c:pt>
                <c:pt idx="58">
                  <c:v>63.05</c:v>
                </c:pt>
                <c:pt idx="59">
                  <c:v>63.88</c:v>
                </c:pt>
                <c:pt idx="60">
                  <c:v>63.88</c:v>
                </c:pt>
                <c:pt idx="61">
                  <c:v>63.66</c:v>
                </c:pt>
                <c:pt idx="62">
                  <c:v>64.08</c:v>
                </c:pt>
                <c:pt idx="63">
                  <c:v>63.92</c:v>
                </c:pt>
                <c:pt idx="64">
                  <c:v>63.9</c:v>
                </c:pt>
                <c:pt idx="65">
                  <c:v>64.650000000000006</c:v>
                </c:pt>
                <c:pt idx="66">
                  <c:v>65.06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03992"/>
        <c:axId val="686004384"/>
      </c:lineChart>
      <c:dateAx>
        <c:axId val="686003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4384"/>
        <c:crosses val="autoZero"/>
        <c:auto val="1"/>
        <c:lblOffset val="100"/>
        <c:baseTimeUnit val="days"/>
      </c:dateAx>
      <c:valAx>
        <c:axId val="6860043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3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35.69</c:v>
                </c:pt>
                <c:pt idx="1">
                  <c:v>35.69</c:v>
                </c:pt>
                <c:pt idx="2">
                  <c:v>36.42</c:v>
                </c:pt>
                <c:pt idx="3">
                  <c:v>36.61</c:v>
                </c:pt>
                <c:pt idx="4">
                  <c:v>36.4</c:v>
                </c:pt>
                <c:pt idx="5">
                  <c:v>36.369999999999997</c:v>
                </c:pt>
                <c:pt idx="6">
                  <c:v>36.24</c:v>
                </c:pt>
                <c:pt idx="7">
                  <c:v>35.950000000000003</c:v>
                </c:pt>
                <c:pt idx="8">
                  <c:v>37.36</c:v>
                </c:pt>
                <c:pt idx="9">
                  <c:v>37.1</c:v>
                </c:pt>
                <c:pt idx="10">
                  <c:v>37.659999999999997</c:v>
                </c:pt>
                <c:pt idx="11">
                  <c:v>36.42</c:v>
                </c:pt>
                <c:pt idx="12">
                  <c:v>36.299999999999997</c:v>
                </c:pt>
                <c:pt idx="13">
                  <c:v>35.07</c:v>
                </c:pt>
                <c:pt idx="14">
                  <c:v>34.94</c:v>
                </c:pt>
                <c:pt idx="16">
                  <c:v>35.409999999999997</c:v>
                </c:pt>
                <c:pt idx="17">
                  <c:v>36.43</c:v>
                </c:pt>
                <c:pt idx="18">
                  <c:v>34.53</c:v>
                </c:pt>
                <c:pt idx="19">
                  <c:v>34.57</c:v>
                </c:pt>
                <c:pt idx="20">
                  <c:v>34.049999999999997</c:v>
                </c:pt>
                <c:pt idx="21">
                  <c:v>34.25</c:v>
                </c:pt>
                <c:pt idx="22">
                  <c:v>33.86</c:v>
                </c:pt>
                <c:pt idx="23">
                  <c:v>33.81</c:v>
                </c:pt>
                <c:pt idx="24">
                  <c:v>33.01</c:v>
                </c:pt>
                <c:pt idx="25">
                  <c:v>33</c:v>
                </c:pt>
                <c:pt idx="26">
                  <c:v>33.42</c:v>
                </c:pt>
                <c:pt idx="27">
                  <c:v>33.229999999999997</c:v>
                </c:pt>
                <c:pt idx="28">
                  <c:v>33.43</c:v>
                </c:pt>
                <c:pt idx="29">
                  <c:v>33.28</c:v>
                </c:pt>
                <c:pt idx="30">
                  <c:v>34.020000000000003</c:v>
                </c:pt>
                <c:pt idx="31">
                  <c:v>32.729999999999997</c:v>
                </c:pt>
                <c:pt idx="32">
                  <c:v>30.96</c:v>
                </c:pt>
                <c:pt idx="33">
                  <c:v>31.73</c:v>
                </c:pt>
                <c:pt idx="34">
                  <c:v>32.020000000000003</c:v>
                </c:pt>
                <c:pt idx="35">
                  <c:v>31.16</c:v>
                </c:pt>
                <c:pt idx="36">
                  <c:v>31.07</c:v>
                </c:pt>
                <c:pt idx="37">
                  <c:v>31.45</c:v>
                </c:pt>
                <c:pt idx="38">
                  <c:v>31.48</c:v>
                </c:pt>
                <c:pt idx="39">
                  <c:v>31.6</c:v>
                </c:pt>
                <c:pt idx="40">
                  <c:v>31.32</c:v>
                </c:pt>
                <c:pt idx="41">
                  <c:v>31.33</c:v>
                </c:pt>
                <c:pt idx="42">
                  <c:v>31.58</c:v>
                </c:pt>
                <c:pt idx="43">
                  <c:v>31.6</c:v>
                </c:pt>
                <c:pt idx="44">
                  <c:v>32.979999999999997</c:v>
                </c:pt>
                <c:pt idx="45">
                  <c:v>32.04</c:v>
                </c:pt>
                <c:pt idx="46">
                  <c:v>31.75</c:v>
                </c:pt>
                <c:pt idx="47">
                  <c:v>31.85</c:v>
                </c:pt>
                <c:pt idx="48">
                  <c:v>31.4</c:v>
                </c:pt>
                <c:pt idx="49">
                  <c:v>31.56</c:v>
                </c:pt>
                <c:pt idx="50">
                  <c:v>31.87</c:v>
                </c:pt>
                <c:pt idx="51">
                  <c:v>31.51</c:v>
                </c:pt>
                <c:pt idx="52">
                  <c:v>31.68</c:v>
                </c:pt>
                <c:pt idx="53">
                  <c:v>31.89</c:v>
                </c:pt>
                <c:pt idx="54">
                  <c:v>32.15</c:v>
                </c:pt>
                <c:pt idx="55">
                  <c:v>32.340000000000003</c:v>
                </c:pt>
                <c:pt idx="56">
                  <c:v>32.53</c:v>
                </c:pt>
                <c:pt idx="57">
                  <c:v>32.68</c:v>
                </c:pt>
                <c:pt idx="58">
                  <c:v>32.17</c:v>
                </c:pt>
                <c:pt idx="59">
                  <c:v>32.04</c:v>
                </c:pt>
                <c:pt idx="60">
                  <c:v>31.77</c:v>
                </c:pt>
                <c:pt idx="61">
                  <c:v>31.48</c:v>
                </c:pt>
                <c:pt idx="62">
                  <c:v>31.9</c:v>
                </c:pt>
                <c:pt idx="63">
                  <c:v>31.6</c:v>
                </c:pt>
                <c:pt idx="64">
                  <c:v>31.8</c:v>
                </c:pt>
                <c:pt idx="65">
                  <c:v>32.119999999999997</c:v>
                </c:pt>
                <c:pt idx="66">
                  <c:v>32.39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06344"/>
        <c:axId val="686006736"/>
      </c:lineChart>
      <c:catAx>
        <c:axId val="686006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6736"/>
        <c:crosses val="autoZero"/>
        <c:auto val="1"/>
        <c:lblAlgn val="ctr"/>
        <c:lblOffset val="100"/>
        <c:noMultiLvlLbl val="0"/>
      </c:catAx>
      <c:valAx>
        <c:axId val="6860067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6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13-Dec-16</c:v>
                </c:pt>
                <c:pt idx="10">
                  <c:v>12-Dec-16</c:v>
                </c:pt>
                <c:pt idx="11">
                  <c:v>9-Dec-16</c:v>
                </c:pt>
                <c:pt idx="12">
                  <c:v>8-Dec-16</c:v>
                </c:pt>
                <c:pt idx="13">
                  <c:v>7-Dec-16</c:v>
                </c:pt>
                <c:pt idx="14">
                  <c:v>6-Dec-16</c:v>
                </c:pt>
                <c:pt idx="15">
                  <c:v>5-Dec-16</c:v>
                </c:pt>
                <c:pt idx="16">
                  <c:v>2-Dec-16</c:v>
                </c:pt>
                <c:pt idx="17">
                  <c:v>1-Dec-16</c:v>
                </c:pt>
                <c:pt idx="18">
                  <c:v>30-Nov-16</c:v>
                </c:pt>
                <c:pt idx="19">
                  <c:v>29-Nov-16</c:v>
                </c:pt>
                <c:pt idx="20">
                  <c:v>28-Nov-16</c:v>
                </c:pt>
                <c:pt idx="21">
                  <c:v>25-Nov-16</c:v>
                </c:pt>
                <c:pt idx="22">
                  <c:v>23-Nov-16</c:v>
                </c:pt>
                <c:pt idx="23">
                  <c:v>22-Nov-16</c:v>
                </c:pt>
                <c:pt idx="24">
                  <c:v>21-Nov-16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141.84</c:v>
                </c:pt>
                <c:pt idx="1">
                  <c:v>140.52000000000001</c:v>
                </c:pt>
                <c:pt idx="2">
                  <c:v>140.77000000000001</c:v>
                </c:pt>
                <c:pt idx="3">
                  <c:v>141.80000000000001</c:v>
                </c:pt>
                <c:pt idx="4">
                  <c:v>141.25</c:v>
                </c:pt>
                <c:pt idx="5">
                  <c:v>142.54</c:v>
                </c:pt>
                <c:pt idx="6">
                  <c:v>143.5</c:v>
                </c:pt>
                <c:pt idx="7">
                  <c:v>143.80000000000001</c:v>
                </c:pt>
                <c:pt idx="8">
                  <c:v>145.9</c:v>
                </c:pt>
                <c:pt idx="10">
                  <c:v>145.18</c:v>
                </c:pt>
                <c:pt idx="11">
                  <c:v>145.41</c:v>
                </c:pt>
                <c:pt idx="12">
                  <c:v>143.07</c:v>
                </c:pt>
                <c:pt idx="13">
                  <c:v>141.85</c:v>
                </c:pt>
                <c:pt idx="14">
                  <c:v>143.59</c:v>
                </c:pt>
                <c:pt idx="15">
                  <c:v>141.38</c:v>
                </c:pt>
                <c:pt idx="16">
                  <c:v>141.91</c:v>
                </c:pt>
                <c:pt idx="17">
                  <c:v>139.63</c:v>
                </c:pt>
                <c:pt idx="18">
                  <c:v>140.11000000000001</c:v>
                </c:pt>
                <c:pt idx="19">
                  <c:v>141.27000000000001</c:v>
                </c:pt>
                <c:pt idx="20">
                  <c:v>140.32</c:v>
                </c:pt>
                <c:pt idx="21">
                  <c:v>144.18</c:v>
                </c:pt>
                <c:pt idx="22">
                  <c:v>143.51</c:v>
                </c:pt>
                <c:pt idx="23">
                  <c:v>143</c:v>
                </c:pt>
                <c:pt idx="24">
                  <c:v>146.16999999999999</c:v>
                </c:pt>
                <c:pt idx="25">
                  <c:v>145.81</c:v>
                </c:pt>
                <c:pt idx="26">
                  <c:v>148.88</c:v>
                </c:pt>
                <c:pt idx="27">
                  <c:v>149.49</c:v>
                </c:pt>
                <c:pt idx="28">
                  <c:v>148.66</c:v>
                </c:pt>
                <c:pt idx="29">
                  <c:v>148.02000000000001</c:v>
                </c:pt>
                <c:pt idx="30">
                  <c:v>151.25</c:v>
                </c:pt>
                <c:pt idx="31">
                  <c:v>154.35</c:v>
                </c:pt>
                <c:pt idx="32">
                  <c:v>152.05000000000001</c:v>
                </c:pt>
                <c:pt idx="33">
                  <c:v>152.56</c:v>
                </c:pt>
                <c:pt idx="34">
                  <c:v>151.81</c:v>
                </c:pt>
                <c:pt idx="35">
                  <c:v>146.57</c:v>
                </c:pt>
                <c:pt idx="36">
                  <c:v>146.08000000000001</c:v>
                </c:pt>
                <c:pt idx="37">
                  <c:v>145.80000000000001</c:v>
                </c:pt>
                <c:pt idx="38">
                  <c:v>146.02000000000001</c:v>
                </c:pt>
                <c:pt idx="39">
                  <c:v>147.03</c:v>
                </c:pt>
                <c:pt idx="40">
                  <c:v>147.21</c:v>
                </c:pt>
                <c:pt idx="41">
                  <c:v>149.22</c:v>
                </c:pt>
                <c:pt idx="42">
                  <c:v>148.04</c:v>
                </c:pt>
                <c:pt idx="43">
                  <c:v>147.97</c:v>
                </c:pt>
                <c:pt idx="44">
                  <c:v>153.11000000000001</c:v>
                </c:pt>
                <c:pt idx="45">
                  <c:v>150.66</c:v>
                </c:pt>
                <c:pt idx="46">
                  <c:v>151.66</c:v>
                </c:pt>
                <c:pt idx="47">
                  <c:v>151.80000000000001</c:v>
                </c:pt>
                <c:pt idx="48">
                  <c:v>151.66999999999999</c:v>
                </c:pt>
                <c:pt idx="49">
                  <c:v>150.78</c:v>
                </c:pt>
                <c:pt idx="50">
                  <c:v>151.71</c:v>
                </c:pt>
                <c:pt idx="51">
                  <c:v>152.03</c:v>
                </c:pt>
                <c:pt idx="52">
                  <c:v>153.80000000000001</c:v>
                </c:pt>
                <c:pt idx="53">
                  <c:v>154.9</c:v>
                </c:pt>
                <c:pt idx="54">
                  <c:v>159.11000000000001</c:v>
                </c:pt>
                <c:pt idx="55">
                  <c:v>158.21</c:v>
                </c:pt>
                <c:pt idx="56">
                  <c:v>158.44</c:v>
                </c:pt>
                <c:pt idx="57">
                  <c:v>158.28</c:v>
                </c:pt>
                <c:pt idx="58">
                  <c:v>157.57</c:v>
                </c:pt>
                <c:pt idx="59">
                  <c:v>159.12</c:v>
                </c:pt>
                <c:pt idx="60">
                  <c:v>159.06</c:v>
                </c:pt>
                <c:pt idx="61">
                  <c:v>156.06</c:v>
                </c:pt>
                <c:pt idx="62">
                  <c:v>158.63999999999999</c:v>
                </c:pt>
                <c:pt idx="63">
                  <c:v>158.88</c:v>
                </c:pt>
                <c:pt idx="64">
                  <c:v>156.16</c:v>
                </c:pt>
                <c:pt idx="65">
                  <c:v>157.66</c:v>
                </c:pt>
                <c:pt idx="66">
                  <c:v>157.66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08696"/>
        <c:axId val="686009088"/>
      </c:lineChart>
      <c:catAx>
        <c:axId val="686008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9088"/>
        <c:crosses val="autoZero"/>
        <c:auto val="1"/>
        <c:lblAlgn val="ctr"/>
        <c:lblOffset val="100"/>
        <c:noMultiLvlLbl val="0"/>
      </c:catAx>
      <c:valAx>
        <c:axId val="686009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0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23-Dec-16</c:v>
                </c:pt>
                <c:pt idx="1">
                  <c:v>22-Dec-16</c:v>
                </c:pt>
                <c:pt idx="2">
                  <c:v>21-Dec-16</c:v>
                </c:pt>
                <c:pt idx="3">
                  <c:v>20-Dec-16</c:v>
                </c:pt>
                <c:pt idx="4">
                  <c:v>19-Dec-16</c:v>
                </c:pt>
                <c:pt idx="5">
                  <c:v>16-Dec-16</c:v>
                </c:pt>
                <c:pt idx="6">
                  <c:v>15-Dec-16</c:v>
                </c:pt>
                <c:pt idx="7">
                  <c:v>14-Dec-16</c:v>
                </c:pt>
                <c:pt idx="8">
                  <c:v>13-Dec-16</c:v>
                </c:pt>
                <c:pt idx="9">
                  <c:v>12-Dec-16</c:v>
                </c:pt>
                <c:pt idx="10">
                  <c:v>9-Dec-16</c:v>
                </c:pt>
                <c:pt idx="11">
                  <c:v>8-Dec-16</c:v>
                </c:pt>
                <c:pt idx="12">
                  <c:v>7-Dec-16</c:v>
                </c:pt>
                <c:pt idx="13">
                  <c:v>6-Dec-16</c:v>
                </c:pt>
                <c:pt idx="14">
                  <c:v>5-Dec-16</c:v>
                </c:pt>
                <c:pt idx="15">
                  <c:v>2-Dec-16</c:v>
                </c:pt>
                <c:pt idx="16">
                  <c:v>1-Dec-16</c:v>
                </c:pt>
                <c:pt idx="17">
                  <c:v>30-Nov-16</c:v>
                </c:pt>
                <c:pt idx="18">
                  <c:v>29-Nov-16</c:v>
                </c:pt>
                <c:pt idx="19">
                  <c:v>28-Nov-16</c:v>
                </c:pt>
                <c:pt idx="20">
                  <c:v>25-Nov-16</c:v>
                </c:pt>
                <c:pt idx="21">
                  <c:v>23-Nov-16</c:v>
                </c:pt>
                <c:pt idx="22">
                  <c:v>22-Nov-16</c:v>
                </c:pt>
                <c:pt idx="23">
                  <c:v>21-Nov-16</c:v>
                </c:pt>
                <c:pt idx="24">
                  <c:v>18-Nov-16</c:v>
                </c:pt>
                <c:pt idx="25">
                  <c:v>18-Nov-16</c:v>
                </c:pt>
                <c:pt idx="26">
                  <c:v>17-Nov-16</c:v>
                </c:pt>
                <c:pt idx="27">
                  <c:v>16-Nov-16</c:v>
                </c:pt>
                <c:pt idx="28">
                  <c:v>15-Nov-16</c:v>
                </c:pt>
                <c:pt idx="29">
                  <c:v>14-Nov-16</c:v>
                </c:pt>
                <c:pt idx="30">
                  <c:v>11-Nov-16</c:v>
                </c:pt>
                <c:pt idx="31">
                  <c:v>10-Nov-16</c:v>
                </c:pt>
                <c:pt idx="32">
                  <c:v>9-Nov-16</c:v>
                </c:pt>
                <c:pt idx="33">
                  <c:v>8-Nov-16</c:v>
                </c:pt>
                <c:pt idx="34">
                  <c:v>7-Nov-16</c:v>
                </c:pt>
                <c:pt idx="35">
                  <c:v>4-Nov-16</c:v>
                </c:pt>
                <c:pt idx="36">
                  <c:v>3-Nov-16</c:v>
                </c:pt>
                <c:pt idx="37">
                  <c:v>2-Nov-16</c:v>
                </c:pt>
                <c:pt idx="38">
                  <c:v>1-Nov-16</c:v>
                </c:pt>
                <c:pt idx="39">
                  <c:v>31-Oct-16</c:v>
                </c:pt>
                <c:pt idx="40">
                  <c:v>28-Oct-16</c:v>
                </c:pt>
                <c:pt idx="41">
                  <c:v>27-Oct-16</c:v>
                </c:pt>
                <c:pt idx="42">
                  <c:v>26-Oct-16</c:v>
                </c:pt>
                <c:pt idx="43">
                  <c:v>25-Oct-16</c:v>
                </c:pt>
                <c:pt idx="44">
                  <c:v>24-Oct-16</c:v>
                </c:pt>
                <c:pt idx="45">
                  <c:v>21-Oct-16</c:v>
                </c:pt>
                <c:pt idx="46">
                  <c:v>20-Oct-16</c:v>
                </c:pt>
                <c:pt idx="47">
                  <c:v>19-Oct-16</c:v>
                </c:pt>
                <c:pt idx="48">
                  <c:v>18-Oct-16</c:v>
                </c:pt>
                <c:pt idx="49">
                  <c:v>17-Oct-16</c:v>
                </c:pt>
                <c:pt idx="50">
                  <c:v>14-Oct-16</c:v>
                </c:pt>
                <c:pt idx="51">
                  <c:v>13-Oct-16</c:v>
                </c:pt>
                <c:pt idx="52">
                  <c:v>12-Oct-16</c:v>
                </c:pt>
                <c:pt idx="53">
                  <c:v>11-Oct-16</c:v>
                </c:pt>
                <c:pt idx="54">
                  <c:v>10-Oct-16</c:v>
                </c:pt>
                <c:pt idx="55">
                  <c:v>7-Oct-16</c:v>
                </c:pt>
                <c:pt idx="56">
                  <c:v>6-Oct-16</c:v>
                </c:pt>
                <c:pt idx="57">
                  <c:v>5-Oct-16</c:v>
                </c:pt>
                <c:pt idx="58">
                  <c:v>4-Oct-16</c:v>
                </c:pt>
                <c:pt idx="59">
                  <c:v>3-Oct-16</c:v>
                </c:pt>
                <c:pt idx="60">
                  <c:v>30-Sep-16</c:v>
                </c:pt>
                <c:pt idx="61">
                  <c:v>29-Sep-16</c:v>
                </c:pt>
                <c:pt idx="62">
                  <c:v>28-Sep-16</c:v>
                </c:pt>
                <c:pt idx="63">
                  <c:v>27-Sep-16</c:v>
                </c:pt>
                <c:pt idx="64">
                  <c:v>26-Sep-16</c:v>
                </c:pt>
                <c:pt idx="65">
                  <c:v>23-Sep-16</c:v>
                </c:pt>
                <c:pt idx="66">
                  <c:v>22-Sep-16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40.65</c:v>
                </c:pt>
                <c:pt idx="1">
                  <c:v>40.549999999999997</c:v>
                </c:pt>
                <c:pt idx="2">
                  <c:v>40.75</c:v>
                </c:pt>
                <c:pt idx="3">
                  <c:v>40.950000000000003</c:v>
                </c:pt>
                <c:pt idx="4">
                  <c:v>40.1</c:v>
                </c:pt>
                <c:pt idx="5">
                  <c:v>39.65</c:v>
                </c:pt>
                <c:pt idx="6">
                  <c:v>39.5</c:v>
                </c:pt>
                <c:pt idx="7">
                  <c:v>39.4</c:v>
                </c:pt>
                <c:pt idx="8">
                  <c:v>40.15</c:v>
                </c:pt>
                <c:pt idx="9">
                  <c:v>39.85</c:v>
                </c:pt>
                <c:pt idx="10">
                  <c:v>39.299999999999997</c:v>
                </c:pt>
                <c:pt idx="11">
                  <c:v>40.200000000000003</c:v>
                </c:pt>
                <c:pt idx="12">
                  <c:v>39.950000000000003</c:v>
                </c:pt>
                <c:pt idx="13">
                  <c:v>39.1</c:v>
                </c:pt>
                <c:pt idx="14">
                  <c:v>39.15</c:v>
                </c:pt>
                <c:pt idx="15">
                  <c:v>39.450000000000003</c:v>
                </c:pt>
                <c:pt idx="16">
                  <c:v>39.1</c:v>
                </c:pt>
                <c:pt idx="17">
                  <c:v>39.049999999999997</c:v>
                </c:pt>
                <c:pt idx="18">
                  <c:v>38.65</c:v>
                </c:pt>
                <c:pt idx="19">
                  <c:v>39.200000000000003</c:v>
                </c:pt>
                <c:pt idx="20">
                  <c:v>39.6</c:v>
                </c:pt>
                <c:pt idx="21">
                  <c:v>39.549999999999997</c:v>
                </c:pt>
                <c:pt idx="22">
                  <c:v>39.65</c:v>
                </c:pt>
                <c:pt idx="23">
                  <c:v>38.6</c:v>
                </c:pt>
                <c:pt idx="24">
                  <c:v>38.25</c:v>
                </c:pt>
                <c:pt idx="26">
                  <c:v>38.6</c:v>
                </c:pt>
                <c:pt idx="27">
                  <c:v>38.65</c:v>
                </c:pt>
                <c:pt idx="28">
                  <c:v>39.65</c:v>
                </c:pt>
                <c:pt idx="29">
                  <c:v>39.15</c:v>
                </c:pt>
                <c:pt idx="30">
                  <c:v>38.4</c:v>
                </c:pt>
                <c:pt idx="31">
                  <c:v>38.450000000000003</c:v>
                </c:pt>
                <c:pt idx="32">
                  <c:v>36.75</c:v>
                </c:pt>
                <c:pt idx="33">
                  <c:v>33.950000000000003</c:v>
                </c:pt>
                <c:pt idx="34">
                  <c:v>33.75</c:v>
                </c:pt>
                <c:pt idx="35">
                  <c:v>32.299999999999997</c:v>
                </c:pt>
                <c:pt idx="36">
                  <c:v>32</c:v>
                </c:pt>
                <c:pt idx="37">
                  <c:v>32.049999999999997</c:v>
                </c:pt>
                <c:pt idx="38">
                  <c:v>32.6</c:v>
                </c:pt>
                <c:pt idx="39">
                  <c:v>33.049999999999997</c:v>
                </c:pt>
                <c:pt idx="40">
                  <c:v>32.979999999999997</c:v>
                </c:pt>
                <c:pt idx="41">
                  <c:v>33.200000000000003</c:v>
                </c:pt>
                <c:pt idx="42">
                  <c:v>34.950000000000003</c:v>
                </c:pt>
                <c:pt idx="43">
                  <c:v>34.590000000000003</c:v>
                </c:pt>
                <c:pt idx="44">
                  <c:v>34.4</c:v>
                </c:pt>
                <c:pt idx="45">
                  <c:v>34.46</c:v>
                </c:pt>
                <c:pt idx="46">
                  <c:v>34.21</c:v>
                </c:pt>
                <c:pt idx="47">
                  <c:v>34.590000000000003</c:v>
                </c:pt>
                <c:pt idx="48">
                  <c:v>34.65</c:v>
                </c:pt>
                <c:pt idx="49">
                  <c:v>34.520000000000003</c:v>
                </c:pt>
                <c:pt idx="50">
                  <c:v>34.42</c:v>
                </c:pt>
                <c:pt idx="51">
                  <c:v>34.26</c:v>
                </c:pt>
                <c:pt idx="52">
                  <c:v>34.71</c:v>
                </c:pt>
                <c:pt idx="53">
                  <c:v>34.49</c:v>
                </c:pt>
                <c:pt idx="54">
                  <c:v>34.89</c:v>
                </c:pt>
                <c:pt idx="55">
                  <c:v>34.950000000000003</c:v>
                </c:pt>
                <c:pt idx="56">
                  <c:v>35.869999999999997</c:v>
                </c:pt>
                <c:pt idx="57">
                  <c:v>35.409999999999997</c:v>
                </c:pt>
                <c:pt idx="58">
                  <c:v>34.56</c:v>
                </c:pt>
                <c:pt idx="59">
                  <c:v>34.880000000000003</c:v>
                </c:pt>
                <c:pt idx="60">
                  <c:v>35.14</c:v>
                </c:pt>
                <c:pt idx="61">
                  <c:v>34.56</c:v>
                </c:pt>
                <c:pt idx="62">
                  <c:v>34.69</c:v>
                </c:pt>
                <c:pt idx="63">
                  <c:v>33.81</c:v>
                </c:pt>
                <c:pt idx="64">
                  <c:v>33.619999999999997</c:v>
                </c:pt>
                <c:pt idx="65">
                  <c:v>33.26</c:v>
                </c:pt>
                <c:pt idx="66">
                  <c:v>33.67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11048"/>
        <c:axId val="686011440"/>
      </c:lineChart>
      <c:catAx>
        <c:axId val="6860110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11440"/>
        <c:crosses val="autoZero"/>
        <c:auto val="1"/>
        <c:lblAlgn val="ctr"/>
        <c:lblOffset val="100"/>
        <c:noMultiLvlLbl val="0"/>
      </c:catAx>
      <c:valAx>
        <c:axId val="6860114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11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42690</c:v>
                </c:pt>
                <c:pt idx="28">
                  <c:v>42689</c:v>
                </c:pt>
                <c:pt idx="29">
                  <c:v>42688</c:v>
                </c:pt>
                <c:pt idx="30">
                  <c:v>42685</c:v>
                </c:pt>
                <c:pt idx="31">
                  <c:v>42684</c:v>
                </c:pt>
                <c:pt idx="32">
                  <c:v>42683</c:v>
                </c:pt>
                <c:pt idx="33">
                  <c:v>42682</c:v>
                </c:pt>
                <c:pt idx="34">
                  <c:v>42681</c:v>
                </c:pt>
                <c:pt idx="35">
                  <c:v>42678</c:v>
                </c:pt>
                <c:pt idx="36">
                  <c:v>42677</c:v>
                </c:pt>
                <c:pt idx="37">
                  <c:v>42676</c:v>
                </c:pt>
                <c:pt idx="38">
                  <c:v>42675</c:v>
                </c:pt>
                <c:pt idx="39">
                  <c:v>42674</c:v>
                </c:pt>
                <c:pt idx="40">
                  <c:v>42671</c:v>
                </c:pt>
                <c:pt idx="41">
                  <c:v>42670</c:v>
                </c:pt>
                <c:pt idx="42">
                  <c:v>42669</c:v>
                </c:pt>
                <c:pt idx="43">
                  <c:v>42668</c:v>
                </c:pt>
                <c:pt idx="44">
                  <c:v>42667</c:v>
                </c:pt>
                <c:pt idx="45">
                  <c:v>42664</c:v>
                </c:pt>
                <c:pt idx="46">
                  <c:v>42663</c:v>
                </c:pt>
                <c:pt idx="47">
                  <c:v>42662</c:v>
                </c:pt>
                <c:pt idx="48">
                  <c:v>42661</c:v>
                </c:pt>
                <c:pt idx="49">
                  <c:v>42660</c:v>
                </c:pt>
                <c:pt idx="50">
                  <c:v>42657</c:v>
                </c:pt>
                <c:pt idx="51">
                  <c:v>42656</c:v>
                </c:pt>
                <c:pt idx="52">
                  <c:v>42655</c:v>
                </c:pt>
                <c:pt idx="53">
                  <c:v>42654</c:v>
                </c:pt>
                <c:pt idx="54">
                  <c:v>42653</c:v>
                </c:pt>
                <c:pt idx="55">
                  <c:v>42650</c:v>
                </c:pt>
                <c:pt idx="56">
                  <c:v>42649</c:v>
                </c:pt>
                <c:pt idx="57">
                  <c:v>42648</c:v>
                </c:pt>
                <c:pt idx="58">
                  <c:v>42647</c:v>
                </c:pt>
                <c:pt idx="59">
                  <c:v>42646</c:v>
                </c:pt>
                <c:pt idx="60">
                  <c:v>42643</c:v>
                </c:pt>
                <c:pt idx="61">
                  <c:v>42642</c:v>
                </c:pt>
                <c:pt idx="62">
                  <c:v>42641</c:v>
                </c:pt>
                <c:pt idx="63">
                  <c:v>42640</c:v>
                </c:pt>
                <c:pt idx="64">
                  <c:v>42639</c:v>
                </c:pt>
                <c:pt idx="65">
                  <c:v>42636</c:v>
                </c:pt>
                <c:pt idx="66">
                  <c:v>42635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110.65</c:v>
                </c:pt>
                <c:pt idx="1">
                  <c:v>110.46</c:v>
                </c:pt>
                <c:pt idx="2">
                  <c:v>110.49</c:v>
                </c:pt>
                <c:pt idx="3">
                  <c:v>110.65</c:v>
                </c:pt>
                <c:pt idx="4">
                  <c:v>110.82</c:v>
                </c:pt>
                <c:pt idx="5">
                  <c:v>108.52</c:v>
                </c:pt>
                <c:pt idx="6">
                  <c:v>108.13</c:v>
                </c:pt>
                <c:pt idx="7">
                  <c:v>109.27</c:v>
                </c:pt>
                <c:pt idx="8">
                  <c:v>110.31</c:v>
                </c:pt>
                <c:pt idx="9">
                  <c:v>110.39</c:v>
                </c:pt>
                <c:pt idx="10">
                  <c:v>109.79</c:v>
                </c:pt>
                <c:pt idx="11">
                  <c:v>108.43</c:v>
                </c:pt>
                <c:pt idx="12">
                  <c:v>109.68</c:v>
                </c:pt>
                <c:pt idx="13">
                  <c:v>107.43</c:v>
                </c:pt>
                <c:pt idx="14">
                  <c:v>107.42</c:v>
                </c:pt>
                <c:pt idx="15">
                  <c:v>108.22</c:v>
                </c:pt>
                <c:pt idx="16">
                  <c:v>107.48</c:v>
                </c:pt>
                <c:pt idx="17">
                  <c:v>107.72</c:v>
                </c:pt>
                <c:pt idx="18">
                  <c:v>108.84</c:v>
                </c:pt>
                <c:pt idx="19">
                  <c:v>108.45</c:v>
                </c:pt>
                <c:pt idx="20">
                  <c:v>108.78</c:v>
                </c:pt>
                <c:pt idx="21">
                  <c:v>108.11</c:v>
                </c:pt>
                <c:pt idx="22">
                  <c:v>106.94</c:v>
                </c:pt>
                <c:pt idx="23">
                  <c:v>106.85</c:v>
                </c:pt>
                <c:pt idx="24">
                  <c:v>106.5</c:v>
                </c:pt>
                <c:pt idx="25">
                  <c:v>106.7</c:v>
                </c:pt>
                <c:pt idx="26">
                  <c:v>106.96</c:v>
                </c:pt>
                <c:pt idx="28">
                  <c:v>107.68</c:v>
                </c:pt>
                <c:pt idx="29">
                  <c:v>107.86</c:v>
                </c:pt>
                <c:pt idx="30">
                  <c:v>108.86</c:v>
                </c:pt>
                <c:pt idx="31">
                  <c:v>108.41</c:v>
                </c:pt>
                <c:pt idx="32">
                  <c:v>104.81</c:v>
                </c:pt>
                <c:pt idx="33">
                  <c:v>103.37</c:v>
                </c:pt>
                <c:pt idx="34">
                  <c:v>103.05</c:v>
                </c:pt>
                <c:pt idx="35">
                  <c:v>101.33</c:v>
                </c:pt>
                <c:pt idx="36">
                  <c:v>101.05</c:v>
                </c:pt>
                <c:pt idx="37">
                  <c:v>101.54</c:v>
                </c:pt>
                <c:pt idx="38">
                  <c:v>102.01</c:v>
                </c:pt>
                <c:pt idx="39">
                  <c:v>102.2</c:v>
                </c:pt>
                <c:pt idx="40">
                  <c:v>101.84</c:v>
                </c:pt>
                <c:pt idx="41">
                  <c:v>100.07</c:v>
                </c:pt>
                <c:pt idx="42">
                  <c:v>101.01</c:v>
                </c:pt>
                <c:pt idx="43">
                  <c:v>101.36</c:v>
                </c:pt>
                <c:pt idx="44">
                  <c:v>99.52</c:v>
                </c:pt>
                <c:pt idx="45">
                  <c:v>98.67</c:v>
                </c:pt>
                <c:pt idx="46">
                  <c:v>99.29</c:v>
                </c:pt>
                <c:pt idx="47">
                  <c:v>99.76</c:v>
                </c:pt>
                <c:pt idx="48">
                  <c:v>99.99</c:v>
                </c:pt>
                <c:pt idx="49">
                  <c:v>99.71</c:v>
                </c:pt>
                <c:pt idx="50">
                  <c:v>100.16</c:v>
                </c:pt>
                <c:pt idx="51">
                  <c:v>99.85</c:v>
                </c:pt>
                <c:pt idx="52">
                  <c:v>98.93</c:v>
                </c:pt>
                <c:pt idx="53">
                  <c:v>98.77</c:v>
                </c:pt>
                <c:pt idx="54">
                  <c:v>99.98</c:v>
                </c:pt>
                <c:pt idx="55">
                  <c:v>100.58</c:v>
                </c:pt>
                <c:pt idx="56">
                  <c:v>102.08</c:v>
                </c:pt>
                <c:pt idx="57">
                  <c:v>102.25</c:v>
                </c:pt>
                <c:pt idx="58">
                  <c:v>101.43</c:v>
                </c:pt>
                <c:pt idx="59">
                  <c:v>102.43</c:v>
                </c:pt>
                <c:pt idx="60">
                  <c:v>101.6</c:v>
                </c:pt>
                <c:pt idx="61">
                  <c:v>101.06</c:v>
                </c:pt>
                <c:pt idx="62">
                  <c:v>102.35</c:v>
                </c:pt>
                <c:pt idx="63">
                  <c:v>102.35</c:v>
                </c:pt>
                <c:pt idx="64">
                  <c:v>102.23</c:v>
                </c:pt>
                <c:pt idx="65">
                  <c:v>102.56</c:v>
                </c:pt>
                <c:pt idx="66">
                  <c:v>103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13400"/>
        <c:axId val="686013792"/>
      </c:lineChart>
      <c:dateAx>
        <c:axId val="686013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13792"/>
        <c:crosses val="autoZero"/>
        <c:auto val="1"/>
        <c:lblOffset val="100"/>
        <c:baseTimeUnit val="days"/>
      </c:dateAx>
      <c:valAx>
        <c:axId val="6860137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1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42727</c:v>
                </c:pt>
                <c:pt idx="1">
                  <c:v>42726</c:v>
                </c:pt>
                <c:pt idx="2">
                  <c:v>42725</c:v>
                </c:pt>
                <c:pt idx="3">
                  <c:v>42724</c:v>
                </c:pt>
                <c:pt idx="4">
                  <c:v>42723</c:v>
                </c:pt>
                <c:pt idx="5">
                  <c:v>42720</c:v>
                </c:pt>
                <c:pt idx="6">
                  <c:v>42719</c:v>
                </c:pt>
                <c:pt idx="7">
                  <c:v>42718</c:v>
                </c:pt>
                <c:pt idx="8">
                  <c:v>42717</c:v>
                </c:pt>
                <c:pt idx="9">
                  <c:v>42716</c:v>
                </c:pt>
                <c:pt idx="10">
                  <c:v>42713</c:v>
                </c:pt>
                <c:pt idx="11">
                  <c:v>42712</c:v>
                </c:pt>
                <c:pt idx="12">
                  <c:v>42711</c:v>
                </c:pt>
                <c:pt idx="13">
                  <c:v>42710</c:v>
                </c:pt>
                <c:pt idx="14">
                  <c:v>42709</c:v>
                </c:pt>
                <c:pt idx="15">
                  <c:v>42706</c:v>
                </c:pt>
                <c:pt idx="16">
                  <c:v>42705</c:v>
                </c:pt>
                <c:pt idx="17">
                  <c:v>42704</c:v>
                </c:pt>
                <c:pt idx="18">
                  <c:v>42703</c:v>
                </c:pt>
                <c:pt idx="19">
                  <c:v>42702</c:v>
                </c:pt>
                <c:pt idx="20">
                  <c:v>42699</c:v>
                </c:pt>
                <c:pt idx="21">
                  <c:v>42697</c:v>
                </c:pt>
                <c:pt idx="22">
                  <c:v>42696</c:v>
                </c:pt>
                <c:pt idx="23">
                  <c:v>42695</c:v>
                </c:pt>
                <c:pt idx="24">
                  <c:v>42692</c:v>
                </c:pt>
                <c:pt idx="25">
                  <c:v>42691</c:v>
                </c:pt>
                <c:pt idx="26">
                  <c:v>42690</c:v>
                </c:pt>
                <c:pt idx="27">
                  <c:v>42689</c:v>
                </c:pt>
                <c:pt idx="28">
                  <c:v>42688</c:v>
                </c:pt>
                <c:pt idx="29">
                  <c:v>42685</c:v>
                </c:pt>
                <c:pt idx="30">
                  <c:v>42684</c:v>
                </c:pt>
                <c:pt idx="31">
                  <c:v>42683</c:v>
                </c:pt>
                <c:pt idx="32">
                  <c:v>42682</c:v>
                </c:pt>
                <c:pt idx="33">
                  <c:v>42681</c:v>
                </c:pt>
                <c:pt idx="34">
                  <c:v>42678</c:v>
                </c:pt>
                <c:pt idx="35">
                  <c:v>42677</c:v>
                </c:pt>
                <c:pt idx="36">
                  <c:v>42676</c:v>
                </c:pt>
                <c:pt idx="37">
                  <c:v>42675</c:v>
                </c:pt>
                <c:pt idx="38">
                  <c:v>42674</c:v>
                </c:pt>
                <c:pt idx="39">
                  <c:v>42671</c:v>
                </c:pt>
                <c:pt idx="40">
                  <c:v>42670</c:v>
                </c:pt>
                <c:pt idx="41">
                  <c:v>42669</c:v>
                </c:pt>
                <c:pt idx="42">
                  <c:v>42668</c:v>
                </c:pt>
                <c:pt idx="43">
                  <c:v>42667</c:v>
                </c:pt>
                <c:pt idx="44">
                  <c:v>42664</c:v>
                </c:pt>
                <c:pt idx="45">
                  <c:v>42663</c:v>
                </c:pt>
                <c:pt idx="46">
                  <c:v>42662</c:v>
                </c:pt>
                <c:pt idx="47">
                  <c:v>42661</c:v>
                </c:pt>
                <c:pt idx="48">
                  <c:v>42660</c:v>
                </c:pt>
                <c:pt idx="49">
                  <c:v>42657</c:v>
                </c:pt>
                <c:pt idx="50">
                  <c:v>42656</c:v>
                </c:pt>
                <c:pt idx="51">
                  <c:v>42655</c:v>
                </c:pt>
                <c:pt idx="52">
                  <c:v>42654</c:v>
                </c:pt>
                <c:pt idx="53">
                  <c:v>42653</c:v>
                </c:pt>
                <c:pt idx="54">
                  <c:v>42650</c:v>
                </c:pt>
                <c:pt idx="55">
                  <c:v>42649</c:v>
                </c:pt>
                <c:pt idx="56">
                  <c:v>42648</c:v>
                </c:pt>
                <c:pt idx="57">
                  <c:v>42647</c:v>
                </c:pt>
                <c:pt idx="58">
                  <c:v>42646</c:v>
                </c:pt>
                <c:pt idx="59">
                  <c:v>42643</c:v>
                </c:pt>
                <c:pt idx="60">
                  <c:v>42642</c:v>
                </c:pt>
                <c:pt idx="61">
                  <c:v>42641</c:v>
                </c:pt>
                <c:pt idx="62">
                  <c:v>42640</c:v>
                </c:pt>
                <c:pt idx="63">
                  <c:v>42639</c:v>
                </c:pt>
                <c:pt idx="64">
                  <c:v>42636</c:v>
                </c:pt>
                <c:pt idx="65">
                  <c:v>42635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163.03</c:v>
                </c:pt>
                <c:pt idx="1">
                  <c:v>161.58000000000001</c:v>
                </c:pt>
                <c:pt idx="2">
                  <c:v>161.33000000000001</c:v>
                </c:pt>
                <c:pt idx="3">
                  <c:v>161.59</c:v>
                </c:pt>
                <c:pt idx="4">
                  <c:v>161.54</c:v>
                </c:pt>
                <c:pt idx="5">
                  <c:v>163.94</c:v>
                </c:pt>
                <c:pt idx="6">
                  <c:v>160.62</c:v>
                </c:pt>
                <c:pt idx="7">
                  <c:v>159.86000000000001</c:v>
                </c:pt>
                <c:pt idx="8">
                  <c:v>160.54</c:v>
                </c:pt>
                <c:pt idx="9">
                  <c:v>159.49</c:v>
                </c:pt>
                <c:pt idx="10">
                  <c:v>160.12</c:v>
                </c:pt>
                <c:pt idx="11">
                  <c:v>159.32</c:v>
                </c:pt>
                <c:pt idx="12">
                  <c:v>159.4</c:v>
                </c:pt>
                <c:pt idx="13">
                  <c:v>157.32</c:v>
                </c:pt>
                <c:pt idx="14">
                  <c:v>157.63</c:v>
                </c:pt>
                <c:pt idx="15">
                  <c:v>160.72999999999999</c:v>
                </c:pt>
                <c:pt idx="16">
                  <c:v>160.94</c:v>
                </c:pt>
                <c:pt idx="17">
                  <c:v>158.32</c:v>
                </c:pt>
                <c:pt idx="18">
                  <c:v>157.59</c:v>
                </c:pt>
                <c:pt idx="19">
                  <c:v>152.11000000000001</c:v>
                </c:pt>
                <c:pt idx="20">
                  <c:v>152.81</c:v>
                </c:pt>
                <c:pt idx="21">
                  <c:v>153.54</c:v>
                </c:pt>
                <c:pt idx="22">
                  <c:v>152.26</c:v>
                </c:pt>
                <c:pt idx="23">
                  <c:v>150.41</c:v>
                </c:pt>
                <c:pt idx="24">
                  <c:v>149.44999999999999</c:v>
                </c:pt>
                <c:pt idx="25">
                  <c:v>150.77000000000001</c:v>
                </c:pt>
                <c:pt idx="26">
                  <c:v>151.5</c:v>
                </c:pt>
                <c:pt idx="27">
                  <c:v>152.22999999999999</c:v>
                </c:pt>
                <c:pt idx="28">
                  <c:v>152.28</c:v>
                </c:pt>
                <c:pt idx="29">
                  <c:v>146.41999999999999</c:v>
                </c:pt>
                <c:pt idx="30">
                  <c:v>146.13</c:v>
                </c:pt>
                <c:pt idx="31">
                  <c:v>141.9</c:v>
                </c:pt>
                <c:pt idx="32">
                  <c:v>142.9</c:v>
                </c:pt>
                <c:pt idx="33">
                  <c:v>141.93</c:v>
                </c:pt>
                <c:pt idx="34">
                  <c:v>137.71</c:v>
                </c:pt>
                <c:pt idx="35">
                  <c:v>137.83000000000001</c:v>
                </c:pt>
                <c:pt idx="36">
                  <c:v>138.97999999999999</c:v>
                </c:pt>
                <c:pt idx="37">
                  <c:v>139.43</c:v>
                </c:pt>
                <c:pt idx="38">
                  <c:v>141.33000000000001</c:v>
                </c:pt>
                <c:pt idx="39">
                  <c:v>140.35</c:v>
                </c:pt>
                <c:pt idx="40">
                  <c:v>141.94</c:v>
                </c:pt>
                <c:pt idx="41">
                  <c:v>142.22999999999999</c:v>
                </c:pt>
                <c:pt idx="42">
                  <c:v>143.78</c:v>
                </c:pt>
                <c:pt idx="43">
                  <c:v>144.69</c:v>
                </c:pt>
                <c:pt idx="44">
                  <c:v>145.37</c:v>
                </c:pt>
                <c:pt idx="45">
                  <c:v>145.07</c:v>
                </c:pt>
                <c:pt idx="46">
                  <c:v>144.37</c:v>
                </c:pt>
                <c:pt idx="47">
                  <c:v>143.38999999999999</c:v>
                </c:pt>
                <c:pt idx="48">
                  <c:v>134.13</c:v>
                </c:pt>
                <c:pt idx="49">
                  <c:v>133.91999999999999</c:v>
                </c:pt>
                <c:pt idx="50">
                  <c:v>134.19</c:v>
                </c:pt>
                <c:pt idx="51">
                  <c:v>135.1</c:v>
                </c:pt>
                <c:pt idx="52">
                  <c:v>134.75</c:v>
                </c:pt>
                <c:pt idx="53">
                  <c:v>138.08000000000001</c:v>
                </c:pt>
                <c:pt idx="54">
                  <c:v>136.66</c:v>
                </c:pt>
                <c:pt idx="55">
                  <c:v>136.47</c:v>
                </c:pt>
                <c:pt idx="56">
                  <c:v>137.6</c:v>
                </c:pt>
                <c:pt idx="57">
                  <c:v>138.16</c:v>
                </c:pt>
                <c:pt idx="58">
                  <c:v>138.49</c:v>
                </c:pt>
                <c:pt idx="59">
                  <c:v>140</c:v>
                </c:pt>
                <c:pt idx="60">
                  <c:v>138.32</c:v>
                </c:pt>
                <c:pt idx="61">
                  <c:v>140.41</c:v>
                </c:pt>
                <c:pt idx="62">
                  <c:v>140.79</c:v>
                </c:pt>
                <c:pt idx="63">
                  <c:v>139.72</c:v>
                </c:pt>
                <c:pt idx="64">
                  <c:v>140.51</c:v>
                </c:pt>
                <c:pt idx="65">
                  <c:v>141.04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15752"/>
        <c:axId val="686016144"/>
      </c:lineChart>
      <c:dateAx>
        <c:axId val="686015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16144"/>
        <c:crosses val="autoZero"/>
        <c:auto val="1"/>
        <c:lblOffset val="100"/>
        <c:baseTimeUnit val="days"/>
      </c:dateAx>
      <c:valAx>
        <c:axId val="6860161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015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pinc" backgroundRefresh="0" adjustColumnWidt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pinc" backgroundRefres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9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9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backgroundRefresh="0" adjustColumnWidth="0" connectionId="10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backgroundRefresh="0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backgroundRefresh="0" adjustColumnWidth="0" connectionId="8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vs" backgroundRefresh="0" connectionId="10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cvs" backgroundRefresh="0" adjustColumnWidth="0" connectionId="10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mro" backgroundRefresh="0" connectionId="9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MRO" backgroundRefresh="0" adjustColumnWidth="0" connectionId="1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F" backgroundRefresh="0" adjustColumnWidth="0" connectionId="7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F" backgroundRefresh="0" adjustColumnWidth="0" connectionId="7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JNJ" backgroundRefresh="0" connectionId="10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jnj" backgroundRefresh="0" adjustColumnWidth="0" connectionId="10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PN" backgroundRefresh="0" connectionId="4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CPN+Historical+Prices" backgroundRefresh="0" adjustColumnWidth="0" connectionId="5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OS" backgroundRefresh="0" connectionId="4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OS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MU" backgroundRefresh="0" connectionId="7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MU" backgroundRefresh="0" adjustColumnWidth="0" connectionId="1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P" backgroundRefresh="0" adjustColumnWidt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P" backgroundRefresh="0" connectionId="5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9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clh" backgroundRefresh="0" connectionId="10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nclh" backgroundRefresh="0" adjustColumnWidth="0" connectionId="10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SWKS" backgroundRefresh="0" connectionId="67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SWKS" backgroundRefresh="0" adjustColumnWidth="0" connectionId="6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CNI" backgroundRefresh="0" adjustColumnWidth="0" connectionId="5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CNI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WFC" backgroundRefresh="0" connectionId="6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WFC" backgroundRefresh="0" adjustColumnWidth="0" connectionId="6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3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38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CAH" backgroundRefresh="0" connectionId="4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CAH" backgroundRefresh="0" adjustColumnWidth="0" connectionId="4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DAL" backgroundRefresh="0" adjustColumnWidth="0" connectionId="7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WWD" backgroundRefresh="0" adjustColumnWidth="0" connectionId="5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WWD" backgroundRefresh="0" adjustColumnWidth="0" connectionId="5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S" adjustColumnWidth="0" connectionId="74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S_1" backgroundRefresh="0" adjustColumnWidth="0" connectionId="79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5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0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UNH" backgroundRefresh="0" adjustColumnWidth="0" connectionId="4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UNH" backgroundRefresh="0" adjustColumnWidth="0" connectionId="4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queryTable" Target="../queryTables/queryTable97.xml"/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3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8.xml"/><Relationship Id="rId2" Type="http://schemas.openxmlformats.org/officeDocument/2006/relationships/queryTable" Target="../queryTables/queryTable107.xml"/><Relationship Id="rId1" Type="http://schemas.openxmlformats.org/officeDocument/2006/relationships/drawing" Target="../drawings/drawing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58"/>
  <sheetViews>
    <sheetView zoomScaleNormal="100" workbookViewId="0">
      <pane ySplit="1" topLeftCell="A41" activePane="bottomLeft" state="frozen"/>
      <selection pane="bottomLeft" activeCell="M57" sqref="M5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77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2" customWidth="1"/>
    <col min="16" max="16" width="12.85546875" style="362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21" width="9.140625" style="50"/>
    <col min="22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7" t="s">
        <v>143</v>
      </c>
      <c r="G1" s="247" t="s">
        <v>73</v>
      </c>
      <c r="H1" s="57" t="s">
        <v>57</v>
      </c>
      <c r="I1" s="58" t="s">
        <v>74</v>
      </c>
      <c r="J1" s="375" t="s">
        <v>185</v>
      </c>
      <c r="K1" s="361" t="s">
        <v>214</v>
      </c>
      <c r="L1" s="58" t="s">
        <v>182</v>
      </c>
      <c r="M1" s="58" t="s">
        <v>242</v>
      </c>
      <c r="N1" s="58" t="s">
        <v>92</v>
      </c>
      <c r="O1" s="361" t="s">
        <v>213</v>
      </c>
      <c r="P1" s="361" t="s">
        <v>309</v>
      </c>
    </row>
    <row r="2" spans="1:22" ht="21.95" customHeight="1" x14ac:dyDescent="0.25">
      <c r="A2" s="51"/>
      <c r="B2" s="51"/>
      <c r="C2" s="52"/>
      <c r="E2" s="23" t="s">
        <v>10</v>
      </c>
      <c r="F2" s="248">
        <v>28.89</v>
      </c>
      <c r="G2" s="248">
        <v>28.89</v>
      </c>
      <c r="H2" s="336">
        <v>0</v>
      </c>
      <c r="I2" s="49">
        <v>0</v>
      </c>
      <c r="J2" s="376">
        <v>0</v>
      </c>
      <c r="K2" s="362">
        <v>0</v>
      </c>
      <c r="L2" s="376">
        <v>1128.3800000000047</v>
      </c>
      <c r="M2">
        <v>0</v>
      </c>
      <c r="N2" s="373" t="str">
        <f>HYPERLINK("http://finance.yahoo.com/q?s=" &amp; E2, "Link")</f>
        <v>Link</v>
      </c>
      <c r="O2" s="372">
        <v>1.2500000000000001E-2</v>
      </c>
      <c r="P2" s="372">
        <v>-1.83E-2</v>
      </c>
      <c r="Q2" s="152"/>
    </row>
    <row r="3" spans="1:22" ht="21.95" customHeight="1" x14ac:dyDescent="0.25">
      <c r="A3" s="51"/>
      <c r="B3" s="52"/>
      <c r="C3" s="52"/>
      <c r="E3" s="23" t="s">
        <v>209</v>
      </c>
      <c r="F3" s="248">
        <v>116.73</v>
      </c>
      <c r="G3" s="248">
        <v>116.73</v>
      </c>
      <c r="H3" s="336">
        <v>0</v>
      </c>
      <c r="I3" s="49">
        <v>0</v>
      </c>
      <c r="J3" s="376">
        <v>0</v>
      </c>
      <c r="K3" s="362">
        <v>0</v>
      </c>
      <c r="L3" s="376">
        <v>363.09999999999945</v>
      </c>
      <c r="M3">
        <v>0</v>
      </c>
      <c r="N3" s="373" t="str">
        <f>HYPERLINK("http://finance.yahoo.com/q?s=" &amp; E3, "Link")</f>
        <v>Link</v>
      </c>
      <c r="O3" s="372">
        <v>1.9599999999999999E-2</v>
      </c>
      <c r="P3" s="372">
        <v>-2.9999999999999997E-4</v>
      </c>
      <c r="Q3" s="152"/>
    </row>
    <row r="4" spans="1:22" ht="21.95" customHeight="1" x14ac:dyDescent="0.25">
      <c r="A4" s="51"/>
      <c r="B4" s="51"/>
      <c r="C4" s="52"/>
      <c r="E4" s="23" t="s">
        <v>266</v>
      </c>
      <c r="F4" s="248">
        <v>67.040000000000006</v>
      </c>
      <c r="G4" s="248">
        <v>67.040000000000006</v>
      </c>
      <c r="H4" s="336">
        <v>0</v>
      </c>
      <c r="I4" s="49">
        <v>0</v>
      </c>
      <c r="J4" s="376">
        <v>0</v>
      </c>
      <c r="K4" s="362">
        <v>0</v>
      </c>
      <c r="L4" s="376">
        <v>92.650000000000091</v>
      </c>
      <c r="M4">
        <v>0</v>
      </c>
      <c r="N4" s="373" t="str">
        <f>HYPERLINK("http://finance.yahoo.com/q?s=" &amp; E4, "Link")</f>
        <v>Link</v>
      </c>
      <c r="O4" s="372">
        <v>0</v>
      </c>
      <c r="P4" s="372">
        <v>-3.3999999999999998E-3</v>
      </c>
      <c r="Q4" s="450"/>
      <c r="T4" s="49"/>
    </row>
    <row r="5" spans="1:22" ht="21.95" customHeight="1" x14ac:dyDescent="0.25">
      <c r="A5" s="51"/>
      <c r="B5" s="51"/>
      <c r="C5" s="52"/>
      <c r="E5" s="23" t="s">
        <v>45</v>
      </c>
      <c r="F5" s="248">
        <v>74.28</v>
      </c>
      <c r="G5" s="248">
        <v>74.28</v>
      </c>
      <c r="H5" s="336">
        <v>0</v>
      </c>
      <c r="I5" s="49">
        <v>0</v>
      </c>
      <c r="J5" s="376">
        <v>0</v>
      </c>
      <c r="K5" s="362">
        <v>0</v>
      </c>
      <c r="L5" s="376">
        <v>523.61999999999898</v>
      </c>
      <c r="M5">
        <v>0</v>
      </c>
      <c r="N5" s="373" t="str">
        <f>HYPERLINK("http://finance.yahoo.com/q?s=" &amp; E5, "Link")</f>
        <v>Link</v>
      </c>
      <c r="O5" s="372">
        <v>1.77E-2</v>
      </c>
      <c r="P5" s="372">
        <v>-8.9999999999999998E-4</v>
      </c>
    </row>
    <row r="6" spans="1:22" ht="21.95" customHeight="1" x14ac:dyDescent="0.25">
      <c r="A6" s="51"/>
      <c r="B6" s="51"/>
      <c r="C6" s="52"/>
      <c r="E6" s="23" t="s">
        <v>33</v>
      </c>
      <c r="F6" s="248">
        <v>179.87</v>
      </c>
      <c r="G6" s="248">
        <v>179.87</v>
      </c>
      <c r="H6" s="50">
        <v>0</v>
      </c>
      <c r="I6" s="49">
        <v>0</v>
      </c>
      <c r="J6" s="376">
        <v>0</v>
      </c>
      <c r="K6" s="362">
        <v>0</v>
      </c>
      <c r="L6" s="49">
        <v>780.73999999999796</v>
      </c>
      <c r="M6">
        <v>0</v>
      </c>
      <c r="N6" s="373" t="str">
        <f>HYPERLINK("http://finance.yahoo.com/q?s=" &amp; E6, "Link")</f>
        <v>Link</v>
      </c>
      <c r="O6" s="362">
        <v>2.24E-2</v>
      </c>
      <c r="P6" s="362">
        <v>-1.8E-3</v>
      </c>
      <c r="Q6" s="49"/>
      <c r="R6" s="49"/>
      <c r="S6" s="49"/>
      <c r="T6" s="360"/>
      <c r="U6" s="360"/>
    </row>
    <row r="7" spans="1:22" ht="21.95" customHeight="1" x14ac:dyDescent="0.25">
      <c r="A7" s="52"/>
      <c r="B7" s="52"/>
      <c r="C7" s="52"/>
      <c r="E7" s="23" t="s">
        <v>235</v>
      </c>
      <c r="F7" s="248">
        <v>73.92</v>
      </c>
      <c r="G7" s="248">
        <v>73.92</v>
      </c>
      <c r="H7" s="336">
        <v>0</v>
      </c>
      <c r="I7" s="49">
        <v>0</v>
      </c>
      <c r="J7" s="376">
        <v>0</v>
      </c>
      <c r="K7" s="362">
        <v>0</v>
      </c>
      <c r="L7" s="376">
        <v>231.53999999999996</v>
      </c>
      <c r="M7">
        <v>0</v>
      </c>
      <c r="N7" s="373" t="str">
        <f>HYPERLINK("http://finance.yahoo.com/q?s=" &amp; E7, "Link")</f>
        <v>Link</v>
      </c>
      <c r="O7" s="372">
        <v>1.7100000000000001E-2</v>
      </c>
      <c r="P7" s="372">
        <v>-6.1000000000000004E-3</v>
      </c>
    </row>
    <row r="8" spans="1:22" ht="21.95" customHeight="1" x14ac:dyDescent="0.25">
      <c r="A8" s="51"/>
      <c r="B8" s="51"/>
      <c r="C8" s="52"/>
      <c r="E8" s="23" t="s">
        <v>62</v>
      </c>
      <c r="F8" s="248">
        <v>287.02999999999997</v>
      </c>
      <c r="G8" s="248">
        <v>287.02999999999997</v>
      </c>
      <c r="H8" s="336">
        <v>0</v>
      </c>
      <c r="I8" s="49">
        <v>0</v>
      </c>
      <c r="J8" s="376">
        <v>0</v>
      </c>
      <c r="K8" s="362">
        <v>0</v>
      </c>
      <c r="L8" s="376">
        <v>1659.3600000000079</v>
      </c>
      <c r="M8">
        <v>0</v>
      </c>
      <c r="N8" s="373" t="str">
        <f>HYPERLINK("http://finance.yahoo.com/q?s=" &amp; E8, "Link")</f>
        <v>Link</v>
      </c>
      <c r="O8" s="372">
        <v>0</v>
      </c>
      <c r="P8" s="372">
        <v>-7.7000000000000002E-3</v>
      </c>
    </row>
    <row r="9" spans="1:22" ht="21.95" customHeight="1" x14ac:dyDescent="0.25">
      <c r="A9" s="51"/>
      <c r="B9" s="51"/>
      <c r="C9" s="52"/>
      <c r="E9" s="23" t="s">
        <v>338</v>
      </c>
      <c r="F9" s="248">
        <v>58.9</v>
      </c>
      <c r="G9" s="248">
        <v>37.712999999999965</v>
      </c>
      <c r="H9" s="336">
        <v>20</v>
      </c>
      <c r="I9" s="49">
        <v>754.25999999999931</v>
      </c>
      <c r="J9" s="376">
        <v>423.74000000000069</v>
      </c>
      <c r="K9" s="362">
        <v>0.56179566727653729</v>
      </c>
      <c r="L9" s="376">
        <v>423.74000000000069</v>
      </c>
      <c r="M9" s="30">
        <v>42744</v>
      </c>
      <c r="N9" s="373" t="str">
        <f>HYPERLINK("http://finance.yahoo.com/q?s=" &amp; E9, "Link")</f>
        <v>Link</v>
      </c>
      <c r="O9" s="372">
        <v>2.6200000000000001E-2</v>
      </c>
      <c r="P9" s="372">
        <v>4.8999999999999998E-3</v>
      </c>
      <c r="Q9" s="450"/>
      <c r="R9" s="49"/>
      <c r="V9" s="49"/>
    </row>
    <row r="10" spans="1:22" ht="21.95" customHeight="1" x14ac:dyDescent="0.25">
      <c r="A10" s="51"/>
      <c r="B10" s="51"/>
      <c r="C10" s="52"/>
      <c r="E10" s="23" t="s">
        <v>52</v>
      </c>
      <c r="F10" s="248">
        <v>72.349999999999994</v>
      </c>
      <c r="G10" s="248">
        <v>72.740000000000023</v>
      </c>
      <c r="H10" s="336">
        <v>50</v>
      </c>
      <c r="I10" s="49">
        <v>3637.0000000000014</v>
      </c>
      <c r="J10" s="376">
        <v>-19.500000000000455</v>
      </c>
      <c r="K10" s="362">
        <v>-5.361561726698225E-3</v>
      </c>
      <c r="L10" s="376">
        <v>471.44999999999845</v>
      </c>
      <c r="M10" s="30">
        <v>42744</v>
      </c>
      <c r="N10" s="373" t="str">
        <f>HYPERLINK("http://finance.yahoo.com/q?s=" &amp; E10, "Link")</f>
        <v>Link</v>
      </c>
      <c r="O10" s="372">
        <v>2.46E-2</v>
      </c>
      <c r="P10" s="372">
        <v>3.5000000000000001E-3</v>
      </c>
      <c r="Q10" s="49"/>
      <c r="R10" s="49"/>
      <c r="S10" s="49"/>
      <c r="T10" s="49"/>
    </row>
    <row r="11" spans="1:22" ht="21.95" customHeight="1" x14ac:dyDescent="0.25">
      <c r="A11" s="52"/>
      <c r="B11" s="52"/>
      <c r="C11" s="52"/>
      <c r="E11" s="23" t="s">
        <v>412</v>
      </c>
      <c r="F11" s="248">
        <v>31.58</v>
      </c>
      <c r="G11" s="248">
        <v>31.18</v>
      </c>
      <c r="H11" s="336">
        <v>100</v>
      </c>
      <c r="I11" s="49">
        <v>3118</v>
      </c>
      <c r="J11" s="376">
        <v>40</v>
      </c>
      <c r="K11" s="362">
        <v>1.2828736369467563E-2</v>
      </c>
      <c r="L11" s="376">
        <v>40</v>
      </c>
      <c r="M11" s="30">
        <v>42751</v>
      </c>
      <c r="N11" s="373" t="str">
        <f>HYPERLINK("http://finance.yahoo.com/q?s=" &amp; E11, "Link")</f>
        <v>Link</v>
      </c>
      <c r="O11" s="372">
        <v>3.4200000000000001E-2</v>
      </c>
      <c r="P11" s="372">
        <v>-1.2999999999999999E-3</v>
      </c>
      <c r="Q11" s="49"/>
      <c r="R11" s="49"/>
      <c r="T11" s="49"/>
      <c r="V11" s="49"/>
    </row>
    <row r="12" spans="1:22" ht="21.95" customHeight="1" x14ac:dyDescent="0.25">
      <c r="A12" s="51"/>
      <c r="B12" s="51"/>
      <c r="C12" s="52"/>
      <c r="E12" s="23" t="s">
        <v>233</v>
      </c>
      <c r="F12" s="248">
        <v>31.9</v>
      </c>
      <c r="G12" s="248">
        <v>28.511199999999999</v>
      </c>
      <c r="H12" s="336">
        <v>100</v>
      </c>
      <c r="I12" s="49">
        <v>2851.12</v>
      </c>
      <c r="J12" s="376">
        <v>338.88000000000011</v>
      </c>
      <c r="K12" s="362">
        <v>0.11885855383147675</v>
      </c>
      <c r="L12" s="376">
        <v>3072.5399999999963</v>
      </c>
      <c r="M12" s="30">
        <v>42754</v>
      </c>
      <c r="N12" s="373" t="str">
        <f>HYPERLINK("http://finance.yahoo.com/q?s=" &amp; E12, "Link")</f>
        <v>Link</v>
      </c>
      <c r="O12" s="372">
        <v>3.9100000000000003E-2</v>
      </c>
      <c r="P12" s="372">
        <v>8.5000000000000006E-3</v>
      </c>
      <c r="Q12" s="152"/>
      <c r="S12" s="49"/>
      <c r="T12" s="49"/>
    </row>
    <row r="13" spans="1:22" ht="21.95" customHeight="1" x14ac:dyDescent="0.25">
      <c r="A13" s="51"/>
      <c r="B13" s="51"/>
      <c r="C13" s="52"/>
      <c r="E13" s="23" t="s">
        <v>8</v>
      </c>
      <c r="F13" s="248">
        <v>67.989999999999995</v>
      </c>
      <c r="G13" s="248">
        <v>67.989999999999995</v>
      </c>
      <c r="H13" s="336">
        <v>0</v>
      </c>
      <c r="I13" s="49">
        <v>0</v>
      </c>
      <c r="J13" s="376">
        <v>0</v>
      </c>
      <c r="K13" s="362">
        <v>0</v>
      </c>
      <c r="L13" s="376">
        <v>121.94999999999982</v>
      </c>
      <c r="M13">
        <v>0</v>
      </c>
      <c r="N13" s="373" t="str">
        <f>HYPERLINK("http://finance.yahoo.com/q?s=" &amp; E13, "Link")</f>
        <v>Link</v>
      </c>
      <c r="O13" s="372">
        <v>1.67E-2</v>
      </c>
      <c r="P13" s="372">
        <v>5.0000000000000001E-3</v>
      </c>
      <c r="R13" s="49"/>
    </row>
    <row r="14" spans="1:22" ht="21.95" customHeight="1" x14ac:dyDescent="0.25">
      <c r="A14" s="51"/>
      <c r="B14" s="51"/>
      <c r="C14" s="52"/>
      <c r="E14" s="23" t="s">
        <v>17</v>
      </c>
      <c r="F14" s="248">
        <v>11.64</v>
      </c>
      <c r="G14" s="248">
        <v>24.788525000000082</v>
      </c>
      <c r="H14" s="50">
        <v>2000</v>
      </c>
      <c r="I14" s="49">
        <v>49577.050000000163</v>
      </c>
      <c r="J14" s="376">
        <v>-26297.050000000163</v>
      </c>
      <c r="K14" s="362">
        <v>-0.53042788951742947</v>
      </c>
      <c r="L14" s="49">
        <v>-26297.050000000163</v>
      </c>
      <c r="M14">
        <v>1000</v>
      </c>
      <c r="N14" s="373" t="str">
        <f>HYPERLINK("http://finance.yahoo.com/q?s=" &amp; E14, "Link")</f>
        <v>Link</v>
      </c>
      <c r="O14" s="362">
        <v>0</v>
      </c>
      <c r="P14" s="362">
        <v>1.5699999999999999E-2</v>
      </c>
      <c r="R14" s="49"/>
      <c r="S14" s="49"/>
    </row>
    <row r="15" spans="1:22" ht="21.95" customHeight="1" x14ac:dyDescent="0.25">
      <c r="A15" s="51"/>
      <c r="B15" s="51"/>
      <c r="C15" s="52"/>
      <c r="E15" s="23" t="s">
        <v>304</v>
      </c>
      <c r="F15" s="248">
        <v>79</v>
      </c>
      <c r="G15" s="248">
        <v>85.38</v>
      </c>
      <c r="H15" s="336">
        <v>80</v>
      </c>
      <c r="I15" s="49">
        <v>6830.4</v>
      </c>
      <c r="J15" s="376">
        <v>-510.39999999999964</v>
      </c>
      <c r="K15" s="362">
        <v>-7.4724759896931323E-2</v>
      </c>
      <c r="L15" s="376">
        <v>-510.39999999999964</v>
      </c>
      <c r="M15">
        <v>80</v>
      </c>
      <c r="N15" s="373" t="str">
        <f>HYPERLINK("http://finance.yahoo.com/q?s=" &amp; E15, "Link")</f>
        <v>Link</v>
      </c>
      <c r="O15" s="372">
        <v>2.53E-2</v>
      </c>
      <c r="P15" s="372">
        <v>-5.0000000000000001E-4</v>
      </c>
      <c r="R15" s="49"/>
    </row>
    <row r="16" spans="1:22" ht="21.95" customHeight="1" x14ac:dyDescent="0.25">
      <c r="A16" s="52"/>
      <c r="B16" s="159"/>
      <c r="C16" s="337"/>
      <c r="E16" s="23" t="s">
        <v>32</v>
      </c>
      <c r="F16" s="248">
        <v>49.31</v>
      </c>
      <c r="G16" s="248">
        <v>49.31</v>
      </c>
      <c r="H16" s="50">
        <v>0</v>
      </c>
      <c r="I16" s="49">
        <v>0</v>
      </c>
      <c r="J16" s="376">
        <v>0</v>
      </c>
      <c r="K16" s="362">
        <v>0</v>
      </c>
      <c r="L16" s="49">
        <v>1198.4699999999971</v>
      </c>
      <c r="M16">
        <v>0</v>
      </c>
      <c r="N16" s="373" t="str">
        <f>HYPERLINK("http://finance.yahoo.com/q?s=" &amp; E16, "Link")</f>
        <v>Link</v>
      </c>
      <c r="O16" s="362">
        <v>1.6199999999999999E-2</v>
      </c>
      <c r="P16" s="362">
        <v>-4.0000000000000001E-3</v>
      </c>
      <c r="Q16" s="152"/>
      <c r="R16" s="49"/>
      <c r="S16" s="49"/>
    </row>
    <row r="17" spans="1:20" ht="21.95" customHeight="1" x14ac:dyDescent="0.25">
      <c r="A17" s="51"/>
      <c r="B17" s="51"/>
      <c r="C17" s="52"/>
      <c r="E17" s="23" t="s">
        <v>294</v>
      </c>
      <c r="F17" s="248">
        <v>74.13</v>
      </c>
      <c r="G17" s="248">
        <v>74.13</v>
      </c>
      <c r="H17" s="336">
        <v>0</v>
      </c>
      <c r="I17" s="49">
        <v>0</v>
      </c>
      <c r="J17" s="376">
        <v>0</v>
      </c>
      <c r="K17" s="362">
        <v>0</v>
      </c>
      <c r="L17" s="376">
        <v>158.29999999999927</v>
      </c>
      <c r="M17">
        <v>0</v>
      </c>
      <c r="N17" s="373" t="str">
        <f>HYPERLINK("http://finance.yahoo.com/q?s=" &amp; E17, "Link")</f>
        <v>Link</v>
      </c>
      <c r="O17" s="372">
        <v>1.35E-2</v>
      </c>
      <c r="P17" s="372">
        <v>1.5E-3</v>
      </c>
      <c r="R17" s="49"/>
      <c r="S17" s="49"/>
      <c r="T17" s="49"/>
    </row>
    <row r="18" spans="1:20" ht="21.95" customHeight="1" x14ac:dyDescent="0.25">
      <c r="A18" s="51"/>
      <c r="B18" s="51"/>
      <c r="C18" s="52"/>
      <c r="E18" s="23" t="s">
        <v>63</v>
      </c>
      <c r="F18" s="248">
        <v>104.56</v>
      </c>
      <c r="G18" s="248">
        <v>104.56</v>
      </c>
      <c r="H18" s="336">
        <v>0</v>
      </c>
      <c r="I18" s="49">
        <v>0</v>
      </c>
      <c r="J18" s="376">
        <v>0</v>
      </c>
      <c r="K18" s="362">
        <v>0</v>
      </c>
      <c r="L18" s="376">
        <v>257.30999999999949</v>
      </c>
      <c r="M18">
        <v>0</v>
      </c>
      <c r="N18" s="373" t="str">
        <f>HYPERLINK("http://finance.yahoo.com/q?s=" &amp; E18, "Link")</f>
        <v>Link</v>
      </c>
      <c r="O18" s="372">
        <v>1.4800000000000001E-2</v>
      </c>
      <c r="P18" s="372">
        <v>2.5000000000000001E-3</v>
      </c>
      <c r="R18" s="49"/>
    </row>
    <row r="19" spans="1:20" ht="21.95" customHeight="1" x14ac:dyDescent="0.25">
      <c r="A19" s="51"/>
      <c r="B19" s="51"/>
      <c r="C19" s="52"/>
      <c r="E19" s="23" t="s">
        <v>378</v>
      </c>
      <c r="F19" s="248">
        <v>93.71</v>
      </c>
      <c r="G19" s="248">
        <v>83.05</v>
      </c>
      <c r="H19" s="336">
        <v>40</v>
      </c>
      <c r="I19" s="49">
        <v>3322</v>
      </c>
      <c r="J19" s="376">
        <v>426.39999999999964</v>
      </c>
      <c r="K19" s="362">
        <v>0.12835641180012036</v>
      </c>
      <c r="L19" s="376">
        <v>426.39999999999964</v>
      </c>
      <c r="M19" s="30">
        <v>42737</v>
      </c>
      <c r="N19" s="373" t="str">
        <f>HYPERLINK("http://finance.yahoo.com/q?s=" &amp; E19, "Link")</f>
        <v>Link</v>
      </c>
      <c r="O19" s="372">
        <v>0</v>
      </c>
      <c r="P19" s="372">
        <v>1.0800000000000001E-2</v>
      </c>
    </row>
    <row r="20" spans="1:20" ht="21.95" customHeight="1" x14ac:dyDescent="0.25">
      <c r="A20" s="51"/>
      <c r="B20" s="51"/>
      <c r="C20" s="52"/>
      <c r="E20" s="23" t="s">
        <v>202</v>
      </c>
      <c r="F20" s="248">
        <v>12.23</v>
      </c>
      <c r="G20" s="248">
        <v>12.23</v>
      </c>
      <c r="H20" s="336">
        <v>0</v>
      </c>
      <c r="I20" s="49">
        <v>0</v>
      </c>
      <c r="J20" s="376">
        <v>0</v>
      </c>
      <c r="K20" s="362">
        <v>0</v>
      </c>
      <c r="L20" s="376">
        <v>251.26000000000022</v>
      </c>
      <c r="M20">
        <v>0</v>
      </c>
      <c r="N20" s="373" t="str">
        <f>HYPERLINK("http://finance.yahoo.com/q?s=" &amp; E20, "Link")</f>
        <v>Link</v>
      </c>
      <c r="O20" s="372">
        <v>4.82E-2</v>
      </c>
      <c r="P20" s="372">
        <v>-1.6000000000000001E-3</v>
      </c>
    </row>
    <row r="21" spans="1:20" ht="21.95" customHeight="1" x14ac:dyDescent="0.25">
      <c r="A21" s="51"/>
      <c r="B21" s="51"/>
      <c r="C21" s="52"/>
      <c r="E21" s="23" t="s">
        <v>295</v>
      </c>
      <c r="F21" s="248">
        <v>28.28</v>
      </c>
      <c r="G21" s="248">
        <v>28.28</v>
      </c>
      <c r="H21" s="336">
        <v>0</v>
      </c>
      <c r="I21" s="49">
        <v>0</v>
      </c>
      <c r="J21" s="376">
        <v>0</v>
      </c>
      <c r="K21" s="362">
        <v>0</v>
      </c>
      <c r="L21" s="376">
        <v>98.449999999999818</v>
      </c>
      <c r="M21">
        <v>0</v>
      </c>
      <c r="N21" s="373" t="str">
        <f>HYPERLINK("http://finance.yahoo.com/q?s=" &amp; E21, "Link")</f>
        <v>Link</v>
      </c>
      <c r="O21" s="372">
        <v>1.2699999999999999E-2</v>
      </c>
      <c r="P21" s="372">
        <v>-6.0000000000000001E-3</v>
      </c>
      <c r="Q21" s="152"/>
      <c r="R21" s="49"/>
      <c r="S21" s="49"/>
    </row>
    <row r="22" spans="1:20" ht="21.95" customHeight="1" x14ac:dyDescent="0.25">
      <c r="A22" s="52"/>
      <c r="B22" s="52"/>
      <c r="C22" s="52"/>
      <c r="E22" s="23" t="s">
        <v>9</v>
      </c>
      <c r="F22" s="248">
        <v>3.36</v>
      </c>
      <c r="G22" s="248">
        <v>3.5200777777777774</v>
      </c>
      <c r="H22" s="336">
        <v>1800</v>
      </c>
      <c r="I22" s="49">
        <v>6336.1399999999994</v>
      </c>
      <c r="J22" s="376">
        <v>-288.13999999999942</v>
      </c>
      <c r="K22" s="362">
        <v>-4.5475636586312741E-2</v>
      </c>
      <c r="L22" s="376">
        <v>146.79000000000087</v>
      </c>
      <c r="M22">
        <v>700</v>
      </c>
      <c r="N22" s="373" t="str">
        <f>HYPERLINK("http://finance.yahoo.com/q?s=" &amp; E22, "Link")</f>
        <v>Link</v>
      </c>
      <c r="O22" s="372">
        <v>0.12280000000000001</v>
      </c>
      <c r="P22" s="372">
        <v>3.0000000000000001E-3</v>
      </c>
      <c r="Q22" s="49"/>
      <c r="T22" s="49"/>
    </row>
    <row r="23" spans="1:20" ht="21.95" customHeight="1" x14ac:dyDescent="0.25">
      <c r="A23" s="51"/>
      <c r="B23" s="51"/>
      <c r="C23" s="52"/>
      <c r="E23" s="23" t="s">
        <v>55</v>
      </c>
      <c r="F23" s="248">
        <v>72.13</v>
      </c>
      <c r="G23" s="248">
        <v>79.536680000000004</v>
      </c>
      <c r="H23" s="50">
        <v>250</v>
      </c>
      <c r="I23" s="49">
        <v>19884.170000000002</v>
      </c>
      <c r="J23" s="376">
        <v>-1851.6699999999983</v>
      </c>
      <c r="K23" s="362">
        <v>-9.3122820816760377E-2</v>
      </c>
      <c r="L23" s="49">
        <v>-1851.6699999999983</v>
      </c>
      <c r="M23">
        <v>100</v>
      </c>
      <c r="N23" s="373" t="str">
        <f>HYPERLINK("http://finance.yahoo.com/q?s=" &amp; E23, "Link")</f>
        <v>Link</v>
      </c>
      <c r="O23" s="362">
        <v>2.5499999999999998E-2</v>
      </c>
      <c r="P23" s="362">
        <v>-8.8000000000000005E-3</v>
      </c>
      <c r="Q23" s="450"/>
      <c r="R23" s="49"/>
      <c r="S23" s="49"/>
    </row>
    <row r="24" spans="1:20" ht="21.95" customHeight="1" x14ac:dyDescent="0.25">
      <c r="A24" s="52"/>
      <c r="B24" s="51"/>
      <c r="C24" s="52"/>
      <c r="E24" s="23" t="s">
        <v>174</v>
      </c>
      <c r="F24" s="248">
        <v>62.36</v>
      </c>
      <c r="G24" s="248">
        <v>63.73</v>
      </c>
      <c r="H24" s="336">
        <v>50</v>
      </c>
      <c r="I24" s="49">
        <v>3186.5</v>
      </c>
      <c r="J24" s="376">
        <v>-68.5</v>
      </c>
      <c r="K24" s="362">
        <v>-2.1496940216538484E-2</v>
      </c>
      <c r="L24" s="376">
        <v>-18.550000000000182</v>
      </c>
      <c r="M24">
        <v>50</v>
      </c>
      <c r="N24" s="373" t="str">
        <f>HYPERLINK("http://finance.yahoo.com/q?s=" &amp; E24, "Link")</f>
        <v>Link</v>
      </c>
      <c r="O24" s="372">
        <v>3.09E-2</v>
      </c>
      <c r="P24" s="372">
        <v>7.6E-3</v>
      </c>
      <c r="Q24" s="450"/>
      <c r="R24" s="49"/>
      <c r="S24" s="49"/>
    </row>
    <row r="25" spans="1:20" ht="21.95" customHeight="1" x14ac:dyDescent="0.25">
      <c r="A25" s="51"/>
      <c r="B25" s="51"/>
      <c r="C25" s="52"/>
      <c r="E25" s="23" t="s">
        <v>56</v>
      </c>
      <c r="F25" s="248">
        <v>35.14</v>
      </c>
      <c r="G25" s="248">
        <v>35.14</v>
      </c>
      <c r="H25" s="336">
        <v>0</v>
      </c>
      <c r="I25" s="49">
        <v>0</v>
      </c>
      <c r="J25" s="376">
        <v>0</v>
      </c>
      <c r="K25" s="362">
        <v>0</v>
      </c>
      <c r="L25" s="376">
        <v>36.819999999999709</v>
      </c>
      <c r="M25">
        <v>0</v>
      </c>
      <c r="N25" s="373" t="str">
        <f>HYPERLINK("http://finance.yahoo.com/q?s=" &amp; E25, "Link")</f>
        <v>Link</v>
      </c>
      <c r="O25" s="372">
        <v>4.2599999999999999E-2</v>
      </c>
      <c r="P25" s="372">
        <v>-2.9999999999999997E-4</v>
      </c>
      <c r="Q25" s="152"/>
    </row>
    <row r="26" spans="1:20" ht="21.95" customHeight="1" x14ac:dyDescent="0.25">
      <c r="A26" s="51"/>
      <c r="B26" s="51"/>
      <c r="C26" s="52"/>
      <c r="E26" s="23" t="s">
        <v>22</v>
      </c>
      <c r="F26" s="248">
        <v>62.9</v>
      </c>
      <c r="G26" s="248">
        <v>62.9</v>
      </c>
      <c r="H26" s="336">
        <v>0</v>
      </c>
      <c r="I26" s="49">
        <v>0</v>
      </c>
      <c r="J26" s="376">
        <v>0</v>
      </c>
      <c r="K26" s="362">
        <v>0</v>
      </c>
      <c r="L26" s="376">
        <v>3178.8000000000466</v>
      </c>
      <c r="M26">
        <v>0</v>
      </c>
      <c r="N26" s="373" t="str">
        <f>HYPERLINK("http://finance.yahoo.com/q?s=" &amp; E26, "Link")</f>
        <v>Link</v>
      </c>
      <c r="O26" s="372">
        <v>1.5699999999999999E-2</v>
      </c>
      <c r="P26" s="372">
        <v>-9.1000000000000004E-3</v>
      </c>
      <c r="Q26" s="152"/>
    </row>
    <row r="27" spans="1:20" ht="21.95" customHeight="1" x14ac:dyDescent="0.25">
      <c r="A27" s="51"/>
      <c r="B27" s="51"/>
      <c r="C27" s="52"/>
      <c r="E27" s="23" t="s">
        <v>27</v>
      </c>
      <c r="F27" s="248">
        <v>36.659999999999997</v>
      </c>
      <c r="G27" s="248">
        <v>36.659999999999997</v>
      </c>
      <c r="H27" s="336">
        <v>0</v>
      </c>
      <c r="I27" s="49">
        <v>0</v>
      </c>
      <c r="J27" s="376">
        <v>0</v>
      </c>
      <c r="K27" s="362">
        <v>0</v>
      </c>
      <c r="L27" s="376">
        <v>1407.5400000000009</v>
      </c>
      <c r="M27">
        <v>0</v>
      </c>
      <c r="N27" s="373" t="str">
        <f>HYPERLINK("http://finance.yahoo.com/q?s=" &amp; E27, "Link")</f>
        <v>Link</v>
      </c>
      <c r="O27" s="372">
        <v>2.81E-2</v>
      </c>
      <c r="P27" s="372">
        <v>8.0000000000000004E-4</v>
      </c>
    </row>
    <row r="28" spans="1:20" ht="21.95" customHeight="1" x14ac:dyDescent="0.25">
      <c r="A28" s="51"/>
      <c r="B28" s="51"/>
      <c r="C28" s="52"/>
      <c r="E28" s="23" t="s">
        <v>175</v>
      </c>
      <c r="F28" s="248">
        <v>53.37</v>
      </c>
      <c r="G28" s="248">
        <v>53.37</v>
      </c>
      <c r="H28" s="336">
        <v>0</v>
      </c>
      <c r="I28" s="49">
        <v>0</v>
      </c>
      <c r="J28" s="376">
        <v>0</v>
      </c>
      <c r="K28" s="362">
        <v>0</v>
      </c>
      <c r="L28" s="376">
        <v>119.92000000000053</v>
      </c>
      <c r="M28">
        <v>0</v>
      </c>
      <c r="N28" s="373" t="str">
        <f>HYPERLINK("http://finance.yahoo.com/q?s=" &amp; E28, "Link")</f>
        <v>Link</v>
      </c>
      <c r="O28" s="372">
        <v>3.4299999999999997E-2</v>
      </c>
      <c r="P28" s="372">
        <v>-2.0000000000000001E-4</v>
      </c>
      <c r="Q28" s="152"/>
      <c r="R28" s="49"/>
      <c r="S28" s="49"/>
    </row>
    <row r="29" spans="1:20" ht="21.95" customHeight="1" x14ac:dyDescent="0.25">
      <c r="A29" s="51"/>
      <c r="B29" s="51"/>
      <c r="C29" s="52"/>
      <c r="E29" s="23" t="s">
        <v>298</v>
      </c>
      <c r="F29" s="248">
        <v>115.49</v>
      </c>
      <c r="G29" s="248">
        <v>115.62666666666668</v>
      </c>
      <c r="H29" s="336">
        <v>30</v>
      </c>
      <c r="I29" s="49">
        <v>3468.8</v>
      </c>
      <c r="J29" s="376">
        <v>-4.1000000000003638</v>
      </c>
      <c r="K29" s="362">
        <v>-1.1819649446496005E-3</v>
      </c>
      <c r="L29" s="376">
        <v>-4.1000000000003638</v>
      </c>
      <c r="M29">
        <v>20</v>
      </c>
      <c r="N29" s="373" t="str">
        <f>HYPERLINK("http://finance.yahoo.com/q?s=" &amp; E29, "Link")</f>
        <v>Link</v>
      </c>
      <c r="O29" s="372">
        <v>2.76E-2</v>
      </c>
      <c r="P29" s="372">
        <v>3.3999999999999998E-3</v>
      </c>
      <c r="Q29" s="152"/>
      <c r="R29" s="49"/>
      <c r="S29" s="49"/>
      <c r="T29" s="49"/>
    </row>
    <row r="30" spans="1:20" ht="21.95" customHeight="1" x14ac:dyDescent="0.25">
      <c r="A30" s="51"/>
      <c r="B30" s="51"/>
      <c r="C30" s="52"/>
      <c r="E30" s="23" t="s">
        <v>15</v>
      </c>
      <c r="F30" s="248">
        <v>18.489999999999998</v>
      </c>
      <c r="G30" s="248">
        <v>18.489999999999998</v>
      </c>
      <c r="H30" s="336">
        <v>0</v>
      </c>
      <c r="I30" s="49">
        <v>0</v>
      </c>
      <c r="J30" s="376">
        <v>0</v>
      </c>
      <c r="K30" s="362">
        <v>0</v>
      </c>
      <c r="L30" s="376">
        <v>155.90000000000146</v>
      </c>
      <c r="M30">
        <v>0</v>
      </c>
      <c r="N30" s="373" t="str">
        <f>HYPERLINK("http://finance.yahoo.com/q?s=" &amp; E30, "Link")</f>
        <v>Link</v>
      </c>
      <c r="O30" s="372">
        <v>0</v>
      </c>
      <c r="P30" s="372">
        <v>3.5299999999999998E-2</v>
      </c>
      <c r="Q30" s="152"/>
      <c r="S30" s="49"/>
    </row>
    <row r="31" spans="1:20" ht="21.95" customHeight="1" x14ac:dyDescent="0.25">
      <c r="A31" s="51"/>
      <c r="B31" s="52"/>
      <c r="C31" s="52"/>
      <c r="E31" s="23" t="s">
        <v>24</v>
      </c>
      <c r="F31" s="248">
        <v>42.84</v>
      </c>
      <c r="G31" s="248">
        <v>42.84</v>
      </c>
      <c r="H31" s="50">
        <v>0</v>
      </c>
      <c r="I31" s="49">
        <v>0</v>
      </c>
      <c r="J31" s="376">
        <v>0</v>
      </c>
      <c r="K31" s="362">
        <v>0</v>
      </c>
      <c r="L31" s="49">
        <v>745.43999999999505</v>
      </c>
      <c r="M31">
        <v>0</v>
      </c>
      <c r="N31" s="373" t="str">
        <f>HYPERLINK("http://finance.yahoo.com/q?s=" &amp; E31, "Link")</f>
        <v>Link</v>
      </c>
      <c r="O31" s="362">
        <v>0</v>
      </c>
      <c r="P31" s="362">
        <v>-7.0000000000000001E-3</v>
      </c>
      <c r="R31" s="49"/>
    </row>
    <row r="32" spans="1:20" ht="21.95" customHeight="1" x14ac:dyDescent="0.25">
      <c r="A32" s="51"/>
      <c r="B32" s="51"/>
      <c r="C32" s="52"/>
      <c r="E32" s="23" t="s">
        <v>201</v>
      </c>
      <c r="F32" s="248">
        <v>34.590000000000003</v>
      </c>
      <c r="G32" s="248">
        <v>28.91316666666668</v>
      </c>
      <c r="H32" s="336">
        <v>300</v>
      </c>
      <c r="I32" s="49">
        <v>8673.9500000000044</v>
      </c>
      <c r="J32" s="376">
        <v>1703.0499999999975</v>
      </c>
      <c r="K32" s="362">
        <v>0.19634076747041387</v>
      </c>
      <c r="L32" s="376">
        <v>1703.0499999999975</v>
      </c>
      <c r="M32" s="30">
        <v>42747</v>
      </c>
      <c r="N32" s="373" t="str">
        <f>HYPERLINK("http://finance.yahoo.com/q?s=" &amp; E32, "Link")</f>
        <v>Link</v>
      </c>
      <c r="O32" s="372">
        <v>1.37E-2</v>
      </c>
      <c r="P32" s="372">
        <v>-2.5999999999999999E-3</v>
      </c>
      <c r="R32" s="49"/>
      <c r="T32" s="49"/>
    </row>
    <row r="33" spans="1:20" ht="21.95" customHeight="1" x14ac:dyDescent="0.25">
      <c r="A33" s="52"/>
      <c r="B33" s="52"/>
      <c r="C33" s="52"/>
      <c r="E33" s="23" t="s">
        <v>36</v>
      </c>
      <c r="F33" s="248">
        <v>50.2</v>
      </c>
      <c r="G33" s="248">
        <v>50.2</v>
      </c>
      <c r="H33" s="336">
        <v>0</v>
      </c>
      <c r="I33" s="49">
        <v>0</v>
      </c>
      <c r="J33" s="376">
        <v>0</v>
      </c>
      <c r="K33" s="362">
        <v>0</v>
      </c>
      <c r="L33" s="376">
        <v>117.73999999999978</v>
      </c>
      <c r="M33">
        <v>0</v>
      </c>
      <c r="N33" s="373" t="str">
        <f>HYPERLINK("http://finance.yahoo.com/q?s=" &amp; E33, "Link")</f>
        <v>Link</v>
      </c>
      <c r="O33" s="372">
        <v>7.9000000000000008E-3</v>
      </c>
      <c r="P33" s="372">
        <v>5.9999999999999995E-4</v>
      </c>
      <c r="R33" s="49"/>
    </row>
    <row r="34" spans="1:20" ht="21.95" customHeight="1" x14ac:dyDescent="0.25">
      <c r="A34" s="51"/>
      <c r="B34" s="51"/>
      <c r="C34" s="52"/>
      <c r="E34" s="23" t="s">
        <v>236</v>
      </c>
      <c r="F34" s="248">
        <v>29.33</v>
      </c>
      <c r="G34" s="248">
        <v>27.6206</v>
      </c>
      <c r="H34" s="336">
        <v>100</v>
      </c>
      <c r="I34" s="49">
        <v>2762.06</v>
      </c>
      <c r="J34" s="376">
        <v>170.94000000000005</v>
      </c>
      <c r="K34" s="362">
        <v>6.1888590399918855E-2</v>
      </c>
      <c r="L34" s="376">
        <v>1227.3299999999995</v>
      </c>
      <c r="M34" s="30">
        <v>42755</v>
      </c>
      <c r="N34" s="373" t="str">
        <f>HYPERLINK("http://finance.yahoo.com/q?s=" &amp; E34, "Link")</f>
        <v>Link</v>
      </c>
      <c r="O34" s="372">
        <v>3.7699999999999997E-2</v>
      </c>
      <c r="P34" s="372">
        <v>9.2999999999999992E-3</v>
      </c>
      <c r="Q34" s="49"/>
    </row>
    <row r="35" spans="1:20" ht="21.95" customHeight="1" x14ac:dyDescent="0.25">
      <c r="A35" s="52"/>
      <c r="B35" s="52"/>
      <c r="C35" s="52"/>
      <c r="E35" s="23" t="s">
        <v>50</v>
      </c>
      <c r="F35" s="248">
        <v>17.57</v>
      </c>
      <c r="G35" s="248">
        <v>14.627558166666375</v>
      </c>
      <c r="H35" s="50">
        <v>6000</v>
      </c>
      <c r="I35" s="49">
        <v>87765.348999998256</v>
      </c>
      <c r="J35" s="376">
        <v>17654.651000001701</v>
      </c>
      <c r="K35" s="362">
        <v>0.20115741806031104</v>
      </c>
      <c r="L35" s="49">
        <v>17654.651000001701</v>
      </c>
      <c r="M35">
        <v>3450</v>
      </c>
      <c r="N35" s="373" t="str">
        <f>HYPERLINK("http://finance.yahoo.com/q?s=" &amp; E35, "Link")</f>
        <v>Link</v>
      </c>
      <c r="O35" s="362">
        <v>1.11E-2</v>
      </c>
      <c r="P35" s="362">
        <v>-1.5699999999999999E-2</v>
      </c>
      <c r="S35" s="49"/>
    </row>
    <row r="36" spans="1:20" ht="21.95" customHeight="1" x14ac:dyDescent="0.25">
      <c r="A36" s="51"/>
      <c r="B36" s="52"/>
      <c r="C36" s="52"/>
      <c r="E36" s="23" t="s">
        <v>34</v>
      </c>
      <c r="F36" s="248">
        <v>22.27</v>
      </c>
      <c r="G36" s="248">
        <v>15.600214838709592</v>
      </c>
      <c r="H36" s="50">
        <v>1550</v>
      </c>
      <c r="I36" s="49">
        <v>24180.332999999868</v>
      </c>
      <c r="J36" s="376">
        <v>10338.167000000132</v>
      </c>
      <c r="K36" s="362">
        <v>0.42754444283294979</v>
      </c>
      <c r="L36" s="49">
        <v>10338.167000000132</v>
      </c>
      <c r="M36" s="30">
        <v>42737</v>
      </c>
      <c r="N36" s="373" t="str">
        <f>HYPERLINK("http://finance.yahoo.com/q?s=" &amp; E36, "Link")</f>
        <v>Link</v>
      </c>
      <c r="O36" s="362">
        <v>0</v>
      </c>
      <c r="P36" s="362">
        <v>-2.24E-2</v>
      </c>
      <c r="S36" s="49"/>
    </row>
    <row r="37" spans="1:20" ht="21.95" customHeight="1" x14ac:dyDescent="0.25">
      <c r="A37" s="51"/>
      <c r="B37" s="51"/>
      <c r="C37" s="52"/>
      <c r="E37" s="23" t="s">
        <v>210</v>
      </c>
      <c r="F37" s="248">
        <v>37.380000000000003</v>
      </c>
      <c r="G37" s="248">
        <v>37.380000000000003</v>
      </c>
      <c r="H37" s="50">
        <v>0</v>
      </c>
      <c r="I37" s="49">
        <v>0</v>
      </c>
      <c r="J37" s="376">
        <v>0</v>
      </c>
      <c r="K37" s="362">
        <v>0</v>
      </c>
      <c r="L37" s="49">
        <v>439.77999999999975</v>
      </c>
      <c r="M37">
        <v>0</v>
      </c>
      <c r="N37" s="373" t="str">
        <f>HYPERLINK("http://finance.yahoo.com/q?s=" &amp; E37, "Link")</f>
        <v>Link</v>
      </c>
      <c r="O37" s="362">
        <v>0</v>
      </c>
      <c r="P37" s="362">
        <v>4.5999999999999999E-3</v>
      </c>
      <c r="Q37" s="49"/>
      <c r="R37" s="49"/>
      <c r="S37" s="49"/>
      <c r="T37" s="49"/>
    </row>
    <row r="38" spans="1:20" ht="21.95" customHeight="1" x14ac:dyDescent="0.25">
      <c r="A38" s="61"/>
      <c r="B38" s="62"/>
      <c r="C38" s="61"/>
      <c r="E38" s="23" t="s">
        <v>296</v>
      </c>
      <c r="F38" s="248">
        <v>42.66</v>
      </c>
      <c r="G38" s="248">
        <v>42.66</v>
      </c>
      <c r="H38" s="336">
        <v>0</v>
      </c>
      <c r="I38" s="49">
        <v>0</v>
      </c>
      <c r="J38" s="376">
        <v>0</v>
      </c>
      <c r="K38" s="362">
        <v>0</v>
      </c>
      <c r="L38" s="376">
        <v>427.92000000000007</v>
      </c>
      <c r="M38">
        <v>0</v>
      </c>
      <c r="N38" s="373" t="str">
        <f>HYPERLINK("http://finance.yahoo.com/q?s=" &amp; E38, "Link")</f>
        <v>Link</v>
      </c>
      <c r="O38" s="372">
        <v>0</v>
      </c>
      <c r="P38" s="372">
        <v>-6.3E-3</v>
      </c>
      <c r="R38" s="49"/>
    </row>
    <row r="39" spans="1:20" ht="21.95" customHeight="1" x14ac:dyDescent="0.25">
      <c r="A39" s="51"/>
      <c r="B39" s="51"/>
      <c r="C39" s="52"/>
      <c r="E39" s="23" t="s">
        <v>200</v>
      </c>
      <c r="F39" s="248">
        <v>51.06</v>
      </c>
      <c r="G39" s="248">
        <v>51.680499999999995</v>
      </c>
      <c r="H39" s="336">
        <v>40</v>
      </c>
      <c r="I39" s="49">
        <v>2067.2199999999998</v>
      </c>
      <c r="J39" s="376">
        <v>-24.819999999999709</v>
      </c>
      <c r="K39" s="362">
        <v>-1.2006462785770122E-2</v>
      </c>
      <c r="L39" s="376">
        <v>257.14000000000124</v>
      </c>
      <c r="M39">
        <v>20</v>
      </c>
      <c r="N39" s="373" t="str">
        <f>HYPERLINK("http://finance.yahoo.com/q?s=" &amp; E39, "Link")</f>
        <v>Link</v>
      </c>
      <c r="O39" s="372">
        <v>1.3899999999999999E-2</v>
      </c>
      <c r="P39" s="372">
        <v>8.0000000000000004E-4</v>
      </c>
    </row>
    <row r="40" spans="1:20" ht="21.95" customHeight="1" x14ac:dyDescent="0.25">
      <c r="A40" s="51"/>
      <c r="B40" s="51"/>
      <c r="C40" s="52"/>
      <c r="E40" s="23" t="s">
        <v>47</v>
      </c>
      <c r="F40" s="248">
        <v>108.82</v>
      </c>
      <c r="G40" s="248">
        <v>108.82</v>
      </c>
      <c r="H40" s="336">
        <v>0</v>
      </c>
      <c r="I40" s="49">
        <v>0</v>
      </c>
      <c r="J40" s="376">
        <v>0</v>
      </c>
      <c r="K40" s="362">
        <v>0</v>
      </c>
      <c r="L40" s="376">
        <v>-168.6200000000008</v>
      </c>
      <c r="M40">
        <v>0</v>
      </c>
      <c r="N40" s="373" t="str">
        <f>HYPERLINK("http://finance.yahoo.com/q?s=" &amp; E40, "Link")</f>
        <v>Link</v>
      </c>
      <c r="O40" s="372">
        <v>2.1600000000000001E-2</v>
      </c>
      <c r="P40" s="372">
        <v>8.9999999999999998E-4</v>
      </c>
      <c r="Q40" s="450"/>
      <c r="S40" s="49"/>
      <c r="T40" s="49"/>
    </row>
    <row r="41" spans="1:20" ht="21.95" customHeight="1" x14ac:dyDescent="0.25">
      <c r="A41" s="51"/>
      <c r="B41" s="51"/>
      <c r="C41" s="51"/>
      <c r="E41" s="23" t="s">
        <v>177</v>
      </c>
      <c r="F41" s="248">
        <v>45.3</v>
      </c>
      <c r="G41" s="248">
        <v>45.3</v>
      </c>
      <c r="H41" s="336">
        <v>0</v>
      </c>
      <c r="I41" s="49">
        <v>0</v>
      </c>
      <c r="J41" s="376">
        <v>0</v>
      </c>
      <c r="K41" s="362">
        <v>0</v>
      </c>
      <c r="L41" s="376">
        <v>75.019999999999982</v>
      </c>
      <c r="M41">
        <v>0</v>
      </c>
      <c r="N41" s="373" t="str">
        <f>HYPERLINK("http://finance.yahoo.com/q?s=" &amp; E41, "Link")</f>
        <v>Link</v>
      </c>
      <c r="O41" s="372">
        <v>1.67E-2</v>
      </c>
      <c r="P41" s="372">
        <v>-1.5E-3</v>
      </c>
    </row>
    <row r="42" spans="1:20" ht="21.95" customHeight="1" x14ac:dyDescent="0.25">
      <c r="A42" s="51"/>
      <c r="B42" s="51"/>
      <c r="C42" s="52"/>
      <c r="E42" s="23" t="s">
        <v>23</v>
      </c>
      <c r="F42" s="248">
        <v>30.43</v>
      </c>
      <c r="G42" s="248">
        <v>31.18</v>
      </c>
      <c r="H42" s="50">
        <v>50</v>
      </c>
      <c r="I42" s="49">
        <v>1559</v>
      </c>
      <c r="J42" s="376">
        <v>-37.5</v>
      </c>
      <c r="K42" s="362">
        <v>-2.4053880692751765E-2</v>
      </c>
      <c r="L42" s="49">
        <v>-37.5</v>
      </c>
      <c r="M42">
        <v>50</v>
      </c>
      <c r="N42" s="373" t="str">
        <f>HYPERLINK("http://finance.yahoo.com/q?s=" &amp; E42, "Link")</f>
        <v>Link</v>
      </c>
      <c r="O42" s="362">
        <v>0</v>
      </c>
      <c r="P42" s="362">
        <v>4.5999999999999999E-3</v>
      </c>
      <c r="Q42" s="152"/>
      <c r="T42" s="49"/>
    </row>
    <row r="43" spans="1:20" ht="21.95" customHeight="1" x14ac:dyDescent="0.25">
      <c r="A43" s="51"/>
      <c r="B43" s="52"/>
      <c r="C43" s="52"/>
      <c r="E43" s="23" t="s">
        <v>222</v>
      </c>
      <c r="F43" s="248">
        <v>93.95</v>
      </c>
      <c r="G43" s="248">
        <v>93.95</v>
      </c>
      <c r="H43" s="336">
        <v>0</v>
      </c>
      <c r="I43" s="439">
        <v>0</v>
      </c>
      <c r="J43" s="376">
        <v>0</v>
      </c>
      <c r="K43" s="362">
        <v>0</v>
      </c>
      <c r="L43" s="376">
        <v>675.95000000000073</v>
      </c>
      <c r="M43">
        <v>0</v>
      </c>
      <c r="N43" s="373" t="str">
        <f>HYPERLINK("http://finance.yahoo.com/q?s=" &amp; E43, "Link")</f>
        <v>Link</v>
      </c>
      <c r="O43" s="372">
        <v>1.12E-2</v>
      </c>
      <c r="P43" s="372">
        <v>2.7000000000000001E-3</v>
      </c>
      <c r="Q43" s="152"/>
      <c r="R43" s="49"/>
    </row>
    <row r="44" spans="1:20" ht="21.95" customHeight="1" x14ac:dyDescent="0.25">
      <c r="A44" s="51"/>
      <c r="B44" s="51"/>
      <c r="C44" s="52"/>
      <c r="E44" s="23" t="s">
        <v>178</v>
      </c>
      <c r="F44" s="248">
        <v>224.35</v>
      </c>
      <c r="G44" s="248">
        <v>224.35</v>
      </c>
      <c r="H44" s="336">
        <v>0</v>
      </c>
      <c r="I44" s="49">
        <v>0</v>
      </c>
      <c r="J44" s="376">
        <v>0</v>
      </c>
      <c r="K44" s="362">
        <v>0</v>
      </c>
      <c r="L44" s="376">
        <v>160.82999999999993</v>
      </c>
      <c r="M44">
        <v>0</v>
      </c>
      <c r="N44" s="373" t="str">
        <f>HYPERLINK("http://finance.yahoo.com/q?s=" &amp; E44, "Link")</f>
        <v>Link</v>
      </c>
      <c r="O44" s="372">
        <v>0</v>
      </c>
      <c r="P44" s="372">
        <v>-2.0000000000000001E-4</v>
      </c>
      <c r="Q44" s="152"/>
    </row>
    <row r="45" spans="1:20" ht="21.95" customHeight="1" x14ac:dyDescent="0.25">
      <c r="A45" s="52"/>
      <c r="B45" s="52"/>
      <c r="C45" s="52"/>
      <c r="E45" s="23" t="s">
        <v>313</v>
      </c>
      <c r="F45" s="248">
        <v>21.33</v>
      </c>
      <c r="G45" s="248">
        <v>21.345166666666668</v>
      </c>
      <c r="H45" s="50">
        <v>300</v>
      </c>
      <c r="I45" s="49">
        <v>6403.55</v>
      </c>
      <c r="J45" s="376">
        <v>-4.5500000000010914</v>
      </c>
      <c r="K45" s="362">
        <v>-7.1054337047430944E-4</v>
      </c>
      <c r="L45" s="49">
        <v>340.42999999999938</v>
      </c>
      <c r="M45">
        <v>100</v>
      </c>
      <c r="N45" s="373" t="str">
        <f>HYPERLINK("http://finance.yahoo.com/q?s=" &amp; E45, "Link")</f>
        <v>Link</v>
      </c>
      <c r="O45" s="362">
        <v>0</v>
      </c>
      <c r="P45" s="362">
        <v>1.04E-2</v>
      </c>
      <c r="Q45" s="152"/>
      <c r="R45" s="49"/>
      <c r="S45" s="49"/>
    </row>
    <row r="46" spans="1:20" ht="21.95" customHeight="1" x14ac:dyDescent="0.25">
      <c r="A46" s="52"/>
      <c r="B46" s="52"/>
      <c r="C46" s="52"/>
      <c r="E46" s="23" t="s">
        <v>173</v>
      </c>
      <c r="F46" s="248">
        <v>76.56</v>
      </c>
      <c r="G46" s="248">
        <v>76.56</v>
      </c>
      <c r="H46" s="50">
        <v>0</v>
      </c>
      <c r="I46" s="49">
        <v>0</v>
      </c>
      <c r="J46" s="376">
        <v>0</v>
      </c>
      <c r="K46" s="362">
        <v>0</v>
      </c>
      <c r="L46" s="49">
        <v>1368.8999999999978</v>
      </c>
      <c r="M46">
        <v>0</v>
      </c>
      <c r="N46" s="373" t="str">
        <f>HYPERLINK("http://finance.yahoo.com/q?s=" &amp; E46, "Link")</f>
        <v>Link</v>
      </c>
      <c r="O46" s="362">
        <v>1.44E-2</v>
      </c>
      <c r="P46" s="362">
        <v>-6.1000000000000004E-3</v>
      </c>
      <c r="R46" s="49"/>
      <c r="T46" s="49"/>
    </row>
    <row r="47" spans="1:20" ht="21.95" customHeight="1" x14ac:dyDescent="0.25">
      <c r="A47" s="61"/>
      <c r="B47" s="62"/>
      <c r="C47" s="61"/>
      <c r="E47" s="23" t="s">
        <v>39</v>
      </c>
      <c r="F47" s="248">
        <v>39.950000000000003</v>
      </c>
      <c r="G47" s="248">
        <v>39.950000000000003</v>
      </c>
      <c r="H47" s="336">
        <v>0</v>
      </c>
      <c r="I47" s="49">
        <v>0</v>
      </c>
      <c r="J47" s="376">
        <v>0</v>
      </c>
      <c r="K47" s="362">
        <v>0</v>
      </c>
      <c r="L47" s="376">
        <v>529.88000000000284</v>
      </c>
      <c r="M47">
        <v>0</v>
      </c>
      <c r="N47" s="373" t="str">
        <f>HYPERLINK("http://finance.yahoo.com/q?s=" &amp; E47, "Link")</f>
        <v>Link</v>
      </c>
      <c r="O47" s="372">
        <v>2.5600000000000001E-2</v>
      </c>
      <c r="P47" s="372">
        <v>0</v>
      </c>
      <c r="Q47" s="152"/>
      <c r="R47" s="49"/>
      <c r="S47" s="49"/>
      <c r="T47" s="49"/>
    </row>
    <row r="48" spans="1:20" ht="21.95" customHeight="1" x14ac:dyDescent="0.25">
      <c r="A48" s="159"/>
      <c r="B48" s="51"/>
      <c r="C48" s="52"/>
      <c r="E48" s="23" t="s">
        <v>0</v>
      </c>
      <c r="F48" s="248">
        <v>141.47999999999999</v>
      </c>
      <c r="G48" s="248">
        <v>139.88</v>
      </c>
      <c r="H48" s="336">
        <v>20</v>
      </c>
      <c r="I48" s="49">
        <v>2797.6</v>
      </c>
      <c r="J48" s="376">
        <v>32</v>
      </c>
      <c r="K48" s="362">
        <v>1.1438375750643368E-2</v>
      </c>
      <c r="L48" s="376">
        <v>203.47000000000003</v>
      </c>
      <c r="M48">
        <v>20</v>
      </c>
      <c r="N48" s="373" t="str">
        <f>HYPERLINK("http://finance.yahoo.com/q?s=" &amp; E48, "Link")</f>
        <v>Link</v>
      </c>
      <c r="O48" s="372">
        <v>4.1999999999999997E-3</v>
      </c>
      <c r="P48" s="372">
        <v>1.8E-3</v>
      </c>
      <c r="Q48" s="49"/>
      <c r="R48" s="49"/>
      <c r="S48" s="49"/>
      <c r="T48" s="49"/>
    </row>
    <row r="49" spans="1:20" ht="21.95" customHeight="1" x14ac:dyDescent="0.25">
      <c r="A49" s="51"/>
      <c r="B49" s="51"/>
      <c r="C49" s="51"/>
      <c r="E49" s="23" t="s">
        <v>13</v>
      </c>
      <c r="F49" s="248">
        <v>73.28</v>
      </c>
      <c r="G49" s="248">
        <v>73.28</v>
      </c>
      <c r="H49" s="336">
        <v>0</v>
      </c>
      <c r="I49" s="49">
        <v>0</v>
      </c>
      <c r="J49" s="376">
        <v>0</v>
      </c>
      <c r="K49" s="362">
        <v>0</v>
      </c>
      <c r="L49" s="376">
        <v>1461.5600000000013</v>
      </c>
      <c r="M49">
        <v>0</v>
      </c>
      <c r="N49" s="373" t="str">
        <f>HYPERLINK("http://finance.yahoo.com/q?s=" &amp; E49, "Link")</f>
        <v>Link</v>
      </c>
      <c r="O49" s="372">
        <v>0</v>
      </c>
      <c r="P49" s="372">
        <v>-3.3999999999999998E-3</v>
      </c>
      <c r="S49" s="49"/>
    </row>
    <row r="50" spans="1:20" ht="21.95" customHeight="1" x14ac:dyDescent="0.25">
      <c r="A50" s="52"/>
      <c r="B50" s="52"/>
      <c r="C50" s="52"/>
      <c r="E50" s="23" t="s">
        <v>51</v>
      </c>
      <c r="F50" s="248">
        <v>161.04</v>
      </c>
      <c r="G50" s="248">
        <v>161.04</v>
      </c>
      <c r="H50" s="336">
        <v>0</v>
      </c>
      <c r="I50" s="49">
        <v>0</v>
      </c>
      <c r="J50" s="376">
        <v>0</v>
      </c>
      <c r="K50" s="362">
        <v>0</v>
      </c>
      <c r="L50" s="376">
        <v>176.70000000000073</v>
      </c>
      <c r="M50">
        <v>0</v>
      </c>
      <c r="N50" s="373" t="str">
        <f>HYPERLINK("http://finance.yahoo.com/q?s=" &amp; E50, "Link")</f>
        <v>Link</v>
      </c>
      <c r="O50" s="372">
        <v>1.5299999999999999E-2</v>
      </c>
      <c r="P50" s="372">
        <v>-2.5000000000000001E-3</v>
      </c>
      <c r="T50" s="49"/>
    </row>
    <row r="51" spans="1:20" ht="21.95" customHeight="1" x14ac:dyDescent="0.25">
      <c r="A51" s="51"/>
      <c r="B51" s="51"/>
      <c r="C51" s="52"/>
      <c r="E51" s="23" t="s">
        <v>42</v>
      </c>
      <c r="F51" s="248">
        <v>104.42</v>
      </c>
      <c r="G51" s="248">
        <v>104.42</v>
      </c>
      <c r="H51" s="336">
        <v>0</v>
      </c>
      <c r="I51" s="49">
        <v>0</v>
      </c>
      <c r="J51" s="376">
        <v>0</v>
      </c>
      <c r="K51" s="362">
        <v>0</v>
      </c>
      <c r="L51" s="376">
        <v>128.08999999999833</v>
      </c>
      <c r="M51">
        <v>0</v>
      </c>
      <c r="N51" s="373" t="str">
        <f>HYPERLINK("http://finance.yahoo.com/q?s=" &amp; E51, "Link")</f>
        <v>Link</v>
      </c>
      <c r="O51" s="372">
        <v>2.1600000000000001E-2</v>
      </c>
      <c r="P51" s="372">
        <v>-3.2000000000000002E-3</v>
      </c>
      <c r="Q51" s="450"/>
      <c r="R51" s="49"/>
    </row>
    <row r="52" spans="1:20" ht="21.95" customHeight="1" x14ac:dyDescent="0.25">
      <c r="A52" s="52"/>
      <c r="B52" s="52"/>
      <c r="C52" s="52"/>
      <c r="E52" s="23" t="s">
        <v>54</v>
      </c>
      <c r="F52" s="248">
        <v>110.55</v>
      </c>
      <c r="G52" s="248">
        <v>110.55</v>
      </c>
      <c r="H52" s="336">
        <v>0</v>
      </c>
      <c r="I52" s="49">
        <v>0</v>
      </c>
      <c r="J52" s="376">
        <v>0</v>
      </c>
      <c r="K52" s="362">
        <v>0</v>
      </c>
      <c r="L52" s="376">
        <v>114.84999999999991</v>
      </c>
      <c r="M52">
        <v>0</v>
      </c>
      <c r="N52" s="373" t="str">
        <f>HYPERLINK("http://finance.yahoo.com/q?s=" &amp; E52, "Link")</f>
        <v>Link</v>
      </c>
      <c r="O52" s="372">
        <v>2.3900000000000001E-2</v>
      </c>
      <c r="P52" s="372">
        <v>3.3E-3</v>
      </c>
      <c r="Q52" s="49"/>
      <c r="S52" s="49"/>
    </row>
    <row r="53" spans="1:20" ht="21.95" customHeight="1" x14ac:dyDescent="0.25">
      <c r="A53" s="51"/>
      <c r="B53" s="51"/>
      <c r="C53" s="52"/>
      <c r="E53" s="23" t="s">
        <v>234</v>
      </c>
      <c r="F53" s="248">
        <v>47.68</v>
      </c>
      <c r="G53" s="248">
        <v>47.68</v>
      </c>
      <c r="H53" s="50">
        <v>0</v>
      </c>
      <c r="I53" s="49">
        <v>0</v>
      </c>
      <c r="J53" s="376">
        <v>0</v>
      </c>
      <c r="K53" s="362">
        <v>0</v>
      </c>
      <c r="L53" s="49">
        <v>257.64999999999964</v>
      </c>
      <c r="M53">
        <v>0</v>
      </c>
      <c r="N53" s="373" t="str">
        <f>HYPERLINK("http://finance.yahoo.com/q?s=" &amp; E53, "Link")</f>
        <v>Link</v>
      </c>
      <c r="O53" s="362">
        <v>0</v>
      </c>
      <c r="P53" s="362">
        <v>7.0000000000000001E-3</v>
      </c>
    </row>
    <row r="54" spans="1:20" ht="21.95" customHeight="1" x14ac:dyDescent="0.25">
      <c r="A54" s="159"/>
      <c r="B54" s="51"/>
      <c r="C54" s="52"/>
      <c r="E54" s="23" t="s">
        <v>176</v>
      </c>
      <c r="F54" s="248">
        <v>54.84</v>
      </c>
      <c r="G54" s="248">
        <v>54.429999999999993</v>
      </c>
      <c r="H54" s="336">
        <v>80</v>
      </c>
      <c r="I54" s="49">
        <v>4354.3999999999996</v>
      </c>
      <c r="J54" s="376">
        <v>32.800000000001091</v>
      </c>
      <c r="K54" s="362">
        <v>7.5326106926329383E-3</v>
      </c>
      <c r="L54" s="376">
        <v>861.0800000000072</v>
      </c>
      <c r="M54" s="30">
        <v>42751</v>
      </c>
      <c r="N54" s="373" t="str">
        <f>HYPERLINK("http://finance.yahoo.com/q?s=" &amp; E54, "Link")</f>
        <v>Link</v>
      </c>
      <c r="O54" s="372">
        <v>2.7199999999999998E-2</v>
      </c>
      <c r="P54" s="372">
        <v>-8.6999999999999994E-3</v>
      </c>
      <c r="R54" s="49"/>
      <c r="S54" s="49"/>
    </row>
    <row r="55" spans="1:20" ht="21.95" customHeight="1" x14ac:dyDescent="0.25">
      <c r="A55" s="51"/>
      <c r="B55" s="51"/>
      <c r="C55" s="52"/>
      <c r="E55" s="23" t="s">
        <v>53</v>
      </c>
      <c r="F55" s="248">
        <v>69.23</v>
      </c>
      <c r="G55" s="50">
        <v>69.23</v>
      </c>
      <c r="H55" s="336">
        <v>0</v>
      </c>
      <c r="I55" s="49">
        <v>0</v>
      </c>
      <c r="J55" s="376">
        <v>0</v>
      </c>
      <c r="K55" s="362">
        <v>0</v>
      </c>
      <c r="L55" s="376">
        <v>33.940000000000055</v>
      </c>
      <c r="M55">
        <v>0</v>
      </c>
      <c r="N55" s="373" t="str">
        <f>HYPERLINK("http://finance.yahoo.com/q?s=" &amp; E55, "Link")</f>
        <v>Link</v>
      </c>
      <c r="O55" s="372">
        <v>6.3E-3</v>
      </c>
      <c r="P55" s="372">
        <v>6.9999999999999999E-4</v>
      </c>
      <c r="Q55" s="152"/>
      <c r="S55" s="49"/>
    </row>
    <row r="56" spans="1:20" ht="21.95" customHeight="1" x14ac:dyDescent="0.25">
      <c r="A56" s="52"/>
      <c r="B56" s="159"/>
      <c r="C56" s="337"/>
      <c r="E56" s="23"/>
      <c r="H56" s="336"/>
      <c r="J56" s="376"/>
      <c r="K56" s="362"/>
      <c r="L56" s="376"/>
      <c r="N56" s="373"/>
      <c r="O56" s="372"/>
      <c r="P56" s="372"/>
      <c r="R56" s="49"/>
    </row>
    <row r="57" spans="1:20" ht="21.95" customHeight="1" x14ac:dyDescent="0.25">
      <c r="A57" s="51"/>
      <c r="B57" s="51"/>
      <c r="C57" s="52"/>
      <c r="E57" s="23"/>
      <c r="H57" s="336"/>
      <c r="J57" s="376"/>
      <c r="K57" s="362"/>
      <c r="L57" s="376"/>
      <c r="N57" s="373"/>
      <c r="O57" s="372"/>
      <c r="P57" s="372"/>
      <c r="S57" s="49"/>
      <c r="T57" s="49"/>
    </row>
    <row r="58" spans="1:20" ht="21.95" customHeight="1" x14ac:dyDescent="0.25">
      <c r="A58" s="51"/>
      <c r="B58" s="51"/>
      <c r="C58" s="52"/>
    </row>
  </sheetData>
  <sortState ref="A2:V58">
    <sortCondition ref="E1"/>
  </sortState>
  <dataConsolidate/>
  <conditionalFormatting sqref="O1:O1048576">
    <cfRule type="expression" dxfId="1017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016" priority="13">
      <formula>$H2=0</formula>
    </cfRule>
  </conditionalFormatting>
  <conditionalFormatting sqref="J2:K200">
    <cfRule type="expression" dxfId="1015" priority="14">
      <formula>$J2=0</formula>
    </cfRule>
  </conditionalFormatting>
  <conditionalFormatting sqref="L1:L1048576">
    <cfRule type="expression" dxfId="1014" priority="12">
      <formula>$L2=0</formula>
    </cfRule>
  </conditionalFormatting>
  <conditionalFormatting sqref="M1">
    <cfRule type="expression" dxfId="1013" priority="8">
      <formula>$L2=0</formula>
    </cfRule>
  </conditionalFormatting>
  <conditionalFormatting sqref="J2:K58">
    <cfRule type="expression" dxfId="1012" priority="56">
      <formula>$J2&gt;0</formula>
    </cfRule>
  </conditionalFormatting>
  <conditionalFormatting sqref="L2:L58">
    <cfRule type="expression" dxfId="1011" priority="10">
      <formula>$L2&lt;0</formula>
    </cfRule>
    <cfRule type="expression" dxfId="1010" priority="11">
      <formula>$L2&gt;0</formula>
    </cfRule>
  </conditionalFormatting>
  <conditionalFormatting sqref="J2:K458">
    <cfRule type="expression" dxfId="1009" priority="55">
      <formula>$J2&lt;0</formula>
    </cfRule>
  </conditionalFormatting>
  <conditionalFormatting sqref="P1:P1048576">
    <cfRule type="expression" dxfId="1008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7" location="MYL!A1" display="MYL"/>
    <hyperlink ref="E43" location="SIG!A1" display="SIG"/>
    <hyperlink ref="E3" location="AAPL!A1" display="AAPL"/>
    <hyperlink ref="E7" location="AXP!A1" display="AXP"/>
    <hyperlink ref="E17" location="DG!A1" display="DG"/>
    <hyperlink ref="E42" location="PINC!A1" display="PINC"/>
    <hyperlink ref="E21" location="FOXA!A1" display="FOXA"/>
    <hyperlink ref="E45" location="SWHC!A1" display="SWHC"/>
    <hyperlink ref="E12" location="CF!A1" display="CF"/>
    <hyperlink ref="E33" location="LUV!A1" display="LUV"/>
    <hyperlink ref="E11" location="CCE!A1" display="CCE"/>
    <hyperlink ref="E9" location="BMY!A1" display="BMY"/>
    <hyperlink ref="E4" location="AKAM!A1" display="AKAM"/>
    <hyperlink ref="E15" location="CVS!A1" display="CVS"/>
    <hyperlink ref="E35" location="MRO!A1" display="MRO"/>
    <hyperlink ref="E32" location="KR!A1" display="KR"/>
    <hyperlink ref="E20" location="F!A1" display="F"/>
    <hyperlink ref="E29" location="JNJ!A1" display="JNJ"/>
    <hyperlink ref="E14" location="CPN!A1" display="CPN"/>
    <hyperlink ref="E19" location="EW!A1" display="EW"/>
    <hyperlink ref="E39" location="NKE!A1" display="NKE"/>
    <hyperlink ref="E34" location="MOS!A1" display="MOS"/>
    <hyperlink ref="E53" location="VGK!A1" display="VGK"/>
    <hyperlink ref="E36" location="MU!A1" display="MU"/>
    <hyperlink ref="E28" location="IP!A1" display="IP"/>
    <hyperlink ref="E27" location="INTC!A1" display="INTC"/>
    <hyperlink ref="E26" location="HES!A1" display="HES"/>
    <hyperlink ref="E51" location="UNP!A1" display="UNP"/>
    <hyperlink ref="E38" location="NCLH!A1" display="NCLH"/>
    <hyperlink ref="E44" location="SPY!A1" display="SPY"/>
    <hyperlink ref="E46" location="SWKS!A1" display="SWKS"/>
    <hyperlink ref="E13" location="CNI!A1" display="CNI"/>
    <hyperlink ref="E54" location="WFC!A1" display="WFC"/>
    <hyperlink ref="E2" location="AA!A1" display="AA"/>
    <hyperlink ref="E30" location="KATE!A1" display="KATE"/>
    <hyperlink ref="E41" location="NWL!A1" display="NWL"/>
    <hyperlink ref="E31" location="KORS!A1" display="KORS"/>
    <hyperlink ref="E5" location="ALL!A1" display="ALL"/>
    <hyperlink ref="E40" location="NSC!A1" display="NSC"/>
    <hyperlink ref="E6" location="AVGO!A1" display="AVGO"/>
    <hyperlink ref="E49" location="UAL!A1" display="UAL"/>
    <hyperlink ref="E10" location="CAH!A1" display="CAH"/>
    <hyperlink ref="E16" location="DAL!A1" display="DAL"/>
    <hyperlink ref="E18" location="DIS!A1" display="DIS"/>
    <hyperlink ref="E22" location="FTR!A1" display="FTR"/>
    <hyperlink ref="E23" location="GILD!A1" display="GILD"/>
    <hyperlink ref="E55" location="WWD!A1" display="WWD"/>
    <hyperlink ref="E24" location="GIS!A1" display="GIS"/>
    <hyperlink ref="E25" location="GM!A1" display="GM"/>
    <hyperlink ref="E48" location="TMO!A1" display="TMO"/>
    <hyperlink ref="E47" location="TKR!A1" display="TKR"/>
    <hyperlink ref="E52" location="UTX!A1" display="UTX"/>
    <hyperlink ref="E50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workbookViewId="0">
      <pane ySplit="1" topLeftCell="A230" activePane="bottomLeft" state="frozen"/>
      <selection activeCell="E5" sqref="E5"/>
      <selection pane="bottomLeft" activeCell="E251" sqref="E251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133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134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613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613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613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613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134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134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134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134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134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134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134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134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134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134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134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134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134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134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134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613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613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134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134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134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134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37"/>
      <c r="O205" s="438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54" t="s">
        <v>232</v>
      </c>
      <c r="R242" s="453"/>
      <c r="S242" s="429" t="s">
        <v>225</v>
      </c>
      <c r="T242" s="427"/>
    </row>
    <row r="243" spans="1:21" ht="18" customHeight="1" x14ac:dyDescent="0.25">
      <c r="M243" s="29" t="s">
        <v>131</v>
      </c>
      <c r="N243" s="145">
        <f>SUM(N1:N241)</f>
        <v>-3929.4599999999336</v>
      </c>
      <c r="Q243" s="364">
        <v>42449</v>
      </c>
      <c r="R243" s="453">
        <v>0.02</v>
      </c>
      <c r="S243" s="427">
        <v>2015</v>
      </c>
      <c r="T243" s="427">
        <v>1003.28</v>
      </c>
    </row>
    <row r="244" spans="1:21" ht="18" customHeight="1" x14ac:dyDescent="0.25">
      <c r="M244" s="26" t="s">
        <v>153</v>
      </c>
      <c r="N244" s="548">
        <f>T263</f>
        <v>1008.3000000000002</v>
      </c>
      <c r="Q244" s="364">
        <v>42451</v>
      </c>
      <c r="R244" s="453">
        <v>0.01</v>
      </c>
      <c r="S244" s="476">
        <v>42278</v>
      </c>
      <c r="T244" s="427">
        <v>0.19</v>
      </c>
    </row>
    <row r="245" spans="1:21" ht="18" customHeight="1" x14ac:dyDescent="0.25">
      <c r="M245" s="26" t="s">
        <v>130</v>
      </c>
      <c r="N245" s="145">
        <f>SUM(ACTIVE!L:L)</f>
        <v>26756.708000001719</v>
      </c>
      <c r="Q245" s="494"/>
      <c r="R245" s="453"/>
      <c r="S245" s="476">
        <v>42309</v>
      </c>
      <c r="T245" s="427">
        <v>0.26</v>
      </c>
    </row>
    <row r="246" spans="1:21" ht="18" customHeight="1" x14ac:dyDescent="0.25">
      <c r="Q246" s="363"/>
      <c r="R246" s="453"/>
      <c r="S246" s="476">
        <v>42339</v>
      </c>
      <c r="T246" s="427">
        <v>0.23</v>
      </c>
    </row>
    <row r="247" spans="1:21" ht="18" customHeight="1" x14ac:dyDescent="0.25">
      <c r="M247" s="26" t="s">
        <v>144</v>
      </c>
      <c r="N247" s="145">
        <f>SUM(N242:N245)</f>
        <v>24645.558000001787</v>
      </c>
      <c r="Q247" s="363"/>
      <c r="R247" s="453"/>
      <c r="S247" s="476">
        <v>42370</v>
      </c>
      <c r="T247" s="427">
        <v>0.08</v>
      </c>
    </row>
    <row r="248" spans="1:21" ht="18" customHeight="1" x14ac:dyDescent="0.25">
      <c r="M248" s="26" t="s">
        <v>145</v>
      </c>
      <c r="N248" s="145">
        <f>Balance!X2</f>
        <v>24645.530000000028</v>
      </c>
      <c r="Q248" s="363"/>
      <c r="R248" s="453"/>
      <c r="S248" s="476">
        <v>42401</v>
      </c>
      <c r="T248" s="427">
        <v>0.57999999999999996</v>
      </c>
    </row>
    <row r="249" spans="1:21" ht="18" customHeight="1" x14ac:dyDescent="0.25">
      <c r="M249" s="26" t="s">
        <v>196</v>
      </c>
      <c r="N249" s="549">
        <f>R263</f>
        <v>0.03</v>
      </c>
      <c r="O249" s="351"/>
      <c r="Q249" s="363"/>
      <c r="R249" s="453"/>
      <c r="S249" s="476">
        <v>42430</v>
      </c>
      <c r="T249" s="427">
        <v>0.68</v>
      </c>
    </row>
    <row r="250" spans="1:21" ht="18" customHeight="1" x14ac:dyDescent="0.25">
      <c r="Q250" s="363"/>
      <c r="R250" s="453"/>
      <c r="S250" s="476">
        <v>42461</v>
      </c>
      <c r="T250" s="427">
        <v>0.37</v>
      </c>
    </row>
    <row r="251" spans="1:21" ht="18" customHeight="1" x14ac:dyDescent="0.25">
      <c r="M251" s="26" t="s">
        <v>132</v>
      </c>
      <c r="N251" s="550">
        <f>N247-N249-N248</f>
        <v>-1.999998239625711E-3</v>
      </c>
      <c r="Q251" s="363"/>
      <c r="R251" s="453"/>
      <c r="S251" s="476">
        <v>42491</v>
      </c>
      <c r="T251" s="427">
        <v>0.13</v>
      </c>
    </row>
    <row r="252" spans="1:21" ht="18" customHeight="1" x14ac:dyDescent="0.25">
      <c r="Q252" s="363"/>
      <c r="R252" s="453"/>
      <c r="S252" s="476">
        <v>42552</v>
      </c>
      <c r="T252" s="427">
        <v>0.64</v>
      </c>
    </row>
    <row r="253" spans="1:21" ht="18" customHeight="1" x14ac:dyDescent="0.25">
      <c r="Q253" s="363"/>
      <c r="R253" s="453"/>
      <c r="S253" s="476">
        <v>42580</v>
      </c>
      <c r="T253" s="427">
        <v>-0.66</v>
      </c>
      <c r="U253" s="25" t="s">
        <v>273</v>
      </c>
    </row>
    <row r="254" spans="1:21" ht="18" customHeight="1" x14ac:dyDescent="0.25">
      <c r="Q254" s="363"/>
      <c r="R254" s="453"/>
      <c r="S254" s="476">
        <v>42582</v>
      </c>
      <c r="T254" s="427">
        <v>0.26</v>
      </c>
    </row>
    <row r="255" spans="1:21" ht="18" customHeight="1" x14ac:dyDescent="0.25">
      <c r="Q255" s="363"/>
      <c r="R255" s="453"/>
      <c r="S255" s="476">
        <v>42608</v>
      </c>
      <c r="T255" s="427">
        <v>0.44</v>
      </c>
    </row>
    <row r="256" spans="1:21" ht="18" customHeight="1" x14ac:dyDescent="0.25">
      <c r="Q256" s="363"/>
      <c r="R256" s="453"/>
      <c r="S256" s="476">
        <v>42614</v>
      </c>
      <c r="T256" s="427">
        <v>0.23</v>
      </c>
    </row>
    <row r="257" spans="17:20" ht="18" customHeight="1" x14ac:dyDescent="0.25">
      <c r="Q257" s="363"/>
      <c r="R257" s="453"/>
      <c r="S257" s="476">
        <v>42639</v>
      </c>
      <c r="T257" s="427">
        <v>0.56999999999999995</v>
      </c>
    </row>
    <row r="258" spans="17:20" ht="18" customHeight="1" x14ac:dyDescent="0.25">
      <c r="Q258" s="363"/>
      <c r="R258" s="453"/>
      <c r="S258" s="476">
        <v>42644</v>
      </c>
      <c r="T258" s="427">
        <v>0.14000000000000001</v>
      </c>
    </row>
    <row r="259" spans="17:20" ht="18" customHeight="1" x14ac:dyDescent="0.25">
      <c r="Q259" s="363"/>
      <c r="R259" s="453"/>
      <c r="S259" s="476">
        <v>42674</v>
      </c>
      <c r="T259" s="427">
        <v>0.45</v>
      </c>
    </row>
    <row r="260" spans="17:20" ht="18" customHeight="1" x14ac:dyDescent="0.25">
      <c r="Q260" s="363"/>
      <c r="R260" s="453"/>
      <c r="S260" s="476">
        <v>42704</v>
      </c>
      <c r="T260" s="427">
        <v>0.43</v>
      </c>
    </row>
    <row r="261" spans="17:20" ht="18" customHeight="1" x14ac:dyDescent="0.25">
      <c r="Q261" s="363"/>
      <c r="R261" s="453"/>
      <c r="S261" s="476"/>
      <c r="T261" s="427"/>
    </row>
    <row r="262" spans="17:20" ht="18" customHeight="1" x14ac:dyDescent="0.25">
      <c r="Q262" s="363"/>
      <c r="R262" s="453"/>
      <c r="S262" s="476"/>
      <c r="T262" s="427"/>
    </row>
    <row r="263" spans="17:20" ht="18" customHeight="1" x14ac:dyDescent="0.25">
      <c r="Q263" s="363" t="s">
        <v>81</v>
      </c>
      <c r="R263" s="453">
        <f>SUM(R243:R262)</f>
        <v>0.03</v>
      </c>
      <c r="S263" s="428" t="s">
        <v>81</v>
      </c>
      <c r="T263" s="427">
        <f>SUM(T243:T260)</f>
        <v>1008.3000000000002</v>
      </c>
    </row>
    <row r="274" spans="1:1" ht="18" customHeight="1" x14ac:dyDescent="0.25">
      <c r="A274" s="518"/>
    </row>
    <row r="275" spans="1:1" ht="18" customHeight="1" x14ac:dyDescent="0.25">
      <c r="A275" s="519"/>
    </row>
    <row r="276" spans="1:1" ht="18" customHeight="1" x14ac:dyDescent="0.25">
      <c r="A276" s="519"/>
    </row>
    <row r="277" spans="1:1" ht="18" customHeight="1" x14ac:dyDescent="0.25">
      <c r="A277" s="518"/>
    </row>
    <row r="278" spans="1:1" ht="18" customHeight="1" x14ac:dyDescent="0.25">
      <c r="A278" s="519"/>
    </row>
    <row r="279" spans="1:1" ht="18" customHeight="1" x14ac:dyDescent="0.25">
      <c r="A279" s="519"/>
    </row>
    <row r="280" spans="1:1" ht="18" customHeight="1" x14ac:dyDescent="0.25">
      <c r="A280" s="518"/>
    </row>
    <row r="281" spans="1:1" ht="18" customHeight="1" x14ac:dyDescent="0.25">
      <c r="A281" s="519"/>
    </row>
    <row r="282" spans="1:1" ht="18" customHeight="1" x14ac:dyDescent="0.25">
      <c r="A282" s="519"/>
    </row>
    <row r="283" spans="1:1" ht="18" customHeight="1" x14ac:dyDescent="0.25">
      <c r="A283" s="519"/>
    </row>
  </sheetData>
  <mergeCells count="3">
    <mergeCell ref="B12:B13"/>
    <mergeCell ref="B14:B15"/>
    <mergeCell ref="B163:B164"/>
  </mergeCells>
  <conditionalFormatting sqref="Q13">
    <cfRule type="expression" dxfId="1007" priority="5">
      <formula>#REF!&gt;0</formula>
    </cfRule>
    <cfRule type="expression" dxfId="1006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29"/>
  <sheetViews>
    <sheetView tabSelected="1" zoomScaleNormal="100" workbookViewId="0">
      <pane ySplit="1" topLeftCell="A302" activePane="bottomLeft" state="frozen"/>
      <selection pane="bottomLeft" activeCell="J333" sqref="J333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12.5703125" style="182" bestFit="1" customWidth="1"/>
    <col min="7" max="7" width="12.85546875" style="182" bestFit="1" customWidth="1"/>
    <col min="8" max="8" width="13.5703125" style="182" bestFit="1" customWidth="1"/>
    <col min="9" max="9" width="14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.7109375" style="217" bestFit="1" customWidth="1"/>
    <col min="16" max="16" width="11.5703125" style="342" bestFit="1" customWidth="1"/>
    <col min="17" max="17" width="13.85546875" style="342" bestFit="1" customWidth="1"/>
    <col min="18" max="18" width="10.7109375" style="342" bestFit="1" customWidth="1"/>
    <col min="19" max="19" width="12.5703125" style="342" bestFit="1" customWidth="1"/>
    <col min="20" max="20" width="12" style="342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6"/>
      <c r="B1" s="347" t="s">
        <v>86</v>
      </c>
      <c r="C1" s="346" t="s">
        <v>136</v>
      </c>
      <c r="D1" s="348" t="s">
        <v>138</v>
      </c>
      <c r="E1" s="348" t="s">
        <v>141</v>
      </c>
      <c r="F1" s="348" t="s">
        <v>154</v>
      </c>
      <c r="G1" s="348" t="s">
        <v>311</v>
      </c>
      <c r="H1" s="348" t="s">
        <v>310</v>
      </c>
      <c r="I1" s="346" t="s">
        <v>85</v>
      </c>
      <c r="J1" s="346" t="s">
        <v>87</v>
      </c>
      <c r="K1" s="346" t="s">
        <v>135</v>
      </c>
      <c r="L1" s="346" t="s">
        <v>137</v>
      </c>
      <c r="M1" s="349" t="s">
        <v>96</v>
      </c>
      <c r="N1" s="349" t="s">
        <v>76</v>
      </c>
      <c r="O1" s="346" t="s">
        <v>150</v>
      </c>
      <c r="P1" s="350" t="s">
        <v>192</v>
      </c>
      <c r="Q1" s="350" t="s">
        <v>193</v>
      </c>
      <c r="R1" s="350" t="s">
        <v>194</v>
      </c>
      <c r="S1" s="350" t="s">
        <v>223</v>
      </c>
      <c r="T1" s="350" t="s">
        <v>224</v>
      </c>
      <c r="U1" s="349" t="s">
        <v>230</v>
      </c>
      <c r="V1" s="349" t="s">
        <v>231</v>
      </c>
      <c r="W1" s="349" t="s">
        <v>312</v>
      </c>
      <c r="X1" s="219" t="s">
        <v>151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3"/>
      <c r="R2" s="343"/>
      <c r="S2" s="343"/>
      <c r="T2" s="343"/>
      <c r="U2" s="188"/>
      <c r="V2" s="188"/>
      <c r="W2" s="172" t="e">
        <f>N2/V2</f>
        <v>#DIV/0!</v>
      </c>
      <c r="X2" s="341">
        <f>LOOKUP(2,1/(M:M&lt;&gt;""),M:M)</f>
        <v>24645.530000000028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3"/>
      <c r="R3" s="343"/>
      <c r="S3" s="343"/>
      <c r="T3" s="343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3"/>
      <c r="R4" s="343"/>
      <c r="S4" s="343"/>
      <c r="T4" s="343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3"/>
      <c r="R5" s="343"/>
      <c r="S5" s="343"/>
      <c r="T5" s="343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3"/>
      <c r="R6" s="343"/>
      <c r="S6" s="343"/>
      <c r="T6" s="343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4"/>
      <c r="R7" s="344"/>
      <c r="S7" s="344"/>
      <c r="T7" s="344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4"/>
      <c r="R8" s="344"/>
      <c r="S8" s="344"/>
      <c r="T8" s="344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90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4"/>
      <c r="R9" s="344"/>
      <c r="S9" s="344"/>
      <c r="T9" s="344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4"/>
      <c r="R10" s="344"/>
      <c r="S10" s="344"/>
      <c r="T10" s="344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4"/>
      <c r="R11" s="344"/>
      <c r="S11" s="344"/>
      <c r="T11" s="344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491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3"/>
      <c r="R12" s="343"/>
      <c r="S12" s="343"/>
      <c r="T12" s="343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3"/>
      <c r="R13" s="343"/>
      <c r="S13" s="343"/>
      <c r="T13" s="343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3"/>
      <c r="R14" s="343"/>
      <c r="S14" s="343"/>
      <c r="T14" s="343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3"/>
      <c r="R15" s="343"/>
      <c r="S15" s="343"/>
      <c r="T15" s="343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3"/>
      <c r="R16" s="343"/>
      <c r="S16" s="343"/>
      <c r="T16" s="343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4"/>
      <c r="R17" s="344"/>
      <c r="S17" s="344"/>
      <c r="T17" s="344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4"/>
      <c r="R18" s="344"/>
      <c r="S18" s="344"/>
      <c r="T18" s="344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4"/>
      <c r="R19" s="344"/>
      <c r="S19" s="344"/>
      <c r="T19" s="344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4"/>
      <c r="R20" s="344"/>
      <c r="S20" s="344"/>
      <c r="T20" s="344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3"/>
      <c r="R21" s="343"/>
      <c r="S21" s="343"/>
      <c r="T21" s="343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3"/>
      <c r="R22" s="343"/>
      <c r="S22" s="343"/>
      <c r="T22" s="343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3"/>
      <c r="R23" s="343"/>
      <c r="S23" s="343"/>
      <c r="T23" s="343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3"/>
      <c r="R24" s="343"/>
      <c r="S24" s="343"/>
      <c r="T24" s="343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3"/>
      <c r="R25" s="343"/>
      <c r="S25" s="343"/>
      <c r="T25" s="343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4"/>
      <c r="R26" s="344"/>
      <c r="S26" s="344"/>
      <c r="T26" s="344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4"/>
      <c r="R27" s="344"/>
      <c r="S27" s="344"/>
      <c r="T27" s="344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4"/>
      <c r="R28" s="344"/>
      <c r="S28" s="344"/>
      <c r="T28" s="344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4"/>
      <c r="R29" s="344"/>
      <c r="S29" s="344"/>
      <c r="T29" s="344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4"/>
      <c r="R30" s="344"/>
      <c r="S30" s="344"/>
      <c r="T30" s="344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3"/>
      <c r="R31" s="343"/>
      <c r="S31" s="343"/>
      <c r="T31" s="343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3"/>
      <c r="R32" s="343"/>
      <c r="S32" s="343"/>
      <c r="T32" s="343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492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3"/>
      <c r="R33" s="343"/>
      <c r="S33" s="343"/>
      <c r="T33" s="343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3"/>
      <c r="R34" s="343"/>
      <c r="S34" s="343"/>
      <c r="T34" s="343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3"/>
      <c r="R35" s="343"/>
      <c r="S35" s="343"/>
      <c r="T35" s="343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4"/>
      <c r="R36" s="344"/>
      <c r="S36" s="344"/>
      <c r="T36" s="344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4"/>
      <c r="R37" s="344"/>
      <c r="S37" s="344"/>
      <c r="T37" s="344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4"/>
      <c r="R38" s="344"/>
      <c r="S38" s="344"/>
      <c r="T38" s="344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4"/>
      <c r="R39" s="344"/>
      <c r="S39" s="344"/>
      <c r="T39" s="344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4"/>
      <c r="R40" s="344"/>
      <c r="S40" s="344"/>
      <c r="T40" s="344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3"/>
      <c r="R41" s="343"/>
      <c r="S41" s="343"/>
      <c r="T41" s="343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3"/>
      <c r="R42" s="343"/>
      <c r="S42" s="343"/>
      <c r="T42" s="343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3"/>
      <c r="R43" s="343"/>
      <c r="S43" s="343"/>
      <c r="T43" s="343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3"/>
      <c r="R44" s="343"/>
      <c r="S44" s="343"/>
      <c r="T44" s="343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3"/>
      <c r="R45" s="343"/>
      <c r="S45" s="343"/>
      <c r="T45" s="343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4"/>
      <c r="R46" s="344"/>
      <c r="S46" s="344"/>
      <c r="T46" s="344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4"/>
      <c r="R47" s="344"/>
      <c r="S47" s="344"/>
      <c r="T47" s="344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4"/>
      <c r="R48" s="344"/>
      <c r="S48" s="344"/>
      <c r="T48" s="344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4"/>
      <c r="R49" s="344"/>
      <c r="S49" s="344"/>
      <c r="T49" s="344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4"/>
      <c r="R50" s="344"/>
      <c r="S50" s="344"/>
      <c r="T50" s="344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3"/>
      <c r="R51" s="343"/>
      <c r="S51" s="343"/>
      <c r="T51" s="343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3"/>
      <c r="R52" s="343"/>
      <c r="S52" s="343"/>
      <c r="T52" s="343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3"/>
      <c r="R53" s="343"/>
      <c r="S53" s="343"/>
      <c r="T53" s="343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3"/>
      <c r="R54" s="343"/>
      <c r="S54" s="343"/>
      <c r="T54" s="343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492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3"/>
      <c r="R55" s="343"/>
      <c r="S55" s="343"/>
      <c r="T55" s="343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4"/>
      <c r="R56" s="344"/>
      <c r="S56" s="344"/>
      <c r="T56" s="344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4"/>
      <c r="R57" s="344"/>
      <c r="S57" s="344"/>
      <c r="T57" s="344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4"/>
      <c r="R58" s="344"/>
      <c r="S58" s="344"/>
      <c r="T58" s="344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4"/>
      <c r="R59" s="344"/>
      <c r="S59" s="344"/>
      <c r="T59" s="344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4"/>
      <c r="R60" s="344"/>
      <c r="S60" s="344"/>
      <c r="T60" s="344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3"/>
      <c r="R61" s="343"/>
      <c r="S61" s="343"/>
      <c r="T61" s="343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3"/>
      <c r="R62" s="343"/>
      <c r="S62" s="343"/>
      <c r="T62" s="343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3"/>
      <c r="R63" s="343"/>
      <c r="S63" s="343"/>
      <c r="T63" s="343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3"/>
      <c r="R64" s="343"/>
      <c r="S64" s="343"/>
      <c r="T64" s="343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3"/>
      <c r="R65" s="343"/>
      <c r="S65" s="343"/>
      <c r="T65" s="343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4"/>
      <c r="R66" s="344"/>
      <c r="S66" s="344"/>
      <c r="T66" s="344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4"/>
      <c r="R67" s="344"/>
      <c r="S67" s="344"/>
      <c r="T67" s="344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4"/>
      <c r="R68" s="344"/>
      <c r="S68" s="344"/>
      <c r="T68" s="344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4"/>
      <c r="R69" s="344"/>
      <c r="S69" s="344"/>
      <c r="T69" s="344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4"/>
      <c r="R70" s="344"/>
      <c r="S70" s="344"/>
      <c r="T70" s="344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3"/>
      <c r="R71" s="343"/>
      <c r="S71" s="343"/>
      <c r="T71" s="343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3"/>
      <c r="R72" s="343"/>
      <c r="S72" s="343"/>
      <c r="T72" s="343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3"/>
      <c r="R73" s="343"/>
      <c r="S73" s="343"/>
      <c r="T73" s="343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3"/>
      <c r="R74" s="343"/>
      <c r="S74" s="343"/>
      <c r="T74" s="343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490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4"/>
      <c r="R75" s="344"/>
      <c r="S75" s="344"/>
      <c r="T75" s="344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4"/>
      <c r="R76" s="344"/>
      <c r="S76" s="344"/>
      <c r="T76" s="344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4"/>
      <c r="R77" s="344"/>
      <c r="S77" s="344"/>
      <c r="T77" s="344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4"/>
      <c r="R78" s="344"/>
      <c r="S78" s="344"/>
      <c r="T78" s="344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4"/>
      <c r="R79" s="344"/>
      <c r="S79" s="344"/>
      <c r="T79" s="344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3"/>
      <c r="R80" s="343"/>
      <c r="S80" s="343"/>
      <c r="T80" s="343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3"/>
      <c r="R81" s="343"/>
      <c r="S81" s="343"/>
      <c r="T81" s="343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3"/>
      <c r="R82" s="343"/>
      <c r="S82" s="343"/>
      <c r="T82" s="343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3"/>
      <c r="R83" s="343"/>
      <c r="S83" s="343"/>
      <c r="T83" s="343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3"/>
      <c r="R84" s="343"/>
      <c r="S84" s="343"/>
      <c r="T84" s="343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4"/>
      <c r="R85" s="344"/>
      <c r="S85" s="344"/>
      <c r="T85" s="344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4"/>
      <c r="R86" s="344"/>
      <c r="S86" s="344"/>
      <c r="T86" s="344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4"/>
      <c r="R87" s="344"/>
      <c r="S87" s="344"/>
      <c r="T87" s="344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4"/>
      <c r="R88" s="344"/>
      <c r="S88" s="344"/>
      <c r="T88" s="344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4"/>
      <c r="R89" s="344"/>
      <c r="S89" s="344"/>
      <c r="T89" s="344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3"/>
      <c r="R90" s="343"/>
      <c r="S90" s="343"/>
      <c r="T90" s="343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3"/>
      <c r="R91" s="343"/>
      <c r="S91" s="343"/>
      <c r="T91" s="343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3"/>
      <c r="R92" s="343"/>
      <c r="S92" s="343"/>
      <c r="T92" s="343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3"/>
      <c r="R93" s="343"/>
      <c r="S93" s="343"/>
      <c r="T93" s="343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4"/>
      <c r="R94" s="344"/>
      <c r="S94" s="344"/>
      <c r="T94" s="344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4"/>
      <c r="R95" s="344"/>
      <c r="S95" s="344"/>
      <c r="T95" s="344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4"/>
      <c r="R96" s="344"/>
      <c r="S96" s="344"/>
      <c r="T96" s="344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5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4"/>
      <c r="R97" s="344"/>
      <c r="S97" s="344"/>
      <c r="T97" s="344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3"/>
      <c r="R98" s="343"/>
      <c r="S98" s="343"/>
      <c r="T98" s="343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3"/>
      <c r="R99" s="343"/>
      <c r="S99" s="343"/>
      <c r="T99" s="343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3"/>
      <c r="R100" s="343"/>
      <c r="S100" s="343"/>
      <c r="T100" s="343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3"/>
      <c r="R101" s="343"/>
      <c r="S101" s="343"/>
      <c r="T101" s="343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3"/>
      <c r="R102" s="343"/>
      <c r="S102" s="343"/>
      <c r="T102" s="343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4"/>
      <c r="R103" s="344"/>
      <c r="S103" s="344"/>
      <c r="T103" s="344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4"/>
      <c r="R104" s="344"/>
      <c r="S104" s="344"/>
      <c r="T104" s="344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4"/>
      <c r="R105" s="344"/>
      <c r="S105" s="344"/>
      <c r="T105" s="344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4"/>
      <c r="R106" s="344"/>
      <c r="S106" s="344"/>
      <c r="T106" s="344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4"/>
      <c r="R107" s="344"/>
      <c r="S107" s="344"/>
      <c r="T107" s="344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3"/>
      <c r="R108" s="343"/>
      <c r="S108" s="343"/>
      <c r="T108" s="343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3"/>
      <c r="R109" s="343"/>
      <c r="S109" s="343"/>
      <c r="T109" s="343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3"/>
      <c r="R110" s="343"/>
      <c r="S110" s="343"/>
      <c r="T110" s="343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3"/>
      <c r="R111" s="343"/>
      <c r="S111" s="343"/>
      <c r="T111" s="343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4"/>
      <c r="R112" s="344"/>
      <c r="S112" s="344"/>
      <c r="T112" s="344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4"/>
      <c r="R113" s="344"/>
      <c r="S113" s="344"/>
      <c r="T113" s="344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4"/>
      <c r="R114" s="344"/>
      <c r="S114" s="344"/>
      <c r="T114" s="344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4"/>
      <c r="R115" s="344"/>
      <c r="S115" s="344"/>
      <c r="T115" s="344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5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4"/>
      <c r="R116" s="344"/>
      <c r="S116" s="344"/>
      <c r="T116" s="344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5"/>
      <c r="R117" s="345"/>
      <c r="S117" s="345"/>
      <c r="T117" s="345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5"/>
      <c r="R118" s="345"/>
      <c r="S118" s="345"/>
      <c r="T118" s="345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5"/>
      <c r="R119" s="345"/>
      <c r="S119" s="345"/>
      <c r="T119" s="345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5"/>
      <c r="R120" s="345"/>
      <c r="S120" s="345"/>
      <c r="T120" s="345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5"/>
      <c r="R121" s="345"/>
      <c r="S121" s="345"/>
      <c r="T121" s="345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4"/>
      <c r="R122" s="344"/>
      <c r="S122" s="344"/>
      <c r="T122" s="344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4"/>
      <c r="R123" s="344"/>
      <c r="S123" s="344"/>
      <c r="T123" s="344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4"/>
      <c r="R124" s="344"/>
      <c r="S124" s="344"/>
      <c r="T124" s="344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4"/>
      <c r="R125" s="344"/>
      <c r="S125" s="344"/>
      <c r="T125" s="344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4"/>
      <c r="R126" s="344"/>
      <c r="S126" s="344"/>
      <c r="T126" s="344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5"/>
      <c r="R127" s="345"/>
      <c r="S127" s="345"/>
      <c r="T127" s="345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5"/>
      <c r="R128" s="345"/>
      <c r="S128" s="345"/>
      <c r="T128" s="345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5"/>
      <c r="R129" s="345"/>
      <c r="S129" s="345"/>
      <c r="T129" s="345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5"/>
      <c r="R130" s="345"/>
      <c r="S130" s="345"/>
      <c r="T130" s="345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4"/>
      <c r="R131" s="344"/>
      <c r="S131" s="344"/>
      <c r="T131" s="344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4"/>
      <c r="R132" s="344"/>
      <c r="S132" s="344"/>
      <c r="T132" s="344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4"/>
      <c r="R133" s="344"/>
      <c r="S133" s="344"/>
      <c r="T133" s="344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4"/>
      <c r="R134" s="344"/>
      <c r="S134" s="344"/>
      <c r="T134" s="344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4"/>
      <c r="R135" s="344"/>
      <c r="S135" s="344"/>
      <c r="T135" s="344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4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5"/>
      <c r="R136" s="345"/>
      <c r="S136" s="345"/>
      <c r="T136" s="345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5"/>
      <c r="R137" s="345"/>
      <c r="S137" s="345"/>
      <c r="T137" s="345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0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5"/>
      <c r="R138" s="345"/>
      <c r="S138" s="345"/>
      <c r="T138" s="345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0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5"/>
      <c r="R139" s="345"/>
      <c r="S139" s="345"/>
      <c r="T139" s="345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5"/>
      <c r="R140" s="345"/>
      <c r="S140" s="345"/>
      <c r="T140" s="345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4"/>
      <c r="R141" s="344"/>
      <c r="S141" s="344"/>
      <c r="T141" s="344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4"/>
      <c r="R142" s="344"/>
      <c r="S142" s="344"/>
      <c r="T142" s="344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4"/>
      <c r="R143" s="344"/>
      <c r="S143" s="344"/>
      <c r="T143" s="344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4"/>
      <c r="R144" s="344"/>
      <c r="S144" s="344"/>
      <c r="T144" s="344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4"/>
      <c r="R145" s="344"/>
      <c r="S145" s="344"/>
      <c r="T145" s="344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489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0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0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0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0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489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490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490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5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276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489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0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0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489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330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425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  <row r="301" spans="1:23" ht="20.100000000000001" customHeight="1" x14ac:dyDescent="0.25">
      <c r="B301" s="176">
        <v>42675</v>
      </c>
      <c r="C301" s="220">
        <v>2111.7199999999998</v>
      </c>
      <c r="D301" s="175">
        <f t="shared" ref="D301" si="920">(C301-C300)/C300</f>
        <v>-6.7869153164171348E-3</v>
      </c>
      <c r="E301" s="214">
        <f t="shared" ref="E301" si="921">(C301-$C$2)/$C$2</f>
        <v>4.4139190654666699E-3</v>
      </c>
      <c r="F301" s="224">
        <v>5153.57</v>
      </c>
      <c r="G301" s="175">
        <f t="shared" ref="G301" si="922">(F301-F300)/F300</f>
        <v>-6.8527864979294022E-3</v>
      </c>
      <c r="H301" s="208">
        <f t="shared" ref="H301" si="923">(F301-F$2)/F$2</f>
        <v>1.2151147946658267E-2</v>
      </c>
      <c r="I301" s="226">
        <v>360227.22</v>
      </c>
      <c r="J301" s="177">
        <v>400000</v>
      </c>
      <c r="K301" s="177">
        <f t="shared" ref="K301" si="924">I301-I300-J301+J300</f>
        <v>240.34999999997672</v>
      </c>
      <c r="L301" s="175">
        <f t="shared" ref="L301:L306" si="925">K301/I300</f>
        <v>6.6766324005088497E-4</v>
      </c>
      <c r="M301" s="187">
        <f t="shared" ref="M301" si="926">I301-J301</f>
        <v>-39772.780000000028</v>
      </c>
      <c r="N301" s="189">
        <f t="shared" ref="N301" si="927">M301/J301</f>
        <v>-9.9431950000000074E-2</v>
      </c>
      <c r="O301" s="187" t="b">
        <f t="shared" ref="O301" si="928">L301&gt;D301</f>
        <v>1</v>
      </c>
      <c r="P301" s="189">
        <f>COUNTIF(O$2:O301, TRUE)/(COUNTIF(O$2:O301,FALSE) + COUNTIF(O$2:O301, TRUE))</f>
        <v>0.49666666666666665</v>
      </c>
      <c r="Q301" s="177">
        <v>351313.75</v>
      </c>
      <c r="R301" s="177">
        <f t="shared" ref="R301" si="929">I301-Q301</f>
        <v>8913.4699999999721</v>
      </c>
      <c r="S301" s="177">
        <v>-56508</v>
      </c>
      <c r="T301" s="177">
        <f t="shared" ref="T301" si="930">M301-S301</f>
        <v>16735.219999999972</v>
      </c>
      <c r="U301" s="189">
        <f>STDEV(D$2:D301)*SQRT(252)</f>
        <v>0.16189028230482433</v>
      </c>
      <c r="V301" s="189">
        <f>STDEV(L$2:L301)*SQRT(252)</f>
        <v>0.34938237475224687</v>
      </c>
      <c r="W301" s="187">
        <f t="shared" ref="W301" si="931">N301/V301</f>
        <v>-0.28459349178821342</v>
      </c>
    </row>
    <row r="302" spans="1:23" ht="20.100000000000001" customHeight="1" x14ac:dyDescent="0.25">
      <c r="B302" s="176">
        <v>42676</v>
      </c>
      <c r="C302" s="220">
        <v>2097.94</v>
      </c>
      <c r="D302" s="175">
        <f t="shared" ref="D302" si="932">(C302-C301)/C301</f>
        <v>-6.525486333415295E-3</v>
      </c>
      <c r="E302" s="214">
        <f t="shared" ref="E302" si="933">(C302-$C$2)/$C$2</f>
        <v>-2.1403702364871293E-3</v>
      </c>
      <c r="F302" s="224">
        <v>5105.5600000000004</v>
      </c>
      <c r="G302" s="175">
        <f t="shared" ref="G302:G306" si="934">(F302-F301)/F301</f>
        <v>-9.3158722982319662E-3</v>
      </c>
      <c r="H302" s="208">
        <f t="shared" ref="H302" si="935">(F302-F$2)/F$2</f>
        <v>2.7220771058783086E-3</v>
      </c>
      <c r="I302" s="226">
        <v>350822.36</v>
      </c>
      <c r="J302" s="177">
        <v>400000</v>
      </c>
      <c r="K302" s="177">
        <f t="shared" ref="K302" si="936">I302-I301-J302+J301</f>
        <v>-9404.859999999986</v>
      </c>
      <c r="L302" s="175">
        <f t="shared" si="925"/>
        <v>-2.6108132528130403E-2</v>
      </c>
      <c r="M302" s="187">
        <f t="shared" ref="M302" si="937">I302-J302</f>
        <v>-49177.640000000014</v>
      </c>
      <c r="N302" s="189">
        <f t="shared" ref="N302" si="938">M302/J302</f>
        <v>-0.12294410000000003</v>
      </c>
      <c r="O302" s="187" t="b">
        <f t="shared" ref="O302" si="939">L302&gt;D302</f>
        <v>0</v>
      </c>
      <c r="P302" s="189">
        <f>COUNTIF(O$2:O302, TRUE)/(COUNTIF(O$2:O302,FALSE) + COUNTIF(O$2:O302, TRUE))</f>
        <v>0.49501661129568109</v>
      </c>
      <c r="Q302" s="177">
        <v>330288.3</v>
      </c>
      <c r="R302" s="177">
        <f t="shared" ref="R302" si="940">I302-Q302</f>
        <v>20534.059999999998</v>
      </c>
      <c r="S302" s="177">
        <v>-66283</v>
      </c>
      <c r="T302" s="177">
        <f t="shared" ref="T302" si="941">M302-S302</f>
        <v>17105.359999999986</v>
      </c>
      <c r="U302" s="189">
        <f>STDEV(D$2:D302)*SQRT(252)</f>
        <v>0.16173222652481728</v>
      </c>
      <c r="V302" s="189">
        <f>STDEV(L$2:L302)*SQRT(252)</f>
        <v>0.34963013361097944</v>
      </c>
      <c r="W302" s="187">
        <f t="shared" ref="W302" si="942">N302/V302</f>
        <v>-0.35164045710314945</v>
      </c>
    </row>
    <row r="303" spans="1:23" ht="20.100000000000001" customHeight="1" x14ac:dyDescent="0.25">
      <c r="B303" s="176">
        <v>42677</v>
      </c>
      <c r="C303" s="220">
        <v>2088.66</v>
      </c>
      <c r="D303" s="175">
        <f t="shared" ref="D303" si="943">(C303-C302)/C302</f>
        <v>-4.423386750812797E-3</v>
      </c>
      <c r="E303" s="214">
        <f t="shared" ref="E303" si="944">(C303-$C$2)/$C$2</f>
        <v>-6.5542893019540152E-3</v>
      </c>
      <c r="F303" s="224">
        <v>5058.3999999999996</v>
      </c>
      <c r="G303" s="175">
        <f t="shared" si="934"/>
        <v>-9.2369886946781082E-3</v>
      </c>
      <c r="H303" s="208">
        <f t="shared" ref="H303" si="945">(F303-F$2)/F$2</f>
        <v>-6.54005538425284E-3</v>
      </c>
      <c r="I303" s="226">
        <v>366923.87</v>
      </c>
      <c r="J303" s="177">
        <v>400000</v>
      </c>
      <c r="K303" s="177">
        <f t="shared" ref="K303" si="946">I303-I302-J303+J302</f>
        <v>16101.510000000009</v>
      </c>
      <c r="L303" s="175">
        <f t="shared" si="925"/>
        <v>4.5896475925878866E-2</v>
      </c>
      <c r="M303" s="187">
        <f t="shared" ref="M303" si="947">I303-J303</f>
        <v>-33076.130000000005</v>
      </c>
      <c r="N303" s="189">
        <f t="shared" ref="N303" si="948">M303/J303</f>
        <v>-8.2690325000000009E-2</v>
      </c>
      <c r="O303" s="187" t="b">
        <f t="shared" ref="O303" si="949">L303&gt;D303</f>
        <v>1</v>
      </c>
      <c r="P303" s="189">
        <f>COUNTIF(O$2:O303, TRUE)/(COUNTIF(O$2:O303,FALSE) + COUNTIF(O$2:O303, TRUE))</f>
        <v>0.49668874172185429</v>
      </c>
      <c r="Q303" s="177">
        <v>317968.34999999998</v>
      </c>
      <c r="R303" s="177">
        <f t="shared" ref="R303" si="950">I303-Q303</f>
        <v>48955.520000000019</v>
      </c>
      <c r="S303" s="177">
        <v>-47877</v>
      </c>
      <c r="T303" s="177">
        <f t="shared" ref="T303" si="951">M303-S303</f>
        <v>14800.869999999995</v>
      </c>
      <c r="U303" s="189">
        <f>STDEV(D$2:D303)*SQRT(252)</f>
        <v>0.16151419687276639</v>
      </c>
      <c r="V303" s="189">
        <f>STDEV(L$2:L303)*SQRT(252)</f>
        <v>0.35155170674162023</v>
      </c>
      <c r="W303" s="187">
        <f t="shared" ref="W303" si="952">N303/V303</f>
        <v>-0.23521525685771985</v>
      </c>
    </row>
    <row r="304" spans="1:23" ht="20.100000000000001" customHeight="1" x14ac:dyDescent="0.25">
      <c r="B304" s="176">
        <v>42678</v>
      </c>
      <c r="C304" s="220">
        <v>2085.1799999999998</v>
      </c>
      <c r="D304" s="175">
        <f t="shared" ref="D304:D306" si="953">(C304-C303)/C303</f>
        <v>-1.6661400132142227E-3</v>
      </c>
      <c r="E304" s="214">
        <f t="shared" ref="E304" si="954">(C304-$C$2)/$C$2</f>
        <v>-8.2095089515040708E-3</v>
      </c>
      <c r="F304" s="224">
        <v>5046.37</v>
      </c>
      <c r="G304" s="175">
        <f t="shared" si="934"/>
        <v>-2.3782223628024172E-3</v>
      </c>
      <c r="H304" s="208">
        <f t="shared" ref="H304" si="955">(F304-F$2)/F$2</f>
        <v>-8.9027240410864596E-3</v>
      </c>
      <c r="I304" s="226">
        <v>362921.09</v>
      </c>
      <c r="J304" s="177">
        <v>400000</v>
      </c>
      <c r="K304" s="177">
        <f t="shared" ref="K304" si="956">I304-I303-J304+J303</f>
        <v>-4002.7799999999697</v>
      </c>
      <c r="L304" s="175">
        <f t="shared" si="925"/>
        <v>-1.0909020446121343E-2</v>
      </c>
      <c r="M304" s="187">
        <f t="shared" ref="M304" si="957">I304-J304</f>
        <v>-37078.909999999974</v>
      </c>
      <c r="N304" s="189">
        <f t="shared" ref="N304" si="958">M304/J304</f>
        <v>-9.269727499999994E-2</v>
      </c>
      <c r="O304" s="187" t="b">
        <f t="shared" ref="O304" si="959">L304&gt;D304</f>
        <v>0</v>
      </c>
      <c r="P304" s="189">
        <f>COUNTIF(O$2:O304, TRUE)/(COUNTIF(O$2:O304,FALSE) + COUNTIF(O$2:O304, TRUE))</f>
        <v>0.49504950495049505</v>
      </c>
      <c r="Q304" s="177">
        <v>329130.11</v>
      </c>
      <c r="R304" s="177">
        <f t="shared" ref="R304" si="960">I304-Q304</f>
        <v>33790.98000000004</v>
      </c>
      <c r="S304" s="177">
        <v>-52170</v>
      </c>
      <c r="T304" s="177">
        <f t="shared" ref="T304" si="961">M304-S304</f>
        <v>15091.090000000026</v>
      </c>
      <c r="U304" s="189">
        <f>STDEV(D$2:D304)*SQRT(252)</f>
        <v>0.16125311992836353</v>
      </c>
      <c r="V304" s="189">
        <f>STDEV(L$2:L304)*SQRT(252)</f>
        <v>0.35111566598352262</v>
      </c>
      <c r="W304" s="187">
        <f t="shared" ref="W304" si="962">N304/V304</f>
        <v>-0.26400780136181706</v>
      </c>
    </row>
    <row r="305" spans="1:23" ht="20.100000000000001" customHeight="1" x14ac:dyDescent="0.25">
      <c r="A305" s="170" t="s">
        <v>363</v>
      </c>
      <c r="B305" s="249">
        <v>42701</v>
      </c>
      <c r="C305" s="250">
        <v>2213.35</v>
      </c>
      <c r="D305" s="175">
        <f t="shared" si="953"/>
        <v>6.1467115548777602E-2</v>
      </c>
      <c r="E305" s="251">
        <f t="shared" ref="E305" si="963">(C305-$C$2)/$C$2</f>
        <v>5.2752991761952708E-2</v>
      </c>
      <c r="F305" s="252">
        <v>5398.92</v>
      </c>
      <c r="G305" s="175">
        <f t="shared" si="934"/>
        <v>6.9862098894849206E-2</v>
      </c>
      <c r="H305" s="253">
        <f t="shared" ref="H305" si="964">(F305-F$2)/F$2</f>
        <v>6.0337411866370816E-2</v>
      </c>
      <c r="I305" s="586">
        <v>407026.88</v>
      </c>
      <c r="J305" s="255">
        <v>400000</v>
      </c>
      <c r="K305" s="255">
        <f t="shared" ref="K305" si="965">I305-I304-J305+J304</f>
        <v>44105.789999999979</v>
      </c>
      <c r="L305" s="175">
        <f t="shared" si="925"/>
        <v>0.12152997225925882</v>
      </c>
      <c r="M305" s="256">
        <f t="shared" ref="M305" si="966">I305-J305</f>
        <v>7026.8800000000047</v>
      </c>
      <c r="N305" s="257">
        <f t="shared" ref="N305" si="967">M305/J305</f>
        <v>1.7567200000000012E-2</v>
      </c>
      <c r="O305" s="256" t="b">
        <f t="shared" ref="O305" si="968">L305&gt;D305</f>
        <v>1</v>
      </c>
      <c r="P305" s="257">
        <f>COUNTIF(O$2:O305, TRUE)/(COUNTIF(O$2:O305,FALSE) + COUNTIF(O$2:O305, TRUE))</f>
        <v>0.49671052631578949</v>
      </c>
      <c r="Q305" s="255">
        <v>282065.34000000003</v>
      </c>
      <c r="R305" s="255">
        <f t="shared" ref="R305" si="969">I305-Q305</f>
        <v>124961.53999999998</v>
      </c>
      <c r="S305" s="255">
        <v>-28519</v>
      </c>
      <c r="T305" s="255">
        <f t="shared" ref="T305" si="970">M305-S305</f>
        <v>35545.880000000005</v>
      </c>
      <c r="U305" s="257">
        <f>STDEV(D$2:D305)*SQRT(252)</f>
        <v>0.17045897478056438</v>
      </c>
      <c r="V305" s="257">
        <f>STDEV(L$2:L305)*SQRT(252)</f>
        <v>0.36757496684562585</v>
      </c>
      <c r="W305" s="256">
        <f t="shared" ref="W305" si="971">N305/V305</f>
        <v>4.7792155572383921E-2</v>
      </c>
    </row>
    <row r="306" spans="1:23" ht="20.100000000000001" customHeight="1" x14ac:dyDescent="0.25">
      <c r="B306" s="176">
        <v>42702</v>
      </c>
      <c r="C306" s="220">
        <v>2201.7199999999998</v>
      </c>
      <c r="D306" s="175">
        <f t="shared" si="953"/>
        <v>-5.2544785054329905E-3</v>
      </c>
      <c r="E306" s="214">
        <f t="shared" ref="E306" si="972">(C306-$C$2)/$C$2</f>
        <v>4.7221323795209255E-2</v>
      </c>
      <c r="F306" s="224">
        <v>5368.81</v>
      </c>
      <c r="G306" s="175">
        <f t="shared" si="934"/>
        <v>-5.5770413341927035E-3</v>
      </c>
      <c r="H306" s="208">
        <f t="shared" ref="H306" si="973">(F306-F$2)/F$2</f>
        <v>5.4423866292201147E-2</v>
      </c>
      <c r="I306" s="226">
        <v>401105.48</v>
      </c>
      <c r="J306" s="177">
        <v>400000</v>
      </c>
      <c r="K306" s="177">
        <f t="shared" ref="K306" si="974">I306-I305-J306+J305</f>
        <v>-5921.4000000000233</v>
      </c>
      <c r="L306" s="175">
        <f t="shared" si="925"/>
        <v>-1.4547933541883089E-2</v>
      </c>
      <c r="M306" s="187">
        <f t="shared" ref="M306" si="975">I306-J306</f>
        <v>1105.4799999999814</v>
      </c>
      <c r="N306" s="189">
        <f t="shared" ref="N306" si="976">M306/J306</f>
        <v>2.7636999999999536E-3</v>
      </c>
      <c r="O306" s="187" t="b">
        <f t="shared" ref="O306" si="977">L306&gt;D306</f>
        <v>0</v>
      </c>
      <c r="P306" s="189">
        <f>COUNTIF(O$2:O306, TRUE)/(COUNTIF(O$2:O306,FALSE) + COUNTIF(O$2:O306, TRUE))</f>
        <v>0.49508196721311476</v>
      </c>
      <c r="Q306" s="177">
        <v>286740.21999999997</v>
      </c>
      <c r="R306" s="177">
        <f t="shared" ref="R306" si="978">I306-Q306</f>
        <v>114365.26000000001</v>
      </c>
      <c r="S306" s="177">
        <v>-27948</v>
      </c>
      <c r="T306" s="177">
        <f t="shared" ref="T306" si="979">M306-S306</f>
        <v>29053.479999999981</v>
      </c>
      <c r="U306" s="189">
        <f>STDEV(D$2:D306)*SQRT(252)</f>
        <v>0.17025062089045567</v>
      </c>
      <c r="V306" s="189">
        <f>STDEV(L$2:L306)*SQRT(252)</f>
        <v>0.36722797653623318</v>
      </c>
      <c r="W306" s="187">
        <f t="shared" ref="W306:W312" si="980">N306/V306</f>
        <v>7.5258427368952606E-3</v>
      </c>
    </row>
    <row r="307" spans="1:23" ht="20.100000000000001" customHeight="1" x14ac:dyDescent="0.25">
      <c r="B307" s="176">
        <v>42703</v>
      </c>
      <c r="C307" s="220">
        <v>2204.66</v>
      </c>
      <c r="D307" s="175">
        <f t="shared" ref="D307:D316" si="981">(C307-C306)/C306</f>
        <v>1.3353196591755787E-3</v>
      </c>
      <c r="E307" s="214">
        <f t="shared" ref="E307" si="982">(C307-$C$2)/$C$2</f>
        <v>4.8619699016380871E-2</v>
      </c>
      <c r="F307" s="224">
        <v>5379.91</v>
      </c>
      <c r="G307" s="175">
        <f t="shared" ref="G307:G321" si="983">(F307-F306)/F306</f>
        <v>2.0674972666195031E-3</v>
      </c>
      <c r="H307" s="208">
        <f t="shared" ref="H307" si="984">(F307-F$2)/F$2</f>
        <v>5.6603884753618647E-2</v>
      </c>
      <c r="I307" s="226">
        <v>393567.36</v>
      </c>
      <c r="J307" s="177">
        <v>400000</v>
      </c>
      <c r="K307" s="177">
        <f t="shared" ref="K307" si="985">I307-I306-J307+J306</f>
        <v>-7538.1199999999953</v>
      </c>
      <c r="L307" s="175">
        <f t="shared" ref="L307:L321" si="986">K307/I306</f>
        <v>-1.8793360788788016E-2</v>
      </c>
      <c r="M307" s="187">
        <f t="shared" ref="M307" si="987">I307-J307</f>
        <v>-6432.640000000014</v>
      </c>
      <c r="N307" s="189">
        <f t="shared" ref="N307" si="988">M307/J307</f>
        <v>-1.6081600000000036E-2</v>
      </c>
      <c r="O307" s="187" t="b">
        <f t="shared" ref="O307" si="989">L307&gt;D307</f>
        <v>0</v>
      </c>
      <c r="P307" s="189">
        <f>COUNTIF(O$2:O307, TRUE)/(COUNTIF(O$2:O307,FALSE) + COUNTIF(O$2:O307, TRUE))</f>
        <v>0.49346405228758172</v>
      </c>
      <c r="Q307" s="177">
        <v>283628.3</v>
      </c>
      <c r="R307" s="177">
        <f t="shared" ref="R307" si="990">I307-Q307</f>
        <v>109939.06</v>
      </c>
      <c r="S307" s="177">
        <v>-33267</v>
      </c>
      <c r="T307" s="177">
        <f t="shared" ref="T307" si="991">M307-S307</f>
        <v>26834.359999999986</v>
      </c>
      <c r="U307" s="189">
        <f>STDEV(D$2:D307)*SQRT(252)</f>
        <v>0.16997345622567742</v>
      </c>
      <c r="V307" s="189">
        <f>STDEV(L$2:L307)*SQRT(252)</f>
        <v>0.36704612962809202</v>
      </c>
      <c r="W307" s="187">
        <f t="shared" si="980"/>
        <v>-4.3813566475403652E-2</v>
      </c>
    </row>
    <row r="308" spans="1:23" ht="20.100000000000001" customHeight="1" x14ac:dyDescent="0.25">
      <c r="B308" s="176">
        <v>42704</v>
      </c>
      <c r="C308" s="220">
        <v>2198.81</v>
      </c>
      <c r="D308" s="175">
        <f t="shared" si="981"/>
        <v>-2.6534703763845262E-3</v>
      </c>
      <c r="E308" s="214">
        <f t="shared" ref="E308" si="992">(C308-$C$2)/$C$2</f>
        <v>4.5837217708947643E-2</v>
      </c>
      <c r="F308" s="224">
        <v>5323.68</v>
      </c>
      <c r="G308" s="175">
        <f t="shared" si="983"/>
        <v>-1.0451847707489449E-2</v>
      </c>
      <c r="H308" s="208">
        <f t="shared" ref="H308" si="993">(F308-F$2)/F$2</f>
        <v>4.5560421863032087E-2</v>
      </c>
      <c r="I308" s="490">
        <v>366163.6</v>
      </c>
      <c r="J308" s="177">
        <v>350000</v>
      </c>
      <c r="K308" s="177">
        <f t="shared" ref="K308" si="994">I308-I307-J308+J307</f>
        <v>22596.239999999991</v>
      </c>
      <c r="L308" s="175">
        <f t="shared" si="986"/>
        <v>5.7413907494767838E-2</v>
      </c>
      <c r="M308" s="187">
        <f t="shared" ref="M308" si="995">I308-J308</f>
        <v>16163.599999999977</v>
      </c>
      <c r="N308" s="189">
        <f t="shared" ref="N308" si="996">M308/J308</f>
        <v>4.6181714285714222E-2</v>
      </c>
      <c r="O308" s="187" t="b">
        <f t="shared" ref="O308" si="997">L308&gt;D308</f>
        <v>1</v>
      </c>
      <c r="P308" s="189">
        <f>COUNTIF(O$2:O308, TRUE)/(COUNTIF(O$2:O308,FALSE) + COUNTIF(O$2:O308, TRUE))</f>
        <v>0.49511400651465798</v>
      </c>
      <c r="Q308" s="177">
        <v>248009.28</v>
      </c>
      <c r="R308" s="177">
        <f t="shared" ref="R308" si="998">I308-Q308</f>
        <v>118154.31999999998</v>
      </c>
      <c r="S308" s="177">
        <v>-30474</v>
      </c>
      <c r="T308" s="177">
        <f t="shared" ref="T308" si="999">M308-S308</f>
        <v>46637.599999999977</v>
      </c>
      <c r="U308" s="189">
        <f>STDEV(D$2:D308)*SQRT(252)</f>
        <v>0.16971451435778193</v>
      </c>
      <c r="V308" s="189">
        <f>STDEV(L$2:L308)*SQRT(252)</f>
        <v>0.37006384127225039</v>
      </c>
      <c r="W308" s="187">
        <f t="shared" si="980"/>
        <v>0.12479391157737843</v>
      </c>
    </row>
    <row r="309" spans="1:23" ht="20.100000000000001" customHeight="1" x14ac:dyDescent="0.25">
      <c r="B309" s="176">
        <v>42705</v>
      </c>
      <c r="C309" s="220">
        <v>2191.08</v>
      </c>
      <c r="D309" s="175">
        <f t="shared" si="981"/>
        <v>-3.5155379500730025E-3</v>
      </c>
      <c r="E309" s="214">
        <f t="shared" ref="E309" si="1000">(C309-$C$2)/$C$2</f>
        <v>4.2160537280493078E-2</v>
      </c>
      <c r="F309" s="224">
        <v>5251.1</v>
      </c>
      <c r="G309" s="175">
        <f t="shared" si="983"/>
        <v>-1.3633426501968549E-2</v>
      </c>
      <c r="H309" s="208">
        <f t="shared" ref="H309" si="1001">(F309-F$2)/F$2</f>
        <v>3.1305850698195213E-2</v>
      </c>
      <c r="I309" s="226">
        <v>361692.5</v>
      </c>
      <c r="J309" s="177">
        <v>350000</v>
      </c>
      <c r="K309" s="177">
        <f t="shared" ref="K309" si="1002">I309-I308-J309+J308</f>
        <v>-4471.0999999999767</v>
      </c>
      <c r="L309" s="175">
        <f t="shared" si="986"/>
        <v>-1.2210662119336758E-2</v>
      </c>
      <c r="M309" s="187">
        <f t="shared" ref="M309" si="1003">I309-J309</f>
        <v>11692.5</v>
      </c>
      <c r="N309" s="189">
        <f t="shared" ref="N309" si="1004">M309/J309</f>
        <v>3.3407142857142857E-2</v>
      </c>
      <c r="O309" s="187" t="b">
        <f t="shared" ref="O309" si="1005">L309&gt;D309</f>
        <v>0</v>
      </c>
      <c r="P309" s="189">
        <f>COUNTIF(O$2:O309, TRUE)/(COUNTIF(O$2:O309,FALSE) + COUNTIF(O$2:O309, TRUE))</f>
        <v>0.4935064935064935</v>
      </c>
      <c r="Q309" s="177">
        <v>254063.2</v>
      </c>
      <c r="R309" s="177">
        <f t="shared" ref="R309" si="1006">I309-Q309</f>
        <v>107629.29999999999</v>
      </c>
      <c r="S309" s="177">
        <v>-33426</v>
      </c>
      <c r="T309" s="177">
        <f t="shared" ref="T309" si="1007">M309-S309</f>
        <v>45118.5</v>
      </c>
      <c r="U309" s="189">
        <f>STDEV(D$2:D309)*SQRT(252)</f>
        <v>0.16947047230211157</v>
      </c>
      <c r="V309" s="189">
        <f>STDEV(L$2:L309)*SQRT(252)</f>
        <v>0.36964383438211174</v>
      </c>
      <c r="W309" s="187">
        <f t="shared" si="980"/>
        <v>9.0376572662128882E-2</v>
      </c>
    </row>
    <row r="310" spans="1:23" ht="20.100000000000001" customHeight="1" x14ac:dyDescent="0.25">
      <c r="B310" s="176">
        <v>42706</v>
      </c>
      <c r="C310" s="220">
        <v>2191.9499999999998</v>
      </c>
      <c r="D310" s="175">
        <f t="shared" si="981"/>
        <v>3.9706446136147054E-4</v>
      </c>
      <c r="E310" s="214">
        <f t="shared" ref="E310" si="1008">(C310-$C$2)/$C$2</f>
        <v>4.2574342192880539E-2</v>
      </c>
      <c r="F310" s="224">
        <v>5255.65</v>
      </c>
      <c r="G310" s="175">
        <f t="shared" si="983"/>
        <v>8.664851174038339E-4</v>
      </c>
      <c r="H310" s="208">
        <f t="shared" ref="H310" si="1009">(F310-F$2)/F$2</f>
        <v>3.2199461869316694E-2</v>
      </c>
      <c r="I310" s="226">
        <v>313669.12</v>
      </c>
      <c r="J310" s="177">
        <v>300000</v>
      </c>
      <c r="K310" s="177">
        <f t="shared" ref="K310" si="1010">I310-I309-J310+J309</f>
        <v>1976.6199999999953</v>
      </c>
      <c r="L310" s="175">
        <f t="shared" si="986"/>
        <v>5.4649184044457521E-3</v>
      </c>
      <c r="M310" s="187">
        <f t="shared" ref="M310" si="1011">I310-J310</f>
        <v>13669.119999999995</v>
      </c>
      <c r="N310" s="189">
        <f t="shared" ref="N310" si="1012">M310/J310</f>
        <v>4.5563733333333314E-2</v>
      </c>
      <c r="O310" s="187" t="b">
        <f t="shared" ref="O310" si="1013">L310&gt;D310</f>
        <v>1</v>
      </c>
      <c r="P310" s="189">
        <f>COUNTIF(O$2:O310, TRUE)/(COUNTIF(O$2:O310,FALSE) + COUNTIF(O$2:O310, TRUE))</f>
        <v>0.49514563106796117</v>
      </c>
      <c r="Q310" s="177">
        <v>254064.2</v>
      </c>
      <c r="R310" s="177">
        <f t="shared" ref="R310" si="1014">I310-Q310</f>
        <v>59604.919999999984</v>
      </c>
      <c r="S310" s="177">
        <v>-33097</v>
      </c>
      <c r="T310" s="177">
        <f t="shared" ref="T310" si="1015">M310-S310</f>
        <v>46766.119999999995</v>
      </c>
      <c r="U310" s="189">
        <f>STDEV(D$2:D310)*SQRT(252)</f>
        <v>0.16919433911473156</v>
      </c>
      <c r="V310" s="189">
        <f>STDEV(L$2:L310)*SQRT(252)</f>
        <v>0.36906691391637653</v>
      </c>
      <c r="W310" s="187">
        <f t="shared" si="980"/>
        <v>0.12345656469129385</v>
      </c>
    </row>
    <row r="311" spans="1:23" ht="20.100000000000001" customHeight="1" x14ac:dyDescent="0.25">
      <c r="B311" s="249">
        <v>42709</v>
      </c>
      <c r="C311" s="250">
        <v>2204.71</v>
      </c>
      <c r="D311" s="175">
        <f t="shared" si="981"/>
        <v>5.821300668354761E-3</v>
      </c>
      <c r="E311" s="251">
        <f t="shared" ref="E311" si="1016">(C311-$C$2)/$C$2</f>
        <v>4.8643480907897482E-2</v>
      </c>
      <c r="F311" s="252">
        <v>5308.89</v>
      </c>
      <c r="G311" s="175">
        <f t="shared" si="983"/>
        <v>1.0130050517062722E-2</v>
      </c>
      <c r="H311" s="253">
        <f t="shared" ref="H311" si="1017">(F311-F$2)/F$2</f>
        <v>4.2655694561737831E-2</v>
      </c>
      <c r="I311" s="586">
        <v>315749.27</v>
      </c>
      <c r="J311" s="255">
        <v>300000</v>
      </c>
      <c r="K311" s="255">
        <f t="shared" ref="K311" si="1018">I311-I310-J311+J310</f>
        <v>2080.1500000000233</v>
      </c>
      <c r="L311" s="175">
        <f t="shared" si="986"/>
        <v>6.6316697034123837E-3</v>
      </c>
      <c r="M311" s="256">
        <f t="shared" ref="M311" si="1019">I311-J311</f>
        <v>15749.270000000019</v>
      </c>
      <c r="N311" s="257">
        <f t="shared" ref="N311" si="1020">M311/J311</f>
        <v>5.2497566666666731E-2</v>
      </c>
      <c r="O311" s="256" t="b">
        <f t="shared" ref="O311" si="1021">L311&gt;D311</f>
        <v>1</v>
      </c>
      <c r="P311" s="257">
        <f>COUNTIF(O$2:O311, TRUE)/(COUNTIF(O$2:O311,FALSE) + COUNTIF(O$2:O311, TRUE))</f>
        <v>0.49677419354838709</v>
      </c>
      <c r="Q311" s="255">
        <v>256362.35</v>
      </c>
      <c r="R311" s="255">
        <f t="shared" ref="R311" si="1022">I311-Q311</f>
        <v>59386.920000000013</v>
      </c>
      <c r="S311" s="255">
        <v>-31763</v>
      </c>
      <c r="T311" s="255">
        <f t="shared" ref="T311" si="1023">M311-S311</f>
        <v>47512.270000000019</v>
      </c>
      <c r="U311" s="257">
        <f>STDEV(D$2:D311)*SQRT(252)</f>
        <v>0.16899593279406544</v>
      </c>
      <c r="V311" s="257">
        <f>STDEV(L$2:L311)*SQRT(252)</f>
        <v>0.3685065540926854</v>
      </c>
      <c r="W311" s="256">
        <f t="shared" si="980"/>
        <v>0.14246033369996111</v>
      </c>
    </row>
    <row r="312" spans="1:23" ht="20.100000000000001" customHeight="1" x14ac:dyDescent="0.25">
      <c r="B312" s="249">
        <v>42710</v>
      </c>
      <c r="C312" s="250">
        <v>2212.23</v>
      </c>
      <c r="D312" s="175">
        <f t="shared" si="981"/>
        <v>3.4108794353905872E-3</v>
      </c>
      <c r="E312" s="251">
        <f t="shared" ref="E312" si="1024">(C312-$C$2)/$C$2</f>
        <v>5.2220277391982629E-2</v>
      </c>
      <c r="F312" s="252">
        <v>5333</v>
      </c>
      <c r="G312" s="175">
        <f t="shared" si="983"/>
        <v>4.5414389825367768E-3</v>
      </c>
      <c r="H312" s="253">
        <f t="shared" ref="H312" si="1025">(F312-F$2)/F$2</f>
        <v>4.7390851778384466E-2</v>
      </c>
      <c r="I312" s="586">
        <v>317812.25</v>
      </c>
      <c r="J312" s="255">
        <v>300000</v>
      </c>
      <c r="K312" s="255">
        <f t="shared" ref="K312" si="1026">I312-I311-J312+J311</f>
        <v>2062.9799999999814</v>
      </c>
      <c r="L312" s="175">
        <f t="shared" si="986"/>
        <v>6.5336018037349102E-3</v>
      </c>
      <c r="M312" s="256">
        <f t="shared" ref="M312" si="1027">I312-J312</f>
        <v>17812.25</v>
      </c>
      <c r="N312" s="257">
        <f t="shared" ref="N312" si="1028">M312/J312</f>
        <v>5.9374166666666665E-2</v>
      </c>
      <c r="O312" s="256" t="b">
        <f t="shared" ref="O312" si="1029">L312&gt;D312</f>
        <v>1</v>
      </c>
      <c r="P312" s="257">
        <f>COUNTIF(O$2:O312, TRUE)/(COUNTIF(O$2:O312,FALSE) + COUNTIF(O$2:O312, TRUE))</f>
        <v>0.49839228295819937</v>
      </c>
      <c r="Q312" s="255">
        <v>247476.7</v>
      </c>
      <c r="R312" s="255">
        <f t="shared" ref="R312" si="1030">I312-Q312</f>
        <v>70335.549999999988</v>
      </c>
      <c r="S312" s="255">
        <v>-30573</v>
      </c>
      <c r="T312" s="255">
        <f t="shared" ref="T312" si="1031">M312-S312</f>
        <v>48385.25</v>
      </c>
      <c r="U312" s="257">
        <f>STDEV(D$2:D312)*SQRT(252)</f>
        <v>0.1687469337814691</v>
      </c>
      <c r="V312" s="257">
        <f>STDEV(L$2:L312)*SQRT(252)</f>
        <v>0.36794744748761488</v>
      </c>
      <c r="W312" s="256">
        <f t="shared" si="980"/>
        <v>0.16136588817799913</v>
      </c>
    </row>
    <row r="313" spans="1:23" ht="20.100000000000001" customHeight="1" x14ac:dyDescent="0.25">
      <c r="B313" s="249">
        <v>42711</v>
      </c>
      <c r="C313" s="250">
        <v>2241.35</v>
      </c>
      <c r="D313" s="175">
        <f t="shared" si="981"/>
        <v>1.316318827608336E-2</v>
      </c>
      <c r="E313" s="251">
        <f t="shared" ref="E313" si="1032">(C313-$C$2)/$C$2</f>
        <v>6.6070851011205953E-2</v>
      </c>
      <c r="F313" s="252">
        <v>5393.76</v>
      </c>
      <c r="G313" s="175">
        <f t="shared" si="983"/>
        <v>1.1393212075754776E-2</v>
      </c>
      <c r="H313" s="253">
        <f t="shared" ref="H313" si="1033">(F313-F$2)/F$2</f>
        <v>5.9323997878901039E-2</v>
      </c>
      <c r="I313" s="586">
        <v>321172.03999999998</v>
      </c>
      <c r="J313" s="255">
        <v>300000</v>
      </c>
      <c r="K313" s="255">
        <f t="shared" ref="K313" si="1034">I313-I312-J313+J312</f>
        <v>3359.789999999979</v>
      </c>
      <c r="L313" s="175">
        <f t="shared" si="986"/>
        <v>1.0571618935393394E-2</v>
      </c>
      <c r="M313" s="256">
        <f t="shared" ref="M313" si="1035">I313-J313</f>
        <v>21172.039999999979</v>
      </c>
      <c r="N313" s="257">
        <f t="shared" ref="N313" si="1036">M313/J313</f>
        <v>7.0573466666666598E-2</v>
      </c>
      <c r="O313" s="256" t="b">
        <f t="shared" ref="O313" si="1037">L313&gt;D313</f>
        <v>0</v>
      </c>
      <c r="P313" s="257">
        <f>COUNTIF(O$2:O313, TRUE)/(COUNTIF(O$2:O313,FALSE) + COUNTIF(O$2:O313, TRUE))</f>
        <v>0.49679487179487181</v>
      </c>
      <c r="Q313" s="255">
        <v>220777.60000000001</v>
      </c>
      <c r="R313" s="255">
        <f t="shared" ref="R313" si="1038">I313-Q313</f>
        <v>100394.43999999997</v>
      </c>
      <c r="S313" s="255">
        <v>-30508</v>
      </c>
      <c r="T313" s="255">
        <f t="shared" ref="T313" si="1039">M313-S313</f>
        <v>51680.039999999979</v>
      </c>
      <c r="U313" s="257">
        <f>STDEV(D$2:D313)*SQRT(252)</f>
        <v>0.16887690023643279</v>
      </c>
      <c r="V313" s="257">
        <f>STDEV(L$2:L313)*SQRT(252)</f>
        <v>0.36746067349044381</v>
      </c>
      <c r="W313" s="256">
        <f t="shared" ref="W313" si="1040">N313/V313</f>
        <v>0.19205719620633616</v>
      </c>
    </row>
    <row r="314" spans="1:23" ht="20.100000000000001" customHeight="1" x14ac:dyDescent="0.25">
      <c r="B314" s="249">
        <v>42712</v>
      </c>
      <c r="C314" s="250">
        <v>2246.19</v>
      </c>
      <c r="D314" s="175">
        <f t="shared" si="981"/>
        <v>2.1594128538604618E-3</v>
      </c>
      <c r="E314" s="251">
        <f t="shared" ref="E314" si="1041">(C314-$C$2)/$C$2</f>
        <v>6.8372938110005513E-2</v>
      </c>
      <c r="F314" s="252">
        <v>5417.35</v>
      </c>
      <c r="G314" s="175">
        <f t="shared" si="983"/>
        <v>4.3735724244312211E-3</v>
      </c>
      <c r="H314" s="253">
        <f t="shared" ref="H314" si="1042">(F314-F$2)/F$2</f>
        <v>6.3957028104562441E-2</v>
      </c>
      <c r="I314" s="586">
        <v>322327.21999999997</v>
      </c>
      <c r="J314" s="255">
        <v>300000</v>
      </c>
      <c r="K314" s="255">
        <f t="shared" ref="K314" si="1043">I314-I313-J314+J313</f>
        <v>1155.179999999993</v>
      </c>
      <c r="L314" s="175">
        <f t="shared" si="986"/>
        <v>3.596763902611177E-3</v>
      </c>
      <c r="M314" s="256">
        <f t="shared" ref="M314" si="1044">I314-J314</f>
        <v>22327.219999999972</v>
      </c>
      <c r="N314" s="257">
        <f t="shared" ref="N314" si="1045">M314/J314</f>
        <v>7.442406666666658E-2</v>
      </c>
      <c r="O314" s="256" t="b">
        <f t="shared" ref="O314" si="1046">L314&gt;D314</f>
        <v>1</v>
      </c>
      <c r="P314" s="257">
        <f>COUNTIF(O$2:O314, TRUE)/(COUNTIF(O$2:O314,FALSE) + COUNTIF(O$2:O314, TRUE))</f>
        <v>0.49840255591054311</v>
      </c>
      <c r="Q314" s="255">
        <v>216214.39999999999</v>
      </c>
      <c r="R314" s="255">
        <f t="shared" ref="R314" si="1047">I314-Q314</f>
        <v>106112.81999999998</v>
      </c>
      <c r="S314" s="255">
        <v>-30163</v>
      </c>
      <c r="T314" s="255">
        <f t="shared" ref="T314" si="1048">M314-S314</f>
        <v>52490.219999999972</v>
      </c>
      <c r="U314" s="257">
        <f>STDEV(D$2:D314)*SQRT(252)</f>
        <v>0.16861379822258454</v>
      </c>
      <c r="V314" s="257">
        <f>STDEV(L$2:L314)*SQRT(252)</f>
        <v>0.36687837723498989</v>
      </c>
      <c r="W314" s="256">
        <f t="shared" ref="W314" si="1049">N314/V314</f>
        <v>0.20285759882490184</v>
      </c>
    </row>
    <row r="315" spans="1:23" ht="20.100000000000001" customHeight="1" x14ac:dyDescent="0.25">
      <c r="B315" s="249">
        <v>42713</v>
      </c>
      <c r="C315" s="250">
        <v>2259.5300000000002</v>
      </c>
      <c r="D315" s="175">
        <f t="shared" si="981"/>
        <v>5.9389455032744986E-3</v>
      </c>
      <c r="E315" s="251">
        <f t="shared" ref="E315" si="1050">(C315-$C$2)/$C$2</f>
        <v>7.4717946766614099E-2</v>
      </c>
      <c r="F315" s="252">
        <v>5444.49</v>
      </c>
      <c r="G315" s="175">
        <f t="shared" si="983"/>
        <v>5.0098295291977476E-3</v>
      </c>
      <c r="H315" s="253">
        <f t="shared" ref="H315" si="1051">(F315-F$2)/F$2</f>
        <v>6.9287271441758155E-2</v>
      </c>
      <c r="I315" s="586">
        <v>323626.28000000003</v>
      </c>
      <c r="J315" s="255">
        <v>300000</v>
      </c>
      <c r="K315" s="255">
        <f t="shared" ref="K315" si="1052">I315-I314-J315+J314</f>
        <v>1299.0600000000559</v>
      </c>
      <c r="L315" s="175">
        <f t="shared" si="986"/>
        <v>4.0302522387034396E-3</v>
      </c>
      <c r="M315" s="256">
        <f t="shared" ref="M315" si="1053">I315-J315</f>
        <v>23626.280000000028</v>
      </c>
      <c r="N315" s="257">
        <f t="shared" ref="N315" si="1054">M315/J315</f>
        <v>7.8754266666666753E-2</v>
      </c>
      <c r="O315" s="256" t="b">
        <f t="shared" ref="O315" si="1055">L315&gt;D315</f>
        <v>0</v>
      </c>
      <c r="P315" s="257">
        <f>COUNTIF(O$2:O315, TRUE)/(COUNTIF(O$2:O315,FALSE) + COUNTIF(O$2:O315, TRUE))</f>
        <v>0.49681528662420382</v>
      </c>
      <c r="Q315" s="255">
        <v>204478.8</v>
      </c>
      <c r="R315" s="255">
        <f t="shared" ref="R315" si="1056">I315-Q315</f>
        <v>119147.48000000004</v>
      </c>
      <c r="S315" s="255">
        <v>-28680</v>
      </c>
      <c r="T315" s="255">
        <f t="shared" ref="T315" si="1057">M315-S315</f>
        <v>52306.280000000028</v>
      </c>
      <c r="U315" s="257">
        <f>STDEV(D$2:D315)*SQRT(252)</f>
        <v>0.16842024942459102</v>
      </c>
      <c r="V315" s="257">
        <f>STDEV(L$2:L315)*SQRT(252)</f>
        <v>0.36630175469945664</v>
      </c>
      <c r="W315" s="256">
        <f t="shared" ref="W315" si="1058">N315/V315</f>
        <v>0.21499833308547231</v>
      </c>
    </row>
    <row r="316" spans="1:23" ht="20.100000000000001" customHeight="1" x14ac:dyDescent="0.25">
      <c r="B316" s="176">
        <v>42716</v>
      </c>
      <c r="C316" s="220">
        <v>2256.96</v>
      </c>
      <c r="D316" s="175">
        <f t="shared" si="981"/>
        <v>-1.137404681504633E-3</v>
      </c>
      <c r="E316" s="214">
        <f t="shared" ref="E316" si="1059">(C316-$C$2)/$C$2</f>
        <v>7.3495557542664708E-2</v>
      </c>
      <c r="F316" s="224">
        <v>5412.54</v>
      </c>
      <c r="G316" s="175">
        <f t="shared" si="983"/>
        <v>-5.8683182446840421E-3</v>
      </c>
      <c r="H316" s="208">
        <f t="shared" ref="H316" si="1060">(F316-F$2)/F$2</f>
        <v>6.301235343794806E-2</v>
      </c>
      <c r="I316" s="226">
        <v>324351.42</v>
      </c>
      <c r="J316" s="177">
        <v>300000</v>
      </c>
      <c r="K316" s="177">
        <f t="shared" ref="K316" si="1061">I316-I315-J316+J315</f>
        <v>725.13999999995576</v>
      </c>
      <c r="L316" s="175">
        <f t="shared" si="986"/>
        <v>2.2406709368595025E-3</v>
      </c>
      <c r="M316" s="187">
        <f t="shared" ref="M316" si="1062">I316-J316</f>
        <v>24351.419999999984</v>
      </c>
      <c r="N316" s="189">
        <f t="shared" ref="N316" si="1063">M316/J316</f>
        <v>8.1171399999999949E-2</v>
      </c>
      <c r="O316" s="187" t="b">
        <f t="shared" ref="O316" si="1064">L316&gt;D316</f>
        <v>1</v>
      </c>
      <c r="P316" s="189">
        <f>COUNTIF(O$2:O316, TRUE)/(COUNTIF(O$2:O316,FALSE) + COUNTIF(O$2:O316, TRUE))</f>
        <v>0.49841269841269842</v>
      </c>
      <c r="Q316" s="177">
        <v>230456.1</v>
      </c>
      <c r="R316" s="177">
        <f t="shared" ref="R316" si="1065">I316-Q316</f>
        <v>93895.319999999978</v>
      </c>
      <c r="S316" s="177">
        <v>-29165</v>
      </c>
      <c r="T316" s="177">
        <f t="shared" ref="T316" si="1066">M316-S316</f>
        <v>53516.419999999984</v>
      </c>
      <c r="U316" s="189">
        <f>STDEV(D$2:D316)*SQRT(252)</f>
        <v>0.16815582865464937</v>
      </c>
      <c r="V316" s="189">
        <f>STDEV(L$2:L316)*SQRT(252)</f>
        <v>0.36571853063602927</v>
      </c>
      <c r="W316" s="187">
        <f t="shared" ref="W316" si="1067">N316/V316</f>
        <v>0.22195047064974519</v>
      </c>
    </row>
    <row r="317" spans="1:23" ht="20.100000000000001" customHeight="1" x14ac:dyDescent="0.25">
      <c r="B317" s="176">
        <v>42717</v>
      </c>
      <c r="C317" s="220">
        <v>2271.7199999999998</v>
      </c>
      <c r="D317" s="175">
        <f t="shared" ref="D317" si="1068">(C317-C316)/C316</f>
        <v>6.539770310506063E-3</v>
      </c>
      <c r="E317" s="214">
        <f t="shared" ref="E317" si="1069">(C317-$C$2)/$C$2</f>
        <v>8.051597191834238E-2</v>
      </c>
      <c r="F317" s="224">
        <v>5463.82</v>
      </c>
      <c r="G317" s="175">
        <f t="shared" si="983"/>
        <v>9.47429487819023E-3</v>
      </c>
      <c r="H317" s="208">
        <f t="shared" ref="H317" si="1070">(F317-F$2)/F$2</f>
        <v>7.3083645933578162E-2</v>
      </c>
      <c r="I317" s="226">
        <v>326932.27</v>
      </c>
      <c r="J317" s="177">
        <v>300000</v>
      </c>
      <c r="K317" s="177">
        <f t="shared" ref="K317" si="1071">I317-I316-J317+J316</f>
        <v>2580.8500000000349</v>
      </c>
      <c r="L317" s="175">
        <f t="shared" si="986"/>
        <v>7.9569560694386209E-3</v>
      </c>
      <c r="M317" s="187">
        <f t="shared" ref="M317" si="1072">I317-J317</f>
        <v>26932.270000000019</v>
      </c>
      <c r="N317" s="189">
        <f t="shared" ref="N317" si="1073">M317/J317</f>
        <v>8.9774233333333397E-2</v>
      </c>
      <c r="O317" s="187" t="b">
        <f t="shared" ref="O317" si="1074">L317&gt;D317</f>
        <v>1</v>
      </c>
      <c r="P317" s="189">
        <f>COUNTIF(O$2:O317, TRUE)/(COUNTIF(O$2:O317,FALSE) + COUNTIF(O$2:O317, TRUE))</f>
        <v>0.5</v>
      </c>
      <c r="Q317" s="177">
        <v>227241.15</v>
      </c>
      <c r="R317" s="177">
        <f t="shared" ref="R317" si="1075">I317-Q317</f>
        <v>99691.120000000024</v>
      </c>
      <c r="S317" s="177">
        <v>-28375</v>
      </c>
      <c r="T317" s="177">
        <f t="shared" ref="T317" si="1076">M317-S317</f>
        <v>55307.270000000019</v>
      </c>
      <c r="U317" s="189">
        <f>STDEV(D$2:D317)*SQRT(252)</f>
        <v>0.16798113436370918</v>
      </c>
      <c r="V317" s="189">
        <f>STDEV(L$2:L317)*SQRT(252)</f>
        <v>0.36519230283112208</v>
      </c>
      <c r="W317" s="187">
        <f t="shared" ref="W317" si="1077">N317/V317</f>
        <v>0.24582728780800234</v>
      </c>
    </row>
    <row r="318" spans="1:23" ht="20.100000000000001" customHeight="1" x14ac:dyDescent="0.25">
      <c r="B318" s="176">
        <v>42718</v>
      </c>
      <c r="C318" s="220">
        <v>2253.2800000000002</v>
      </c>
      <c r="D318" s="175">
        <f t="shared" ref="D318:D321" si="1078">(C318-C317)/C317</f>
        <v>-8.1171975419504164E-3</v>
      </c>
      <c r="E318" s="214">
        <f t="shared" ref="E318" si="1079">(C318-$C$2)/$C$2</f>
        <v>7.1745210327048642E-2</v>
      </c>
      <c r="F318" s="224">
        <v>5436.67</v>
      </c>
      <c r="G318" s="175">
        <f t="shared" si="983"/>
        <v>-4.9690509570226764E-3</v>
      </c>
      <c r="H318" s="208">
        <f t="shared" ref="H318" si="1080">(F318-F$2)/F$2</f>
        <v>6.775143861578653E-2</v>
      </c>
      <c r="I318" s="226">
        <v>323187.58</v>
      </c>
      <c r="J318" s="177">
        <v>300000</v>
      </c>
      <c r="K318" s="177">
        <f t="shared" ref="K318" si="1081">I318-I317-J318+J317</f>
        <v>-3744.6900000000023</v>
      </c>
      <c r="L318" s="175">
        <f t="shared" si="986"/>
        <v>-1.1454023795203827E-2</v>
      </c>
      <c r="M318" s="187">
        <f t="shared" ref="M318" si="1082">I318-J318</f>
        <v>23187.580000000016</v>
      </c>
      <c r="N318" s="189">
        <f t="shared" ref="N318" si="1083">M318/J318</f>
        <v>7.7291933333333382E-2</v>
      </c>
      <c r="O318" s="187" t="b">
        <f t="shared" ref="O318" si="1084">L318&gt;D318</f>
        <v>0</v>
      </c>
      <c r="P318" s="189">
        <f>COUNTIF(O$2:O318, TRUE)/(COUNTIF(O$2:O318,FALSE) + COUNTIF(O$2:O318, TRUE))</f>
        <v>0.49842271293375395</v>
      </c>
      <c r="Q318" s="177">
        <v>227414.39999999999</v>
      </c>
      <c r="R318" s="177">
        <f t="shared" ref="R318" si="1085">I318-Q318</f>
        <v>95773.180000000022</v>
      </c>
      <c r="S318" s="177">
        <v>-28896</v>
      </c>
      <c r="T318" s="177">
        <f t="shared" ref="T318" si="1086">M318-S318</f>
        <v>52083.580000000016</v>
      </c>
      <c r="U318" s="189">
        <f>STDEV(D$2:D318)*SQRT(252)</f>
        <v>0.1678827042507858</v>
      </c>
      <c r="V318" s="189">
        <f>STDEV(L$2:L318)*SQRT(252)</f>
        <v>0.36477613743457138</v>
      </c>
      <c r="W318" s="187">
        <f t="shared" ref="W318" si="1087">N318/V318</f>
        <v>0.21188867746919701</v>
      </c>
    </row>
    <row r="319" spans="1:23" ht="20.100000000000001" customHeight="1" x14ac:dyDescent="0.25">
      <c r="B319" s="176">
        <v>42719</v>
      </c>
      <c r="C319" s="220">
        <v>2262.0300000000002</v>
      </c>
      <c r="D319" s="175">
        <f t="shared" si="1078"/>
        <v>3.8832280053965771E-3</v>
      </c>
      <c r="E319" s="214">
        <f t="shared" ref="E319" si="1088">(C319-$C$2)/$C$2</f>
        <v>7.5907041342440279E-2</v>
      </c>
      <c r="F319" s="224">
        <v>5456.85</v>
      </c>
      <c r="G319" s="175">
        <f t="shared" si="983"/>
        <v>3.7118309553458811E-3</v>
      </c>
      <c r="H319" s="208">
        <f t="shared" ref="H319" si="1089">(F319-F$2)/F$2</f>
        <v>7.1714751458255704E-2</v>
      </c>
      <c r="I319" s="226">
        <v>324820.98</v>
      </c>
      <c r="J319" s="177">
        <v>300000</v>
      </c>
      <c r="K319" s="177">
        <f t="shared" ref="K319" si="1090">I319-I318-J319+J318</f>
        <v>1633.3999999999651</v>
      </c>
      <c r="L319" s="175">
        <f t="shared" si="986"/>
        <v>5.0540308510616805E-3</v>
      </c>
      <c r="M319" s="187">
        <f t="shared" ref="M319" si="1091">I319-J319</f>
        <v>24820.979999999981</v>
      </c>
      <c r="N319" s="189">
        <f t="shared" ref="N319" si="1092">M319/J319</f>
        <v>8.2736599999999938E-2</v>
      </c>
      <c r="O319" s="187" t="b">
        <f t="shared" ref="O319" si="1093">L319&gt;D319</f>
        <v>1</v>
      </c>
      <c r="P319" s="189">
        <f>COUNTIF(O$2:O319, TRUE)/(COUNTIF(O$2:O319,FALSE) + COUNTIF(O$2:O319, TRUE))</f>
        <v>0.5</v>
      </c>
      <c r="Q319" s="177">
        <v>232165.8</v>
      </c>
      <c r="R319" s="177">
        <f t="shared" ref="R319" si="1094">I319-Q319</f>
        <v>92655.18</v>
      </c>
      <c r="S319" s="177">
        <v>-28562</v>
      </c>
      <c r="T319" s="177">
        <f t="shared" ref="T319" si="1095">M319-S319</f>
        <v>53382.979999999981</v>
      </c>
      <c r="U319" s="189">
        <f>STDEV(D$2:D319)*SQRT(252)</f>
        <v>0.16764772855773447</v>
      </c>
      <c r="V319" s="189">
        <f>STDEV(L$2:L319)*SQRT(252)</f>
        <v>0.36421868785433931</v>
      </c>
      <c r="W319" s="187">
        <f t="shared" ref="W319" si="1096">N319/V319</f>
        <v>0.22716187488185255</v>
      </c>
    </row>
    <row r="320" spans="1:23" ht="20.100000000000001" customHeight="1" x14ac:dyDescent="0.25">
      <c r="B320" s="176">
        <v>42720</v>
      </c>
      <c r="C320" s="220">
        <v>2258.0700000000002</v>
      </c>
      <c r="D320" s="175">
        <f t="shared" si="1078"/>
        <v>-1.7506399119375233E-3</v>
      </c>
      <c r="E320" s="214">
        <f t="shared" ref="E320" si="1097">(C320-$C$2)/$C$2</f>
        <v>7.4023515534331591E-2</v>
      </c>
      <c r="F320" s="224">
        <v>5437.16</v>
      </c>
      <c r="G320" s="175">
        <f t="shared" si="983"/>
        <v>-3.6083088228557698E-3</v>
      </c>
      <c r="H320" s="208">
        <f t="shared" ref="H320" si="1098">(F320-F$2)/F$2</f>
        <v>6.7847673664984204E-2</v>
      </c>
      <c r="I320" s="226">
        <v>327045.52</v>
      </c>
      <c r="J320" s="177">
        <v>300000</v>
      </c>
      <c r="K320" s="177">
        <f t="shared" ref="K320" si="1099">I320-I319-J320+J319</f>
        <v>2224.5400000000373</v>
      </c>
      <c r="L320" s="175">
        <f t="shared" si="986"/>
        <v>6.8485108320282678E-3</v>
      </c>
      <c r="M320" s="187">
        <f t="shared" ref="M320" si="1100">I320-J320</f>
        <v>27045.520000000019</v>
      </c>
      <c r="N320" s="189">
        <f t="shared" ref="N320" si="1101">M320/J320</f>
        <v>9.01517333333334E-2</v>
      </c>
      <c r="O320" s="187" t="b">
        <f t="shared" ref="O320" si="1102">L320&gt;D320</f>
        <v>1</v>
      </c>
      <c r="P320" s="189">
        <f>COUNTIF(O$2:O320, TRUE)/(COUNTIF(O$2:O320,FALSE) + COUNTIF(O$2:O320, TRUE))</f>
        <v>0.50156739811912221</v>
      </c>
      <c r="Q320" s="177">
        <v>231412.84</v>
      </c>
      <c r="R320" s="177">
        <f t="shared" ref="R320" si="1103">I320-Q320</f>
        <v>95632.680000000022</v>
      </c>
      <c r="S320" s="177">
        <v>-28561</v>
      </c>
      <c r="T320" s="177">
        <f t="shared" ref="T320" si="1104">M320-S320</f>
        <v>55606.520000000019</v>
      </c>
      <c r="U320" s="189">
        <f>STDEV(D$2:D320)*SQRT(252)</f>
        <v>0.16739291241779608</v>
      </c>
      <c r="V320" s="189">
        <f>STDEV(L$2:L320)*SQRT(252)</f>
        <v>0.36368405399671344</v>
      </c>
      <c r="W320" s="187">
        <f t="shared" ref="W320" si="1105">N320/V320</f>
        <v>0.24788475695485976</v>
      </c>
    </row>
    <row r="321" spans="2:23" ht="20.100000000000001" customHeight="1" x14ac:dyDescent="0.25">
      <c r="B321" s="249">
        <v>42723</v>
      </c>
      <c r="C321" s="250">
        <v>2262.5300000000002</v>
      </c>
      <c r="D321" s="175">
        <f t="shared" si="1078"/>
        <v>1.9751380603790121E-3</v>
      </c>
      <c r="E321" s="251">
        <f t="shared" ref="E321" si="1106">(C321-$C$2)/$C$2</f>
        <v>7.6144860257605515E-2</v>
      </c>
      <c r="F321" s="252">
        <v>5457.44</v>
      </c>
      <c r="G321" s="175">
        <f t="shared" si="983"/>
        <v>3.7298883976192988E-3</v>
      </c>
      <c r="H321" s="253">
        <f t="shared" ref="H321" si="1107">(F321-F$2)/F$2</f>
        <v>7.1830626313411985E-2</v>
      </c>
      <c r="I321" s="586">
        <v>327054.27</v>
      </c>
      <c r="J321" s="255">
        <v>300000</v>
      </c>
      <c r="K321" s="255">
        <f t="shared" ref="K321" si="1108">I321-I320-J321+J320</f>
        <v>8.75</v>
      </c>
      <c r="L321" s="175">
        <f t="shared" si="986"/>
        <v>2.6754685402814872E-5</v>
      </c>
      <c r="M321" s="256">
        <f t="shared" ref="M321" si="1109">I321-J321</f>
        <v>27054.270000000019</v>
      </c>
      <c r="N321" s="257">
        <f t="shared" ref="N321" si="1110">M321/J321</f>
        <v>9.0180900000000064E-2</v>
      </c>
      <c r="O321" s="256" t="b">
        <f t="shared" ref="O321" si="1111">L321&gt;D321</f>
        <v>0</v>
      </c>
      <c r="P321" s="257">
        <f>COUNTIF(O$2:O321, TRUE)/(COUNTIF(O$2:O321,FALSE) + COUNTIF(O$2:O321, TRUE))</f>
        <v>0.5</v>
      </c>
      <c r="Q321" s="255">
        <v>231413.84</v>
      </c>
      <c r="R321" s="255">
        <f t="shared" ref="R321" si="1112">I321-Q321</f>
        <v>95640.430000000022</v>
      </c>
      <c r="S321" s="255">
        <v>-28148</v>
      </c>
      <c r="T321" s="255">
        <f t="shared" ref="T321" si="1113">M321-S321</f>
        <v>55202.270000000019</v>
      </c>
      <c r="U321" s="257">
        <f>STDEV(D$2:D321)*SQRT(252)</f>
        <v>0.16713630063292181</v>
      </c>
      <c r="V321" s="257">
        <f>STDEV(L$2:L321)*SQRT(252)</f>
        <v>0.36311240060215538</v>
      </c>
      <c r="W321" s="256">
        <f t="shared" ref="W321" si="1114">N321/V321</f>
        <v>0.24835532978342675</v>
      </c>
    </row>
    <row r="322" spans="2:23" ht="20.100000000000001" customHeight="1" x14ac:dyDescent="0.25">
      <c r="B322" s="249">
        <v>42724</v>
      </c>
      <c r="C322" s="250">
        <v>2270.7600000000002</v>
      </c>
      <c r="D322" s="175">
        <f t="shared" ref="D322" si="1115">(C322-C321)/C321</f>
        <v>3.6375208284531112E-3</v>
      </c>
      <c r="E322" s="251">
        <f t="shared" ref="E322" si="1116">(C322-$C$2)/$C$2</f>
        <v>8.0059359601225316E-2</v>
      </c>
      <c r="F322" s="252">
        <v>5483.94</v>
      </c>
      <c r="G322" s="175">
        <f t="shared" ref="G322" si="1117">(F322-F321)/F321</f>
        <v>4.8557565451933507E-3</v>
      </c>
      <c r="H322" s="253">
        <f t="shared" ref="H322" si="1118">(F322-F$2)/F$2</f>
        <v>7.7035174892472025E-2</v>
      </c>
      <c r="I322" s="586">
        <v>325810.98</v>
      </c>
      <c r="J322" s="255">
        <v>300000</v>
      </c>
      <c r="K322" s="255">
        <f t="shared" ref="K322" si="1119">I322-I321-J322+J321</f>
        <v>-1243.2900000000373</v>
      </c>
      <c r="L322" s="175">
        <f t="shared" ref="L322" si="1120">K322/I321</f>
        <v>-3.8014791857022296E-3</v>
      </c>
      <c r="M322" s="256">
        <f t="shared" ref="M322" si="1121">I322-J322</f>
        <v>25810.979999999981</v>
      </c>
      <c r="N322" s="257">
        <f t="shared" ref="N322" si="1122">M322/J322</f>
        <v>8.6036599999999935E-2</v>
      </c>
      <c r="O322" s="256" t="b">
        <f t="shared" ref="O322" si="1123">L322&gt;D322</f>
        <v>0</v>
      </c>
      <c r="P322" s="257">
        <f>COUNTIF(O$2:O322, TRUE)/(COUNTIF(O$2:O322,FALSE) + COUNTIF(O$2:O322, TRUE))</f>
        <v>0.49844236760124611</v>
      </c>
      <c r="Q322" s="255">
        <v>230633.3</v>
      </c>
      <c r="R322" s="255">
        <f t="shared" ref="R322" si="1124">I322-Q322</f>
        <v>95177.68</v>
      </c>
      <c r="S322" s="255">
        <v>-28828</v>
      </c>
      <c r="T322" s="255">
        <f t="shared" ref="T322" si="1125">M322-S322</f>
        <v>54638.979999999981</v>
      </c>
      <c r="U322" s="257">
        <f>STDEV(D$2:D322)*SQRT(252)</f>
        <v>0.16690064073830019</v>
      </c>
      <c r="V322" s="257">
        <f>STDEV(L$2:L322)*SQRT(252)</f>
        <v>0.36256564475592484</v>
      </c>
      <c r="W322" s="256">
        <f t="shared" ref="W322" si="1126">N322/V322</f>
        <v>0.23729937252581892</v>
      </c>
    </row>
    <row r="323" spans="2:23" ht="20.100000000000001" customHeight="1" x14ac:dyDescent="0.25">
      <c r="B323" s="249">
        <v>42725</v>
      </c>
      <c r="C323" s="250">
        <v>2265.1799999999998</v>
      </c>
      <c r="D323" s="175">
        <f t="shared" ref="D323" si="1127">(C323-C322)/C322</f>
        <v>-2.4573270623052994E-3</v>
      </c>
      <c r="E323" s="251">
        <f t="shared" ref="E323" si="1128">(C323-$C$2)/$C$2</f>
        <v>7.7405300507981098E-2</v>
      </c>
      <c r="F323" s="252">
        <v>5471.43</v>
      </c>
      <c r="G323" s="175">
        <f t="shared" ref="G323" si="1129">(F323-F322)/F322</f>
        <v>-2.2812065777523659E-3</v>
      </c>
      <c r="H323" s="253">
        <f t="shared" ref="H323" si="1130">(F323-F$2)/F$2</f>
        <v>7.4578235167036641E-2</v>
      </c>
      <c r="I323" s="586">
        <v>324443.28000000003</v>
      </c>
      <c r="J323" s="255">
        <v>300000</v>
      </c>
      <c r="K323" s="255">
        <f t="shared" ref="K323" si="1131">I323-I322-J323+J322</f>
        <v>-1367.6999999999534</v>
      </c>
      <c r="L323" s="175">
        <f t="shared" ref="L323:L326" si="1132">K323/I322</f>
        <v>-4.1978327433899055E-3</v>
      </c>
      <c r="M323" s="256">
        <f t="shared" ref="M323" si="1133">I323-J323</f>
        <v>24443.280000000028</v>
      </c>
      <c r="N323" s="257">
        <f t="shared" ref="N323" si="1134">M323/J323</f>
        <v>8.1477600000000094E-2</v>
      </c>
      <c r="O323" s="256" t="b">
        <f t="shared" ref="O323" si="1135">L323&gt;D323</f>
        <v>0</v>
      </c>
      <c r="P323" s="257">
        <f>COUNTIF(O$2:O323, TRUE)/(COUNTIF(O$2:O323,FALSE) + COUNTIF(O$2:O323, TRUE))</f>
        <v>0.49689440993788819</v>
      </c>
      <c r="Q323" s="255">
        <v>231596.6</v>
      </c>
      <c r="R323" s="255">
        <f>I323-Q323</f>
        <v>92846.680000000022</v>
      </c>
      <c r="S323" s="255">
        <v>-28725</v>
      </c>
      <c r="T323" s="255">
        <f t="shared" ref="T323" si="1136">M323-S323</f>
        <v>53168.280000000028</v>
      </c>
      <c r="U323" s="257">
        <f>STDEV(D$2:D323)*SQRT(252)</f>
        <v>0.16665750598477963</v>
      </c>
      <c r="V323" s="257">
        <f>STDEV(L$2:L323)*SQRT(252)</f>
        <v>0.36202544499478717</v>
      </c>
      <c r="W323" s="256">
        <f t="shared" ref="W323" si="1137">N323/V323</f>
        <v>0.22506042358755554</v>
      </c>
    </row>
    <row r="324" spans="2:23" ht="20.100000000000001" customHeight="1" x14ac:dyDescent="0.25">
      <c r="B324" s="249">
        <v>42726</v>
      </c>
      <c r="C324" s="250">
        <v>2260.96</v>
      </c>
      <c r="D324" s="175">
        <f t="shared" ref="D324" si="1138">(C324-C323)/C323</f>
        <v>-1.8629866059208541E-3</v>
      </c>
      <c r="E324" s="251">
        <f t="shared" ref="E324" si="1139">(C324-$C$2)/$C$2</f>
        <v>7.5398108863986596E-2</v>
      </c>
      <c r="F324" s="252">
        <v>5447.42</v>
      </c>
      <c r="G324" s="175">
        <f t="shared" ref="G324:G326" si="1140">(F324-F323)/F323</f>
        <v>-4.3882495069845024E-3</v>
      </c>
      <c r="H324" s="253">
        <f t="shared" ref="H324" si="1141">(F324-F$2)/F$2</f>
        <v>6.9862717756348613E-2</v>
      </c>
      <c r="I324" s="586">
        <v>328249.78000000003</v>
      </c>
      <c r="J324" s="255">
        <v>300000</v>
      </c>
      <c r="K324" s="255">
        <f t="shared" ref="K324" si="1142">I324-I323-J324+J323</f>
        <v>3806.5</v>
      </c>
      <c r="L324" s="175">
        <f t="shared" si="1132"/>
        <v>1.1732405121782764E-2</v>
      </c>
      <c r="M324" s="256">
        <f t="shared" ref="M324" si="1143">I324-J324</f>
        <v>28249.780000000028</v>
      </c>
      <c r="N324" s="257">
        <f t="shared" ref="N324" si="1144">M324/J324</f>
        <v>9.4165933333333424E-2</v>
      </c>
      <c r="O324" s="256" t="b">
        <f t="shared" ref="O324" si="1145">L324&gt;D324</f>
        <v>1</v>
      </c>
      <c r="P324" s="257">
        <f>COUNTIF(O$2:O324, TRUE)/(COUNTIF(O$2:O324,FALSE) + COUNTIF(O$2:O324, TRUE))</f>
        <v>0.49845201238390091</v>
      </c>
      <c r="Q324" s="255">
        <v>235403.1</v>
      </c>
      <c r="R324" s="255">
        <f t="shared" ref="R324" si="1146">I324-Q324</f>
        <v>92846.680000000022</v>
      </c>
      <c r="S324" s="255">
        <v>-28852</v>
      </c>
      <c r="T324" s="255">
        <f t="shared" ref="T324" si="1147">M324-S324</f>
        <v>57101.780000000028</v>
      </c>
      <c r="U324" s="257">
        <f>STDEV(D$2:D324)*SQRT(252)</f>
        <v>0.16640858320872839</v>
      </c>
      <c r="V324" s="257">
        <f>STDEV(L$2:L324)*SQRT(252)</f>
        <v>0.36159155840983148</v>
      </c>
      <c r="W324" s="256">
        <f t="shared" ref="W324" si="1148">N324/V324</f>
        <v>0.2604207181922229</v>
      </c>
    </row>
    <row r="325" spans="2:23" ht="20.100000000000001" customHeight="1" x14ac:dyDescent="0.25">
      <c r="B325" s="249">
        <v>42727</v>
      </c>
      <c r="C325" s="250">
        <v>2263.79</v>
      </c>
      <c r="D325" s="175">
        <f t="shared" ref="D325:D326" si="1149">(C325-C324)/C324</f>
        <v>1.251680702002657E-3</v>
      </c>
      <c r="E325" s="251">
        <f t="shared" ref="E325" si="1150">(C325-$C$2)/$C$2</f>
        <v>7.6744163923821801E-2</v>
      </c>
      <c r="F325" s="252">
        <v>5462.68</v>
      </c>
      <c r="G325" s="175">
        <f t="shared" si="1140"/>
        <v>2.8013261323709604E-3</v>
      </c>
      <c r="H325" s="253">
        <f t="shared" ref="H325" si="1151">(F325-F$2)/F$2</f>
        <v>7.2859752145648896E-2</v>
      </c>
      <c r="I325" s="586">
        <v>329298.48</v>
      </c>
      <c r="J325" s="255">
        <v>300000</v>
      </c>
      <c r="K325" s="255">
        <f t="shared" ref="K325" si="1152">I325-I324-J325+J324</f>
        <v>1048.6999999999534</v>
      </c>
      <c r="L325" s="175">
        <f t="shared" si="1132"/>
        <v>3.1948231618006062E-3</v>
      </c>
      <c r="M325" s="256">
        <f t="shared" ref="M325" si="1153">I325-J325</f>
        <v>29298.479999999981</v>
      </c>
      <c r="N325" s="257">
        <f t="shared" ref="N325" si="1154">M325/J325</f>
        <v>9.7661599999999932E-2</v>
      </c>
      <c r="O325" s="256" t="b">
        <f t="shared" ref="O325" si="1155">L325&gt;D325</f>
        <v>1</v>
      </c>
      <c r="P325" s="257">
        <f>COUNTIF(O$2:O325, TRUE)/(COUNTIF(O$2:O325,FALSE) + COUNTIF(O$2:O325, TRUE))</f>
        <v>0.5</v>
      </c>
      <c r="Q325" s="255">
        <v>236451.8</v>
      </c>
      <c r="R325" s="255">
        <f t="shared" ref="R325" si="1156">I325-Q325</f>
        <v>92846.68</v>
      </c>
      <c r="S325" s="255">
        <v>-28456</v>
      </c>
      <c r="T325" s="255">
        <f t="shared" ref="T325" si="1157">M325-S325</f>
        <v>57754.479999999981</v>
      </c>
      <c r="U325" s="257">
        <f>STDEV(D$2:D325)*SQRT(252)</f>
        <v>0.16615219867312236</v>
      </c>
      <c r="V325" s="257">
        <f>STDEV(L$2:L325)*SQRT(252)</f>
        <v>0.36103590347828884</v>
      </c>
      <c r="W325" s="256">
        <f t="shared" ref="W325" si="1158">N325/V325</f>
        <v>0.27050384479523898</v>
      </c>
    </row>
    <row r="326" spans="2:23" ht="20.100000000000001" customHeight="1" x14ac:dyDescent="0.25">
      <c r="B326" s="176">
        <v>42731</v>
      </c>
      <c r="C326" s="220">
        <v>2268.88</v>
      </c>
      <c r="D326" s="175">
        <f t="shared" si="1149"/>
        <v>2.2484417724259521E-3</v>
      </c>
      <c r="E326" s="214">
        <f t="shared" ref="E326" si="1159">(C326-$C$2)/$C$2</f>
        <v>7.9165160480203972E-2</v>
      </c>
      <c r="F326" s="224">
        <v>5487.44</v>
      </c>
      <c r="G326" s="175">
        <f t="shared" si="1140"/>
        <v>4.5325737550065736E-3</v>
      </c>
      <c r="H326" s="208">
        <f t="shared" ref="H326" si="1160">(F326-F$2)/F$2</f>
        <v>7.7722568101027123E-2</v>
      </c>
      <c r="I326" s="226">
        <v>330109.08</v>
      </c>
      <c r="J326" s="177">
        <v>300000</v>
      </c>
      <c r="K326" s="177">
        <f t="shared" ref="K326" si="1161">I326-I325-J326+J325</f>
        <v>810.60000000003492</v>
      </c>
      <c r="L326" s="175">
        <f t="shared" si="1132"/>
        <v>2.4615965430512614E-3</v>
      </c>
      <c r="M326" s="187">
        <f t="shared" ref="M326" si="1162">I326-J326</f>
        <v>30109.080000000016</v>
      </c>
      <c r="N326" s="189">
        <f t="shared" ref="N326" si="1163">M326/J326</f>
        <v>0.10036360000000005</v>
      </c>
      <c r="O326" s="187" t="b">
        <f t="shared" ref="O326" si="1164">L326&gt;D326</f>
        <v>1</v>
      </c>
      <c r="P326" s="189">
        <f>COUNTIF(O$2:O326, TRUE)/(COUNTIF(O$2:O326,FALSE) + COUNTIF(O$2:O326, TRUE))</f>
        <v>0.50153846153846149</v>
      </c>
      <c r="Q326" s="177">
        <v>237262.4</v>
      </c>
      <c r="R326" s="177">
        <f>I326-Q326</f>
        <v>92846.680000000022</v>
      </c>
      <c r="S326" s="177">
        <v>-28216</v>
      </c>
      <c r="T326" s="177">
        <f t="shared" ref="T326" si="1165">M326-S326</f>
        <v>58325.080000000016</v>
      </c>
      <c r="U326" s="189">
        <f>STDEV(D$2:D326)*SQRT(252)</f>
        <v>0.16590384909473915</v>
      </c>
      <c r="V326" s="189">
        <f>STDEV(L$2:L326)*SQRT(252)</f>
        <v>0.36047958608732461</v>
      </c>
      <c r="W326" s="187">
        <f t="shared" ref="W326" si="1166">N326/V326</f>
        <v>0.27841687538913068</v>
      </c>
    </row>
    <row r="327" spans="2:23" ht="20.100000000000001" customHeight="1" x14ac:dyDescent="0.25">
      <c r="B327" s="176">
        <v>42732</v>
      </c>
      <c r="C327" s="220">
        <v>2249.92</v>
      </c>
      <c r="D327" s="175">
        <f t="shared" ref="D327" si="1167">(C327-C326)/C326</f>
        <v>-8.3565459610028016E-3</v>
      </c>
      <c r="E327" s="214">
        <f t="shared" ref="E327" si="1168">(C327-$C$2)/$C$2</f>
        <v>7.014706721713819E-2</v>
      </c>
      <c r="F327" s="224">
        <v>5438.55</v>
      </c>
      <c r="G327" s="175">
        <f t="shared" ref="G327" si="1169">(F327-F326)/F326</f>
        <v>-8.9094368229993264E-3</v>
      </c>
      <c r="H327" s="208">
        <f t="shared" ref="H327" si="1170">(F327-F$2)/F$2</f>
        <v>6.8120666967810425E-2</v>
      </c>
      <c r="I327" s="226">
        <v>326202.98</v>
      </c>
      <c r="J327" s="177">
        <v>300000</v>
      </c>
      <c r="K327" s="177">
        <f t="shared" ref="K327" si="1171">I327-I326-J327+J326</f>
        <v>-3906.1000000000349</v>
      </c>
      <c r="L327" s="175">
        <f t="shared" ref="L327" si="1172">K327/I326</f>
        <v>-1.1832755403153511E-2</v>
      </c>
      <c r="M327" s="187">
        <f t="shared" ref="M327" si="1173">I327-J327</f>
        <v>26202.979999999981</v>
      </c>
      <c r="N327" s="189">
        <f t="shared" ref="N327" si="1174">M327/J327</f>
        <v>8.73432666666666E-2</v>
      </c>
      <c r="O327" s="187" t="b">
        <f t="shared" ref="O327" si="1175">L327&gt;D327</f>
        <v>0</v>
      </c>
      <c r="P327" s="189">
        <f>COUNTIF(O$2:O327, TRUE)/(COUNTIF(O$2:O327,FALSE) + COUNTIF(O$2:O327, TRUE))</f>
        <v>0.5</v>
      </c>
      <c r="Q327" s="177">
        <v>235463.51</v>
      </c>
      <c r="R327" s="177">
        <f>I327-Q327</f>
        <v>90739.469999999972</v>
      </c>
      <c r="S327" s="177">
        <v>-29179</v>
      </c>
      <c r="T327" s="177">
        <f t="shared" ref="T327" si="1176">M327-S327</f>
        <v>55381.979999999981</v>
      </c>
      <c r="U327" s="189">
        <f>STDEV(D$2:D327)*SQRT(252)</f>
        <v>0.16582249339031452</v>
      </c>
      <c r="V327" s="189">
        <f>STDEV(L$2:L327)*SQRT(252)</f>
        <v>0.36009473393131058</v>
      </c>
      <c r="W327" s="187">
        <f t="shared" ref="W327" si="1177">N327/V327</f>
        <v>0.24255635652624583</v>
      </c>
    </row>
    <row r="328" spans="2:23" ht="20.100000000000001" customHeight="1" x14ac:dyDescent="0.25">
      <c r="B328" s="176">
        <v>42733</v>
      </c>
      <c r="C328" s="220">
        <v>2249.2600000000002</v>
      </c>
      <c r="D328" s="175">
        <f t="shared" ref="D328" si="1178">(C328-C327)/C327</f>
        <v>-2.9334376333374273E-4</v>
      </c>
      <c r="E328" s="214">
        <f t="shared" ref="E328" si="1179">(C328-$C$2)/$C$2</f>
        <v>6.983314624912014E-2</v>
      </c>
      <c r="F328" s="224">
        <v>5432.09</v>
      </c>
      <c r="G328" s="175">
        <f t="shared" ref="G328" si="1180">(F328-F327)/F327</f>
        <v>-1.1878166055290539E-3</v>
      </c>
      <c r="H328" s="208">
        <f t="shared" ref="H328" si="1181">(F328-F$2)/F$2</f>
        <v>6.6851935502877297E-2</v>
      </c>
      <c r="I328" s="226">
        <v>324645.53000000003</v>
      </c>
      <c r="J328" s="177">
        <v>300000</v>
      </c>
      <c r="K328" s="177">
        <f t="shared" ref="K328" si="1182">I328-I327-J328+J327</f>
        <v>-1557.4499999999534</v>
      </c>
      <c r="L328" s="175">
        <f t="shared" ref="L328" si="1183">K328/I327</f>
        <v>-4.774481214119974E-3</v>
      </c>
      <c r="M328" s="187">
        <f t="shared" ref="M328" si="1184">I328-J328</f>
        <v>24645.530000000028</v>
      </c>
      <c r="N328" s="189">
        <f t="shared" ref="N328" si="1185">M328/J328</f>
        <v>8.2151766666666765E-2</v>
      </c>
      <c r="O328" s="187" t="b">
        <f t="shared" ref="O328" si="1186">L328&gt;D328</f>
        <v>0</v>
      </c>
      <c r="P328" s="189">
        <f>COUNTIF(O$2:O328, TRUE)/(COUNTIF(O$2:O328,FALSE) + COUNTIF(O$2:O328, TRUE))</f>
        <v>0.49847094801223241</v>
      </c>
      <c r="Q328" s="177">
        <v>245575.8</v>
      </c>
      <c r="R328" s="177">
        <f>I328-Q328</f>
        <v>79069.73000000004</v>
      </c>
      <c r="S328" s="177">
        <v>-28777</v>
      </c>
      <c r="T328" s="177">
        <f t="shared" ref="T328" si="1187">M328-S328</f>
        <v>53422.530000000028</v>
      </c>
      <c r="U328" s="189">
        <f>STDEV(D$2:D328)*SQRT(252)</f>
        <v>0.16556790757023543</v>
      </c>
      <c r="V328" s="189">
        <f>STDEV(L$2:L328)*SQRT(252)</f>
        <v>0.35957326133174794</v>
      </c>
      <c r="W328" s="187">
        <f t="shared" ref="W328" si="1188">N328/V328</f>
        <v>0.22847017701594963</v>
      </c>
    </row>
    <row r="329" spans="2:23" ht="20.100000000000001" customHeight="1" x14ac:dyDescent="0.25">
      <c r="O329" s="612"/>
    </row>
  </sheetData>
  <conditionalFormatting sqref="D3:D328">
    <cfRule type="colorScale" priority="2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28">
    <cfRule type="colorScale" priority="2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28">
    <cfRule type="colorScale" priority="2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28">
    <cfRule type="colorScale" priority="28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29:L1048576">
    <cfRule type="colorScale" priority="50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283.05</v>
      </c>
      <c r="Y2" s="10">
        <v>288.38</v>
      </c>
      <c r="Z2" s="10">
        <v>281.81</v>
      </c>
      <c r="AA2" s="10">
        <v>287.52999999999997</v>
      </c>
      <c r="AB2" s="95">
        <v>1110500</v>
      </c>
      <c r="AC2" s="10">
        <v>287.52999999999997</v>
      </c>
      <c r="AD2" s="2">
        <f>Y2-Z2</f>
        <v>6.5699999999999932</v>
      </c>
      <c r="AE2" s="138">
        <f>AC2/AC3-1</f>
        <v>1.5755820115165742E-2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287.02999999999997</v>
      </c>
      <c r="W3" s="133">
        <v>42726</v>
      </c>
      <c r="X3" s="10">
        <v>281.83</v>
      </c>
      <c r="Y3" s="10">
        <v>283.17</v>
      </c>
      <c r="Z3" s="10">
        <v>280.02</v>
      </c>
      <c r="AA3" s="10">
        <v>283.07</v>
      </c>
      <c r="AB3" s="95">
        <v>1035100</v>
      </c>
      <c r="AC3" s="10">
        <v>283.07</v>
      </c>
      <c r="AD3" s="2">
        <f t="shared" ref="AD3:AD66" si="0">Y3-Z3</f>
        <v>3.1500000000000341</v>
      </c>
      <c r="AE3" s="138">
        <f t="shared" ref="AE3:AE66" si="1">AC3/AC4-1</f>
        <v>-1.4128783864930661E-4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287.02999999999997</v>
      </c>
      <c r="R4" s="528">
        <v>-7.7000000000000002E-3</v>
      </c>
      <c r="T4" s="1"/>
      <c r="W4" s="133">
        <v>42725</v>
      </c>
      <c r="X4" s="10">
        <v>285.06</v>
      </c>
      <c r="Y4" s="10">
        <v>285.64999999999998</v>
      </c>
      <c r="Z4" s="10">
        <v>281</v>
      </c>
      <c r="AA4" s="10">
        <v>283.11</v>
      </c>
      <c r="AB4" s="95">
        <v>1370000</v>
      </c>
      <c r="AC4" s="10">
        <v>283.11</v>
      </c>
      <c r="AD4" s="2">
        <f t="shared" si="0"/>
        <v>4.6499999999999773</v>
      </c>
      <c r="AE4" s="138">
        <f t="shared" si="1"/>
        <v>-8.6837774431876014E-3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280.98</v>
      </c>
      <c r="Y5" s="10">
        <v>286.67</v>
      </c>
      <c r="Z5" s="10">
        <v>279.13</v>
      </c>
      <c r="AA5" s="10">
        <v>285.58999999999997</v>
      </c>
      <c r="AB5" s="95">
        <v>2194500</v>
      </c>
      <c r="AC5" s="10">
        <v>285.58999999999997</v>
      </c>
      <c r="AD5" s="2">
        <f t="shared" si="0"/>
        <v>7.5400000000000205</v>
      </c>
      <c r="AE5" s="138">
        <f t="shared" si="1"/>
        <v>2.4464612404491159E-2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286.58999999999997</v>
      </c>
      <c r="Y6" s="10">
        <v>290.51</v>
      </c>
      <c r="Z6" s="10">
        <v>272.95999999999998</v>
      </c>
      <c r="AA6" s="10">
        <v>278.77</v>
      </c>
      <c r="AB6" s="95">
        <v>2471300</v>
      </c>
      <c r="AC6" s="10">
        <v>278.77</v>
      </c>
      <c r="AD6" s="2">
        <f t="shared" si="0"/>
        <v>17.550000000000011</v>
      </c>
      <c r="AE6" s="138">
        <f t="shared" si="1"/>
        <v>-2.6641061452513992E-2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1659.3600000000079</v>
      </c>
      <c r="R7">
        <v>0</v>
      </c>
      <c r="W7" s="133">
        <v>42720</v>
      </c>
      <c r="X7" s="10">
        <v>287.62</v>
      </c>
      <c r="Y7" s="10">
        <v>289.08999999999997</v>
      </c>
      <c r="Z7" s="10">
        <v>286</v>
      </c>
      <c r="AA7" s="10">
        <v>286.39999999999998</v>
      </c>
      <c r="AB7" s="95">
        <v>2264700</v>
      </c>
      <c r="AC7" s="10">
        <v>286.39999999999998</v>
      </c>
      <c r="AD7" s="2">
        <f t="shared" si="0"/>
        <v>3.089999999999975</v>
      </c>
      <c r="AE7" s="138">
        <f t="shared" si="1"/>
        <v>-1.986270341847729E-3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287.16000000000003</v>
      </c>
      <c r="Y8" s="10">
        <v>288.52999999999997</v>
      </c>
      <c r="Z8" s="10">
        <v>285.02</v>
      </c>
      <c r="AA8" s="10">
        <v>286.97000000000003</v>
      </c>
      <c r="AB8" s="95">
        <v>1699600</v>
      </c>
      <c r="AC8" s="10">
        <v>286.97000000000003</v>
      </c>
      <c r="AD8" s="2">
        <f t="shared" si="0"/>
        <v>3.5099999999999909</v>
      </c>
      <c r="AE8" s="138">
        <f t="shared" si="1"/>
        <v>2.5152838427948687E-3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288.20999999999998</v>
      </c>
      <c r="Y9" s="10">
        <v>289.95999999999998</v>
      </c>
      <c r="Z9" s="10">
        <v>285.24</v>
      </c>
      <c r="AA9" s="10">
        <v>286.25</v>
      </c>
      <c r="AB9" s="95">
        <v>1271500</v>
      </c>
      <c r="AC9" s="10">
        <v>286.25</v>
      </c>
      <c r="AD9" s="2">
        <f t="shared" si="0"/>
        <v>4.7199999999999704</v>
      </c>
      <c r="AE9" s="138">
        <f t="shared" si="1"/>
        <v>-3.9320759969377894E-3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M39</f>
        <v>1659.3600000000079</v>
      </c>
      <c r="W10" s="133">
        <v>42717</v>
      </c>
      <c r="X10" s="10">
        <v>286.75</v>
      </c>
      <c r="Y10" s="10">
        <v>289.5</v>
      </c>
      <c r="Z10" s="10">
        <v>284.81</v>
      </c>
      <c r="AA10" s="10">
        <v>287.38</v>
      </c>
      <c r="AB10" s="95">
        <v>1578200</v>
      </c>
      <c r="AC10" s="10">
        <v>287.38</v>
      </c>
      <c r="AD10" s="2">
        <f t="shared" si="0"/>
        <v>4.6899999999999977</v>
      </c>
      <c r="AE10" s="138">
        <f t="shared" si="1"/>
        <v>3.1065656741944281E-3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289.2</v>
      </c>
      <c r="Y11" s="10">
        <v>290.95</v>
      </c>
      <c r="Z11" s="10">
        <v>284.07</v>
      </c>
      <c r="AA11" s="10">
        <v>286.49</v>
      </c>
      <c r="AB11" s="95">
        <v>1769100</v>
      </c>
      <c r="AC11" s="10">
        <v>286.49</v>
      </c>
      <c r="AD11" s="2">
        <f t="shared" si="0"/>
        <v>6.8799999999999955</v>
      </c>
      <c r="AE11" s="138">
        <f t="shared" si="1"/>
        <v>-4.4479966640024182E-3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305.24</v>
      </c>
      <c r="Y12" s="10">
        <v>306.98</v>
      </c>
      <c r="Z12" s="10">
        <v>281.79000000000002</v>
      </c>
      <c r="AA12" s="10">
        <v>287.77</v>
      </c>
      <c r="AB12" s="95">
        <v>6247700</v>
      </c>
      <c r="AC12" s="10">
        <v>287.77</v>
      </c>
      <c r="AD12" s="2">
        <f t="shared" si="0"/>
        <v>25.189999999999998</v>
      </c>
      <c r="AE12" s="138">
        <f t="shared" si="1"/>
        <v>-6.1131449886027145E-3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285.8</v>
      </c>
      <c r="Y13" s="10">
        <v>292.97000000000003</v>
      </c>
      <c r="Z13" s="10">
        <v>278.58</v>
      </c>
      <c r="AA13" s="10">
        <v>289.54000000000002</v>
      </c>
      <c r="AB13" s="95">
        <v>4750600</v>
      </c>
      <c r="AC13" s="10">
        <v>289.54000000000002</v>
      </c>
      <c r="AD13" s="2">
        <f t="shared" si="0"/>
        <v>14.390000000000043</v>
      </c>
      <c r="AE13" s="138">
        <f t="shared" si="1"/>
        <v>1.4861549246407257E-2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285.5</v>
      </c>
      <c r="Y14" s="10">
        <v>288.97000000000003</v>
      </c>
      <c r="Z14" s="10">
        <v>280.5</v>
      </c>
      <c r="AA14" s="10">
        <v>285.3</v>
      </c>
      <c r="AB14" s="95">
        <v>1948700</v>
      </c>
      <c r="AC14" s="10">
        <v>285.3</v>
      </c>
      <c r="AD14" s="2">
        <f t="shared" si="0"/>
        <v>8.4700000000000273</v>
      </c>
      <c r="AE14" s="138">
        <f t="shared" si="1"/>
        <v>-2.0126390987773135E-2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291.75</v>
      </c>
      <c r="Y15" s="10">
        <v>294.45</v>
      </c>
      <c r="Z15" s="10">
        <v>290</v>
      </c>
      <c r="AA15" s="10">
        <v>291.16000000000003</v>
      </c>
      <c r="AB15" s="95">
        <v>1561000</v>
      </c>
      <c r="AC15" s="10">
        <v>291.16000000000003</v>
      </c>
      <c r="AD15" s="2">
        <f t="shared" si="0"/>
        <v>4.4499999999999886</v>
      </c>
      <c r="AE15" s="138">
        <f t="shared" si="1"/>
        <v>3.2389221969539861E-3</v>
      </c>
    </row>
    <row r="16" spans="1:40" x14ac:dyDescent="0.25">
      <c r="G16" s="1"/>
      <c r="W16" s="133">
        <v>42709</v>
      </c>
      <c r="X16" s="10">
        <v>298.94</v>
      </c>
      <c r="Y16" s="10">
        <v>299.89</v>
      </c>
      <c r="Z16" s="10">
        <v>289.48</v>
      </c>
      <c r="AA16" s="10">
        <v>290.22000000000003</v>
      </c>
      <c r="AB16" s="95">
        <v>1831200</v>
      </c>
      <c r="AC16" s="10">
        <v>290.22000000000003</v>
      </c>
      <c r="AD16" s="2">
        <f t="shared" si="0"/>
        <v>10.409999999999968</v>
      </c>
      <c r="AE16" s="138">
        <f t="shared" si="1"/>
        <v>-2.3453009859012663E-2</v>
      </c>
    </row>
    <row r="17" spans="1:31" x14ac:dyDescent="0.25">
      <c r="G17" s="1"/>
      <c r="W17" s="133">
        <v>42706</v>
      </c>
      <c r="X17" s="10">
        <v>296.52999999999997</v>
      </c>
      <c r="Y17" s="10">
        <v>299.95</v>
      </c>
      <c r="Z17" s="10">
        <v>293.04000000000002</v>
      </c>
      <c r="AA17" s="10">
        <v>297.19</v>
      </c>
      <c r="AB17" s="95">
        <v>1423200</v>
      </c>
      <c r="AC17" s="10">
        <v>297.19</v>
      </c>
      <c r="AD17" s="2">
        <f t="shared" si="0"/>
        <v>6.9099999999999682</v>
      </c>
      <c r="AE17" s="138">
        <f t="shared" si="1"/>
        <v>4.7670565961188682E-3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296.32</v>
      </c>
      <c r="Y18" s="10">
        <v>296.64999999999998</v>
      </c>
      <c r="Z18" s="10">
        <v>293.11</v>
      </c>
      <c r="AA18" s="10">
        <v>295.77999999999997</v>
      </c>
      <c r="AB18" s="95">
        <v>1666800</v>
      </c>
      <c r="AC18" s="10">
        <v>295.77999999999997</v>
      </c>
      <c r="AD18" s="2">
        <f t="shared" si="0"/>
        <v>3.5399999999999636</v>
      </c>
      <c r="AE18" s="138">
        <f t="shared" si="1"/>
        <v>5.8149420206072833E-3</v>
      </c>
    </row>
    <row r="19" spans="1:31" x14ac:dyDescent="0.25">
      <c r="N19" s="2"/>
      <c r="W19" s="133">
        <v>42704</v>
      </c>
      <c r="X19" s="10">
        <v>303.33999999999997</v>
      </c>
      <c r="Y19" s="10">
        <v>304.3</v>
      </c>
      <c r="Z19" s="10">
        <v>293.95</v>
      </c>
      <c r="AA19" s="10">
        <v>294.07</v>
      </c>
      <c r="AB19" s="95">
        <v>2120900</v>
      </c>
      <c r="AC19" s="10">
        <v>294.07</v>
      </c>
      <c r="AD19" s="2">
        <f t="shared" si="0"/>
        <v>10.350000000000023</v>
      </c>
      <c r="AE19" s="138">
        <f t="shared" si="1"/>
        <v>-2.8734683092776714E-2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304.73</v>
      </c>
      <c r="Y20" s="10">
        <v>307.42</v>
      </c>
      <c r="Z20" s="10">
        <v>302.52999999999997</v>
      </c>
      <c r="AA20" s="10">
        <v>302.77</v>
      </c>
      <c r="AB20" s="95">
        <v>1388400</v>
      </c>
      <c r="AC20" s="10">
        <v>302.77</v>
      </c>
      <c r="AD20" s="2">
        <f t="shared" si="0"/>
        <v>4.8900000000000432</v>
      </c>
      <c r="AE20" s="138">
        <f t="shared" si="1"/>
        <v>-3.3247745078675006E-3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304.36</v>
      </c>
      <c r="Y21" s="10">
        <v>305.83999999999997</v>
      </c>
      <c r="Z21" s="10">
        <v>301.3</v>
      </c>
      <c r="AA21" s="10">
        <v>303.77999999999997</v>
      </c>
      <c r="AB21" s="95">
        <v>1222600</v>
      </c>
      <c r="AC21" s="10">
        <v>303.77999999999997</v>
      </c>
      <c r="AD21" s="2">
        <f t="shared" si="0"/>
        <v>4.5399999999999636</v>
      </c>
      <c r="AE21" s="138">
        <f t="shared" si="1"/>
        <v>-4.652686762778524E-3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306.45999999999998</v>
      </c>
      <c r="Y22" s="10">
        <v>307.14999999999998</v>
      </c>
      <c r="Z22" s="10">
        <v>302.39</v>
      </c>
      <c r="AA22" s="10">
        <v>305.2</v>
      </c>
      <c r="AB22" s="95">
        <v>740900</v>
      </c>
      <c r="AC22" s="10">
        <v>305.2</v>
      </c>
      <c r="AD22" s="2">
        <f t="shared" si="0"/>
        <v>4.7599999999999909</v>
      </c>
      <c r="AE22" s="138">
        <f t="shared" si="1"/>
        <v>-2.3861667701762235E-3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293.82</v>
      </c>
      <c r="Y23" s="10">
        <v>308.88</v>
      </c>
      <c r="Z23" s="10">
        <v>293.8</v>
      </c>
      <c r="AA23" s="10">
        <v>305.93</v>
      </c>
      <c r="AB23" s="95">
        <v>5377500</v>
      </c>
      <c r="AC23" s="10">
        <v>305.93</v>
      </c>
      <c r="AD23" s="2">
        <f t="shared" si="0"/>
        <v>15.079999999999984</v>
      </c>
      <c r="AE23" s="138">
        <f t="shared" si="1"/>
        <v>-3.8288642293546227E-2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320.79000000000002</v>
      </c>
      <c r="Y24" s="10">
        <v>321</v>
      </c>
      <c r="Z24" s="10">
        <v>314.02</v>
      </c>
      <c r="AA24" s="10">
        <v>318.11</v>
      </c>
      <c r="AB24" s="95">
        <v>1522200</v>
      </c>
      <c r="AC24" s="10">
        <v>318.11</v>
      </c>
      <c r="AD24" s="2">
        <f t="shared" si="0"/>
        <v>6.9800000000000182</v>
      </c>
      <c r="AE24" s="138">
        <f t="shared" si="1"/>
        <v>-6.5971349585314254E-4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42695</v>
      </c>
      <c r="X25" s="10">
        <v>318.36</v>
      </c>
      <c r="Y25" s="10">
        <v>320.31</v>
      </c>
      <c r="Z25" s="10">
        <v>316.52</v>
      </c>
      <c r="AA25" s="10">
        <v>318.32</v>
      </c>
      <c r="AB25" s="95">
        <v>1328500</v>
      </c>
      <c r="AC25" s="10">
        <v>318.32</v>
      </c>
      <c r="AD25" s="2">
        <f t="shared" si="0"/>
        <v>3.7900000000000205</v>
      </c>
      <c r="AE25" s="138">
        <f t="shared" si="1"/>
        <v>4.1640378548895018E-3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42692</v>
      </c>
      <c r="X26" s="10">
        <v>318.86</v>
      </c>
      <c r="Y26" s="10">
        <v>321</v>
      </c>
      <c r="Z26" s="10">
        <v>313.31</v>
      </c>
      <c r="AA26" s="10">
        <v>317</v>
      </c>
      <c r="AB26" s="95">
        <v>1277500</v>
      </c>
      <c r="AC26" s="10">
        <v>317</v>
      </c>
      <c r="AD26" s="2">
        <f t="shared" si="0"/>
        <v>7.6899999999999977</v>
      </c>
      <c r="AE26" s="138">
        <f t="shared" si="1"/>
        <v>-7.2032571249608379E-3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42691</v>
      </c>
      <c r="X27" s="10">
        <v>318.23</v>
      </c>
      <c r="Y27" s="10">
        <v>320.24</v>
      </c>
      <c r="Z27" s="10">
        <v>315.35000000000002</v>
      </c>
      <c r="AA27" s="10">
        <v>319.3</v>
      </c>
      <c r="AB27" s="95">
        <v>1447000</v>
      </c>
      <c r="AC27" s="10">
        <v>319.3</v>
      </c>
      <c r="AD27" s="2">
        <f t="shared" si="0"/>
        <v>4.8899999999999864</v>
      </c>
      <c r="AE27" s="138">
        <f t="shared" si="1"/>
        <v>5.1943963481819733E-3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42690</v>
      </c>
      <c r="X28" s="10">
        <v>323.14999999999998</v>
      </c>
      <c r="Y28" s="10">
        <v>325.3</v>
      </c>
      <c r="Z28" s="10">
        <v>317.39</v>
      </c>
      <c r="AA28" s="10">
        <v>317.64999999999998</v>
      </c>
      <c r="AB28" s="95">
        <v>1123900</v>
      </c>
      <c r="AC28" s="10">
        <v>317.64999999999998</v>
      </c>
      <c r="AD28" s="2">
        <f t="shared" si="0"/>
        <v>7.910000000000025</v>
      </c>
      <c r="AE28" s="138">
        <f t="shared" si="1"/>
        <v>-1.5283030566061173E-2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42689</v>
      </c>
      <c r="X29" s="10">
        <v>321.55</v>
      </c>
      <c r="Y29" s="10">
        <v>323.14999999999998</v>
      </c>
      <c r="Z29" s="10">
        <v>314.61</v>
      </c>
      <c r="AA29" s="10">
        <v>322.58</v>
      </c>
      <c r="AB29" s="95">
        <v>1620600</v>
      </c>
      <c r="AC29" s="10">
        <v>322.58</v>
      </c>
      <c r="AD29" s="2">
        <f t="shared" si="0"/>
        <v>8.5399999999999636</v>
      </c>
      <c r="AE29" s="138">
        <f t="shared" si="1"/>
        <v>3.3904631559300569E-3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42688</v>
      </c>
      <c r="X30" s="10">
        <v>319.73</v>
      </c>
      <c r="Y30" s="10">
        <v>324.83</v>
      </c>
      <c r="Z30" s="10">
        <v>317.54000000000002</v>
      </c>
      <c r="AA30" s="10">
        <v>321.49</v>
      </c>
      <c r="AB30" s="95">
        <v>1564700</v>
      </c>
      <c r="AC30" s="10">
        <v>321.49</v>
      </c>
      <c r="AD30" s="2">
        <f t="shared" si="0"/>
        <v>7.2899999999999636</v>
      </c>
      <c r="AE30" s="138">
        <f t="shared" si="1"/>
        <v>7.2372955698978281E-3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42685</v>
      </c>
      <c r="X31" s="10">
        <v>320.29000000000002</v>
      </c>
      <c r="Y31" s="10">
        <v>322.64</v>
      </c>
      <c r="Z31" s="10">
        <v>314.47000000000003</v>
      </c>
      <c r="AA31" s="10">
        <v>319.18</v>
      </c>
      <c r="AB31" s="95">
        <v>1597700</v>
      </c>
      <c r="AC31" s="10">
        <v>319.18</v>
      </c>
      <c r="AD31" s="2">
        <f t="shared" si="0"/>
        <v>8.1699999999999591</v>
      </c>
      <c r="AE31" s="138">
        <f t="shared" si="1"/>
        <v>-1.6091245376078867E-2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42684</v>
      </c>
      <c r="X32" s="10">
        <v>321.95</v>
      </c>
      <c r="Y32" s="10">
        <v>329.83</v>
      </c>
      <c r="Z32" s="10">
        <v>319.49</v>
      </c>
      <c r="AA32" s="10">
        <v>324.39999999999998</v>
      </c>
      <c r="AB32" s="95">
        <v>2665700</v>
      </c>
      <c r="AC32" s="10">
        <v>324.39999999999998</v>
      </c>
      <c r="AD32" s="2">
        <f t="shared" si="0"/>
        <v>10.339999999999975</v>
      </c>
      <c r="AE32" s="138">
        <f t="shared" si="1"/>
        <v>1.4193709748014705E-2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42683</v>
      </c>
      <c r="X33" s="10">
        <v>312</v>
      </c>
      <c r="Y33" s="10">
        <v>328.98</v>
      </c>
      <c r="Z33" s="10">
        <v>309.68</v>
      </c>
      <c r="AA33" s="10">
        <v>319.86</v>
      </c>
      <c r="AB33" s="95">
        <v>4239200</v>
      </c>
      <c r="AC33" s="10">
        <v>319.86</v>
      </c>
      <c r="AD33" s="2">
        <f t="shared" si="0"/>
        <v>19.300000000000011</v>
      </c>
      <c r="AE33" s="138">
        <f t="shared" si="1"/>
        <v>8.2070365358592579E-2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42682</v>
      </c>
      <c r="X34" s="10">
        <v>295.2</v>
      </c>
      <c r="Y34" s="10">
        <v>299.07</v>
      </c>
      <c r="Z34" s="10">
        <v>292.55</v>
      </c>
      <c r="AA34" s="10">
        <v>295.60000000000002</v>
      </c>
      <c r="AB34" s="95">
        <v>1031000</v>
      </c>
      <c r="AC34" s="10">
        <v>295.60000000000002</v>
      </c>
      <c r="AD34" s="2">
        <f t="shared" si="0"/>
        <v>6.5199999999999818</v>
      </c>
      <c r="AE34" s="138">
        <f t="shared" si="1"/>
        <v>-6.7654421216367666E-5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42681</v>
      </c>
      <c r="X35" s="10">
        <v>290.64</v>
      </c>
      <c r="Y35" s="10">
        <v>297.27</v>
      </c>
      <c r="Z35" s="10">
        <v>289.23</v>
      </c>
      <c r="AA35" s="10">
        <v>295.62</v>
      </c>
      <c r="AB35" s="95">
        <v>2190000</v>
      </c>
      <c r="AC35" s="10">
        <v>295.62</v>
      </c>
      <c r="AD35" s="2">
        <f t="shared" si="0"/>
        <v>8.0399999999999636</v>
      </c>
      <c r="AE35" s="138">
        <f t="shared" si="1"/>
        <v>6.7220216606498129E-2</v>
      </c>
    </row>
    <row r="36" spans="1:31" x14ac:dyDescent="0.25">
      <c r="W36" s="133">
        <v>42678</v>
      </c>
      <c r="X36" s="10">
        <v>269.39</v>
      </c>
      <c r="Y36" s="10">
        <v>279.93</v>
      </c>
      <c r="Z36" s="10">
        <v>268</v>
      </c>
      <c r="AA36" s="10">
        <v>277</v>
      </c>
      <c r="AB36" s="95">
        <v>1307600</v>
      </c>
      <c r="AC36" s="10">
        <v>277</v>
      </c>
      <c r="AD36" s="2">
        <f t="shared" si="0"/>
        <v>11.930000000000007</v>
      </c>
      <c r="AE36" s="138">
        <f t="shared" si="1"/>
        <v>1.2834107279973583E-2</v>
      </c>
    </row>
    <row r="37" spans="1:31" x14ac:dyDescent="0.25">
      <c r="W37" s="133">
        <v>42677</v>
      </c>
      <c r="X37" s="10">
        <v>277.64999999999998</v>
      </c>
      <c r="Y37" s="10">
        <v>278.57</v>
      </c>
      <c r="Z37" s="10">
        <v>272.98</v>
      </c>
      <c r="AA37" s="10">
        <v>273.49</v>
      </c>
      <c r="AB37" s="95">
        <v>1407900</v>
      </c>
      <c r="AC37" s="10">
        <v>273.49</v>
      </c>
      <c r="AD37" s="2">
        <f t="shared" si="0"/>
        <v>5.589999999999975</v>
      </c>
      <c r="AE37" s="138">
        <f t="shared" si="1"/>
        <v>-1.3597345451922371E-2</v>
      </c>
    </row>
    <row r="38" spans="1:31" x14ac:dyDescent="0.25">
      <c r="W38" s="133">
        <v>42676</v>
      </c>
      <c r="X38" s="10">
        <v>282.31</v>
      </c>
      <c r="Y38" s="10">
        <v>282.31</v>
      </c>
      <c r="Z38" s="10">
        <v>277.08999999999997</v>
      </c>
      <c r="AA38" s="10">
        <v>277.26</v>
      </c>
      <c r="AB38" s="95">
        <v>1081900</v>
      </c>
      <c r="AC38" s="10">
        <v>277.26</v>
      </c>
      <c r="AD38" s="2">
        <f t="shared" si="0"/>
        <v>5.2200000000000273</v>
      </c>
      <c r="AE38" s="138">
        <f t="shared" si="1"/>
        <v>-1.8757078142695449E-2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131</v>
      </c>
      <c r="L39" s="261"/>
      <c r="M39" s="262">
        <f>K57+M57-F57</f>
        <v>1659.3600000000079</v>
      </c>
      <c r="W39" s="133">
        <v>42675</v>
      </c>
      <c r="X39" s="10">
        <v>280.02999999999997</v>
      </c>
      <c r="Y39" s="10">
        <v>285.18</v>
      </c>
      <c r="Z39" s="10">
        <v>279.52999999999997</v>
      </c>
      <c r="AA39" s="10">
        <v>282.56</v>
      </c>
      <c r="AB39" s="95">
        <v>1371500</v>
      </c>
      <c r="AC39" s="10">
        <v>282.56</v>
      </c>
      <c r="AD39" s="2">
        <f t="shared" si="0"/>
        <v>5.6500000000000341</v>
      </c>
      <c r="AE39" s="138">
        <f t="shared" si="1"/>
        <v>8.4945392247841589E-3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42674</v>
      </c>
      <c r="X40" s="10">
        <v>284.91000000000003</v>
      </c>
      <c r="Y40" s="10">
        <v>285</v>
      </c>
      <c r="Z40" s="10">
        <v>279.23</v>
      </c>
      <c r="AA40" s="10">
        <v>280.18</v>
      </c>
      <c r="AB40" s="95">
        <v>1448900</v>
      </c>
      <c r="AC40" s="10">
        <v>280.18</v>
      </c>
      <c r="AD40" s="2">
        <f t="shared" si="0"/>
        <v>5.7699999999999818</v>
      </c>
      <c r="AE40" s="138">
        <f t="shared" si="1"/>
        <v>-1.219856155690302E-2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42671</v>
      </c>
      <c r="X41" s="10">
        <v>290.29000000000002</v>
      </c>
      <c r="Y41" s="10">
        <v>290.47000000000003</v>
      </c>
      <c r="Z41" s="10">
        <v>280.33999999999997</v>
      </c>
      <c r="AA41" s="10">
        <v>283.64</v>
      </c>
      <c r="AB41" s="95">
        <v>1884500</v>
      </c>
      <c r="AC41" s="10">
        <v>283.64</v>
      </c>
      <c r="AD41" s="2">
        <f t="shared" si="0"/>
        <v>10.130000000000052</v>
      </c>
      <c r="AE41" s="138">
        <f t="shared" si="1"/>
        <v>-2.4923510605383448E-2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614" t="s">
        <v>78</v>
      </c>
      <c r="P42" s="614"/>
      <c r="T42" s="112" t="s">
        <v>113</v>
      </c>
      <c r="U42" s="4"/>
      <c r="W42" s="133">
        <v>42670</v>
      </c>
      <c r="X42" s="10">
        <v>298</v>
      </c>
      <c r="Y42" s="10">
        <v>300.77999999999997</v>
      </c>
      <c r="Z42" s="10">
        <v>290.51</v>
      </c>
      <c r="AA42" s="10">
        <v>290.89</v>
      </c>
      <c r="AB42" s="95">
        <v>1554300</v>
      </c>
      <c r="AC42" s="10">
        <v>290.89</v>
      </c>
      <c r="AD42" s="2">
        <f t="shared" si="0"/>
        <v>10.269999999999982</v>
      </c>
      <c r="AE42" s="138">
        <f t="shared" si="1"/>
        <v>-1.8788369425892126E-2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315.733</v>
      </c>
      <c r="Q43" s="2"/>
      <c r="T43" s="431" t="s">
        <v>98</v>
      </c>
      <c r="U43" s="499">
        <v>287.52999999999997</v>
      </c>
      <c r="W43" s="133">
        <v>42669</v>
      </c>
      <c r="X43" s="10">
        <v>294.98</v>
      </c>
      <c r="Y43" s="10">
        <v>301.33999999999997</v>
      </c>
      <c r="Z43" s="10">
        <v>291.3</v>
      </c>
      <c r="AA43" s="10">
        <v>296.45999999999998</v>
      </c>
      <c r="AB43" s="95">
        <v>2660100</v>
      </c>
      <c r="AC43" s="10">
        <v>296.45999999999998</v>
      </c>
      <c r="AD43" s="2">
        <f t="shared" si="0"/>
        <v>10.039999999999964</v>
      </c>
      <c r="AE43" s="138">
        <f t="shared" si="1"/>
        <v>3.6573426573426548E-2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312.86270000000002</v>
      </c>
      <c r="Q44" s="2"/>
      <c r="T44" s="431" t="s">
        <v>99</v>
      </c>
      <c r="U44" s="499">
        <v>295.17</v>
      </c>
      <c r="W44" s="133">
        <v>42668</v>
      </c>
      <c r="X44" s="10">
        <v>290.83999999999997</v>
      </c>
      <c r="Y44" s="10">
        <v>291.08</v>
      </c>
      <c r="Z44" s="10">
        <v>285.27</v>
      </c>
      <c r="AA44" s="10">
        <v>286</v>
      </c>
      <c r="AB44" s="95">
        <v>1838300</v>
      </c>
      <c r="AC44" s="10">
        <v>286</v>
      </c>
      <c r="AD44" s="2">
        <f t="shared" si="0"/>
        <v>5.8100000000000023</v>
      </c>
      <c r="AE44" s="138">
        <f t="shared" si="1"/>
        <v>-1.6438544604168048E-2</v>
      </c>
    </row>
    <row r="45" spans="1:31" x14ac:dyDescent="0.25">
      <c r="A45" s="261"/>
      <c r="B45" s="355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309.99239999999998</v>
      </c>
      <c r="Q45" s="2"/>
      <c r="T45" s="431" t="s">
        <v>100</v>
      </c>
      <c r="U45" s="499" t="s">
        <v>470</v>
      </c>
      <c r="W45" s="133">
        <v>42667</v>
      </c>
      <c r="X45" s="10">
        <v>292.3</v>
      </c>
      <c r="Y45" s="10">
        <v>293.39999999999998</v>
      </c>
      <c r="Z45" s="10">
        <v>290</v>
      </c>
      <c r="AA45" s="10">
        <v>290.77999999999997</v>
      </c>
      <c r="AB45" s="95">
        <v>1088200</v>
      </c>
      <c r="AC45" s="10">
        <v>290.77999999999997</v>
      </c>
      <c r="AD45" s="2">
        <f t="shared" si="0"/>
        <v>3.3999999999999773</v>
      </c>
      <c r="AE45" s="138">
        <f t="shared" si="1"/>
        <v>4.4727335282979119E-4</v>
      </c>
    </row>
    <row r="46" spans="1:31" x14ac:dyDescent="0.25">
      <c r="A46" s="261"/>
      <c r="B46" s="355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307.12209999999999</v>
      </c>
      <c r="Q46" s="2"/>
      <c r="T46" s="431" t="s">
        <v>101</v>
      </c>
      <c r="U46" s="499" t="s">
        <v>471</v>
      </c>
      <c r="W46" s="133">
        <v>42664</v>
      </c>
      <c r="X46" s="10">
        <v>299.07</v>
      </c>
      <c r="Y46" s="10">
        <v>299.07</v>
      </c>
      <c r="Z46" s="10">
        <v>289.77999999999997</v>
      </c>
      <c r="AA46" s="10">
        <v>290.64999999999998</v>
      </c>
      <c r="AB46" s="95">
        <v>1567500</v>
      </c>
      <c r="AC46" s="10">
        <v>290.64999999999998</v>
      </c>
      <c r="AD46" s="2">
        <f t="shared" si="0"/>
        <v>9.2900000000000205</v>
      </c>
      <c r="AE46" s="138">
        <f t="shared" si="1"/>
        <v>-3.0067409731028616E-2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304.2518</v>
      </c>
      <c r="Q47" s="2"/>
      <c r="T47" s="431" t="s">
        <v>102</v>
      </c>
      <c r="U47" s="499">
        <v>339.64</v>
      </c>
      <c r="W47" s="133">
        <v>42663</v>
      </c>
      <c r="X47" s="10">
        <v>293.85000000000002</v>
      </c>
      <c r="Y47" s="10">
        <v>300.32</v>
      </c>
      <c r="Z47" s="10">
        <v>293.77</v>
      </c>
      <c r="AA47" s="10">
        <v>299.66000000000003</v>
      </c>
      <c r="AB47" s="95">
        <v>1323700</v>
      </c>
      <c r="AC47" s="10">
        <v>299.66000000000003</v>
      </c>
      <c r="AD47" s="2">
        <f t="shared" si="0"/>
        <v>6.5500000000000114</v>
      </c>
      <c r="AE47" s="138">
        <f t="shared" si="1"/>
        <v>1.5314765873822633E-2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301.38149999999996</v>
      </c>
      <c r="Q48" s="2"/>
      <c r="T48" s="431" t="s">
        <v>103</v>
      </c>
      <c r="U48" s="499">
        <v>0.32731300000000002</v>
      </c>
      <c r="W48" s="133">
        <v>42662</v>
      </c>
      <c r="X48" s="10">
        <v>296.26</v>
      </c>
      <c r="Y48" s="10">
        <v>296.54000000000002</v>
      </c>
      <c r="Z48" s="10">
        <v>292.49</v>
      </c>
      <c r="AA48" s="10">
        <v>295.14</v>
      </c>
      <c r="AB48" s="95">
        <v>988200</v>
      </c>
      <c r="AC48" s="10">
        <v>295.14</v>
      </c>
      <c r="AD48" s="2">
        <f t="shared" si="0"/>
        <v>4.0500000000000114</v>
      </c>
      <c r="AE48" s="138">
        <f t="shared" si="1"/>
        <v>3.0503304524653885E-4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298.51119999999997</v>
      </c>
      <c r="Q49" s="2"/>
      <c r="T49" s="431" t="s">
        <v>104</v>
      </c>
      <c r="U49" s="499" t="s">
        <v>444</v>
      </c>
      <c r="W49" s="133">
        <v>42661</v>
      </c>
      <c r="X49" s="10">
        <v>292.87</v>
      </c>
      <c r="Y49" s="10">
        <v>298.57</v>
      </c>
      <c r="Z49" s="10">
        <v>292.63</v>
      </c>
      <c r="AA49" s="10">
        <v>295.05</v>
      </c>
      <c r="AB49" s="95">
        <v>1153100</v>
      </c>
      <c r="AC49" s="10">
        <v>295.05</v>
      </c>
      <c r="AD49" s="2">
        <f t="shared" si="0"/>
        <v>5.9399999999999977</v>
      </c>
      <c r="AE49" s="138">
        <f t="shared" si="1"/>
        <v>1.1588438989268646E-2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295.64089999999999</v>
      </c>
      <c r="Q50" s="2"/>
      <c r="T50" s="431"/>
      <c r="U50" s="499"/>
      <c r="W50" s="133">
        <v>42660</v>
      </c>
      <c r="X50" s="10">
        <v>289.89</v>
      </c>
      <c r="Y50" s="10">
        <v>293.42</v>
      </c>
      <c r="Z50" s="10">
        <v>288.25</v>
      </c>
      <c r="AA50" s="10">
        <v>291.67</v>
      </c>
      <c r="AB50" s="95">
        <v>1209700</v>
      </c>
      <c r="AC50" s="10">
        <v>291.67</v>
      </c>
      <c r="AD50" s="2">
        <f t="shared" si="0"/>
        <v>5.1700000000000159</v>
      </c>
      <c r="AE50" s="138">
        <f t="shared" si="1"/>
        <v>4.0275387263339901E-3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292.7706</v>
      </c>
      <c r="Q51" s="2"/>
      <c r="T51" s="431" t="s">
        <v>105</v>
      </c>
      <c r="U51" s="499" t="s">
        <v>472</v>
      </c>
      <c r="W51" s="133">
        <v>42657</v>
      </c>
      <c r="X51" s="10">
        <v>295.63</v>
      </c>
      <c r="Y51" s="10">
        <v>297.33999999999997</v>
      </c>
      <c r="Z51" s="10">
        <v>290.13</v>
      </c>
      <c r="AA51" s="10">
        <v>290.5</v>
      </c>
      <c r="AB51" s="95">
        <v>1149800</v>
      </c>
      <c r="AC51" s="10">
        <v>290.5</v>
      </c>
      <c r="AD51" s="2">
        <f t="shared" si="0"/>
        <v>7.2099999999999795</v>
      </c>
      <c r="AE51" s="138">
        <f t="shared" si="1"/>
        <v>-1.3280798885907497E-2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289.90029999999996</v>
      </c>
      <c r="Q52" s="2"/>
      <c r="T52" s="431" t="s">
        <v>106</v>
      </c>
      <c r="U52" s="499" t="s">
        <v>274</v>
      </c>
      <c r="W52" s="133">
        <v>42656</v>
      </c>
      <c r="X52" s="10">
        <v>289.19</v>
      </c>
      <c r="Y52" s="10">
        <v>296.62</v>
      </c>
      <c r="Z52" s="10">
        <v>288.91000000000003</v>
      </c>
      <c r="AA52" s="10">
        <v>294.41000000000003</v>
      </c>
      <c r="AB52" s="95">
        <v>1571600</v>
      </c>
      <c r="AC52" s="10">
        <v>294.41000000000003</v>
      </c>
      <c r="AD52" s="2">
        <f t="shared" si="0"/>
        <v>7.7099999999999795</v>
      </c>
      <c r="AE52" s="138">
        <f t="shared" si="1"/>
        <v>8.6679457311225061E-3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287.02999999999997</v>
      </c>
      <c r="Q53" s="2"/>
      <c r="T53" s="431" t="s">
        <v>107</v>
      </c>
      <c r="U53" s="500">
        <v>1453100</v>
      </c>
      <c r="W53" s="133">
        <v>42655</v>
      </c>
      <c r="X53" s="10">
        <v>298.29000000000002</v>
      </c>
      <c r="Y53" s="10">
        <v>299.12</v>
      </c>
      <c r="Z53" s="10">
        <v>291.49</v>
      </c>
      <c r="AA53" s="10">
        <v>291.88</v>
      </c>
      <c r="AB53" s="95">
        <v>1823700</v>
      </c>
      <c r="AC53" s="10">
        <v>291.88</v>
      </c>
      <c r="AD53" s="2">
        <f t="shared" si="0"/>
        <v>7.6299999999999955</v>
      </c>
      <c r="AE53" s="138">
        <f t="shared" si="1"/>
        <v>-2.1521957760643695E-2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284.15969999999999</v>
      </c>
      <c r="Q54" s="2"/>
      <c r="T54" s="431" t="s">
        <v>110</v>
      </c>
      <c r="U54" s="500">
        <v>1715820</v>
      </c>
      <c r="W54" s="133">
        <v>42654</v>
      </c>
      <c r="X54" s="10">
        <v>304.13</v>
      </c>
      <c r="Y54" s="10">
        <v>304.52</v>
      </c>
      <c r="Z54" s="10">
        <v>296.32</v>
      </c>
      <c r="AA54" s="10">
        <v>298.3</v>
      </c>
      <c r="AB54" s="95">
        <v>1494600</v>
      </c>
      <c r="AC54" s="10">
        <v>298.3</v>
      </c>
      <c r="AD54" s="2">
        <f t="shared" si="0"/>
        <v>8.1999999999999886</v>
      </c>
      <c r="AE54" s="138">
        <f t="shared" si="1"/>
        <v>-2.0650710791555782E-2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281.28939999999994</v>
      </c>
      <c r="Q55" s="2"/>
      <c r="T55" s="431" t="s">
        <v>108</v>
      </c>
      <c r="U55" s="499" t="s">
        <v>473</v>
      </c>
      <c r="W55" s="133">
        <v>42653</v>
      </c>
      <c r="X55" s="10">
        <v>308</v>
      </c>
      <c r="Y55" s="10">
        <v>308.7</v>
      </c>
      <c r="Z55" s="10">
        <v>304.27</v>
      </c>
      <c r="AA55" s="10">
        <v>304.58999999999997</v>
      </c>
      <c r="AB55" s="95">
        <v>987200</v>
      </c>
      <c r="AC55" s="10">
        <v>304.58999999999997</v>
      </c>
      <c r="AD55" s="2">
        <f t="shared" si="0"/>
        <v>4.4300000000000068</v>
      </c>
      <c r="AE55" s="138">
        <f t="shared" si="1"/>
        <v>-3.272358388690777E-3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278.41909999999996</v>
      </c>
      <c r="T56" s="431" t="s">
        <v>111</v>
      </c>
      <c r="U56" s="499">
        <v>16.46</v>
      </c>
      <c r="W56" s="133">
        <v>42650</v>
      </c>
      <c r="X56" s="10">
        <v>307.31</v>
      </c>
      <c r="Y56" s="10">
        <v>308</v>
      </c>
      <c r="Z56" s="10">
        <v>302.20999999999998</v>
      </c>
      <c r="AA56" s="10">
        <v>305.58999999999997</v>
      </c>
      <c r="AB56" s="95">
        <v>1526000</v>
      </c>
      <c r="AC56" s="10">
        <v>305.58999999999997</v>
      </c>
      <c r="AD56" s="2">
        <f t="shared" si="0"/>
        <v>5.7900000000000205</v>
      </c>
      <c r="AE56" s="138">
        <f t="shared" si="1"/>
        <v>-1.3072322624922972E-3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275.54879999999997</v>
      </c>
      <c r="T57" s="431" t="s">
        <v>112</v>
      </c>
      <c r="U57" s="499">
        <v>17.68</v>
      </c>
      <c r="W57" s="133">
        <v>42649</v>
      </c>
      <c r="X57" s="10">
        <v>308.3</v>
      </c>
      <c r="Y57" s="10">
        <v>309.89</v>
      </c>
      <c r="Z57" s="10">
        <v>303.92</v>
      </c>
      <c r="AA57" s="10">
        <v>305.99</v>
      </c>
      <c r="AB57" s="95">
        <v>865100</v>
      </c>
      <c r="AC57" s="10">
        <v>305.99</v>
      </c>
      <c r="AD57" s="2">
        <f t="shared" si="0"/>
        <v>5.9699999999999704</v>
      </c>
      <c r="AE57" s="138">
        <f t="shared" si="1"/>
        <v>-1.1979334840167888E-2</v>
      </c>
    </row>
    <row r="58" spans="1:31" x14ac:dyDescent="0.25">
      <c r="O58" s="83">
        <v>0.95</v>
      </c>
      <c r="P58" s="83">
        <f t="shared" si="5"/>
        <v>272.67849999999999</v>
      </c>
      <c r="T58" s="431" t="s">
        <v>109</v>
      </c>
      <c r="U58" s="499" t="s">
        <v>123</v>
      </c>
      <c r="W58" s="133">
        <v>42648</v>
      </c>
      <c r="X58" s="10">
        <v>313.27</v>
      </c>
      <c r="Y58" s="10">
        <v>313.32</v>
      </c>
      <c r="Z58" s="10">
        <v>308.60000000000002</v>
      </c>
      <c r="AA58" s="10">
        <v>309.7</v>
      </c>
      <c r="AB58" s="95">
        <v>977300</v>
      </c>
      <c r="AC58" s="10">
        <v>309.7</v>
      </c>
      <c r="AD58" s="2">
        <f t="shared" si="0"/>
        <v>4.7199999999999704</v>
      </c>
      <c r="AE58" s="138">
        <f t="shared" si="1"/>
        <v>-5.7146526261718789E-3</v>
      </c>
    </row>
    <row r="59" spans="1:31" x14ac:dyDescent="0.25">
      <c r="O59" s="83">
        <v>0.94</v>
      </c>
      <c r="P59" s="83">
        <f t="shared" si="5"/>
        <v>269.80819999999994</v>
      </c>
      <c r="W59" s="133">
        <v>42647</v>
      </c>
      <c r="X59" s="10">
        <v>311.94</v>
      </c>
      <c r="Y59" s="10">
        <v>314</v>
      </c>
      <c r="Z59" s="10">
        <v>309.89</v>
      </c>
      <c r="AA59" s="10">
        <v>311.48</v>
      </c>
      <c r="AB59" s="95">
        <v>914000</v>
      </c>
      <c r="AC59" s="10">
        <v>311.48</v>
      </c>
      <c r="AD59" s="2">
        <f t="shared" si="0"/>
        <v>4.1100000000000136</v>
      </c>
      <c r="AE59" s="138">
        <f t="shared" si="1"/>
        <v>-3.5302801758707592E-4</v>
      </c>
    </row>
    <row r="60" spans="1:31" x14ac:dyDescent="0.25">
      <c r="B60" s="269" t="s">
        <v>114</v>
      </c>
      <c r="C60" s="269" t="s">
        <v>147</v>
      </c>
      <c r="D60" s="270" t="s">
        <v>146</v>
      </c>
      <c r="E60" s="271" t="s">
        <v>148</v>
      </c>
      <c r="F60" s="272" t="s">
        <v>65</v>
      </c>
      <c r="G60" s="273" t="s">
        <v>152</v>
      </c>
      <c r="H60" s="272" t="s">
        <v>88</v>
      </c>
      <c r="O60" s="83">
        <v>0.93</v>
      </c>
      <c r="P60" s="83">
        <f t="shared" si="5"/>
        <v>266.93790000000001</v>
      </c>
      <c r="W60" s="133">
        <v>42646</v>
      </c>
      <c r="X60" s="10">
        <v>313</v>
      </c>
      <c r="Y60" s="10">
        <v>313</v>
      </c>
      <c r="Z60" s="10">
        <v>308.85000000000002</v>
      </c>
      <c r="AA60" s="10">
        <v>311.58999999999997</v>
      </c>
      <c r="AB60" s="95">
        <v>1001200</v>
      </c>
      <c r="AC60" s="10">
        <v>311.58999999999997</v>
      </c>
      <c r="AD60" s="2">
        <f t="shared" si="0"/>
        <v>4.1499999999999773</v>
      </c>
      <c r="AE60" s="138">
        <f t="shared" si="1"/>
        <v>-4.600198064083294E-3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264.06759999999997</v>
      </c>
      <c r="W61" s="133">
        <v>42643</v>
      </c>
      <c r="X61" s="10">
        <v>306.58999999999997</v>
      </c>
      <c r="Y61" s="10">
        <v>314.38</v>
      </c>
      <c r="Z61" s="10">
        <v>306.04000000000002</v>
      </c>
      <c r="AA61" s="10">
        <v>313.02999999999997</v>
      </c>
      <c r="AB61" s="95">
        <v>2124800</v>
      </c>
      <c r="AC61" s="10">
        <v>313.02999999999997</v>
      </c>
      <c r="AD61" s="2">
        <f t="shared" si="0"/>
        <v>8.339999999999975</v>
      </c>
      <c r="AE61" s="138">
        <f t="shared" si="1"/>
        <v>2.3709856759762005E-2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261.19729999999998</v>
      </c>
      <c r="W62" s="133">
        <v>42642</v>
      </c>
      <c r="X62" s="10">
        <v>310.17</v>
      </c>
      <c r="Y62" s="10">
        <v>312.47000000000003</v>
      </c>
      <c r="Z62" s="10">
        <v>304.04000000000002</v>
      </c>
      <c r="AA62" s="10">
        <v>305.77999999999997</v>
      </c>
      <c r="AB62" s="95">
        <v>1133900</v>
      </c>
      <c r="AC62" s="10">
        <v>305.77999999999997</v>
      </c>
      <c r="AD62" s="2">
        <f t="shared" si="0"/>
        <v>8.4300000000000068</v>
      </c>
      <c r="AE62" s="138">
        <f t="shared" si="1"/>
        <v>-1.5359845435517716E-2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258.327</v>
      </c>
      <c r="W63" s="133">
        <v>42641</v>
      </c>
      <c r="X63" s="10">
        <v>315.99</v>
      </c>
      <c r="Y63" s="10">
        <v>315.99</v>
      </c>
      <c r="Z63" s="10">
        <v>308.74</v>
      </c>
      <c r="AA63" s="10">
        <v>310.55</v>
      </c>
      <c r="AB63" s="95">
        <v>1020100</v>
      </c>
      <c r="AC63" s="10">
        <v>310.55</v>
      </c>
      <c r="AD63" s="2">
        <f t="shared" si="0"/>
        <v>7.25</v>
      </c>
      <c r="AE63" s="138">
        <f t="shared" si="1"/>
        <v>-1.2653800909293134E-2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42640</v>
      </c>
      <c r="X64" s="10">
        <v>309.77999999999997</v>
      </c>
      <c r="Y64" s="10">
        <v>315</v>
      </c>
      <c r="Z64" s="10">
        <v>307.5</v>
      </c>
      <c r="AA64" s="10">
        <v>314.52999999999997</v>
      </c>
      <c r="AB64" s="95">
        <v>1104500</v>
      </c>
      <c r="AC64" s="10">
        <v>314.52999999999997</v>
      </c>
      <c r="AD64" s="2">
        <f t="shared" si="0"/>
        <v>7.5</v>
      </c>
      <c r="AE64" s="138">
        <f t="shared" si="1"/>
        <v>1.5202375572913152E-2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42639</v>
      </c>
      <c r="X65" s="10">
        <v>311.7</v>
      </c>
      <c r="Y65" s="10">
        <v>312.02</v>
      </c>
      <c r="Z65" s="10">
        <v>308.68</v>
      </c>
      <c r="AA65" s="10">
        <v>309.82</v>
      </c>
      <c r="AB65" s="95">
        <v>924200</v>
      </c>
      <c r="AC65" s="10">
        <v>309.82</v>
      </c>
      <c r="AD65" s="2">
        <f t="shared" si="0"/>
        <v>3.339999999999975</v>
      </c>
      <c r="AE65" s="138">
        <f t="shared" si="1"/>
        <v>-8.8297395866657746E-3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42636</v>
      </c>
      <c r="X66" s="10">
        <v>312.58</v>
      </c>
      <c r="Y66" s="10">
        <v>317.32</v>
      </c>
      <c r="Z66" s="10">
        <v>312.11</v>
      </c>
      <c r="AA66" s="10">
        <v>312.58</v>
      </c>
      <c r="AB66" s="95">
        <v>881600</v>
      </c>
      <c r="AC66" s="10">
        <v>312.58</v>
      </c>
      <c r="AD66" s="2">
        <f t="shared" si="0"/>
        <v>5.2099999999999795</v>
      </c>
      <c r="AE66" s="138">
        <f t="shared" si="1"/>
        <v>-7.0836377497538461E-3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42635</v>
      </c>
      <c r="X67" s="10">
        <v>313.07</v>
      </c>
      <c r="Y67" s="10">
        <v>315.98</v>
      </c>
      <c r="Z67" s="10">
        <v>311.37</v>
      </c>
      <c r="AA67" s="10">
        <v>314.81</v>
      </c>
      <c r="AB67" s="95">
        <v>1378000</v>
      </c>
      <c r="AC67" s="10">
        <v>314.81</v>
      </c>
      <c r="AD67" s="2">
        <f>Y67-Z67</f>
        <v>4.6100000000000136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0">
        <v>42408</v>
      </c>
      <c r="C69" s="381">
        <v>5</v>
      </c>
      <c r="D69" s="382">
        <v>251.5</v>
      </c>
      <c r="E69" s="382">
        <v>256.52</v>
      </c>
      <c r="F69" s="382">
        <f>C69*(E69-D69)</f>
        <v>25.099999999999909</v>
      </c>
      <c r="G69" s="382">
        <f>D69*C69</f>
        <v>1257.5</v>
      </c>
      <c r="H69" s="383">
        <f>(E69-D69)/D69</f>
        <v>1.9960238568588397E-2</v>
      </c>
      <c r="I69" s="383"/>
    </row>
    <row r="70" spans="2:31" x14ac:dyDescent="0.25">
      <c r="B70" s="380">
        <v>42422</v>
      </c>
      <c r="C70" s="381">
        <v>5</v>
      </c>
      <c r="D70" s="382">
        <v>251.5</v>
      </c>
      <c r="E70" s="382">
        <v>265.83</v>
      </c>
      <c r="F70" s="382">
        <f t="shared" ref="F70:F79" si="8">C70*(E70-D70)</f>
        <v>71.64999999999992</v>
      </c>
      <c r="G70" s="382">
        <f t="shared" ref="G70:G80" si="9">D70*C70</f>
        <v>1257.5</v>
      </c>
      <c r="H70" s="383">
        <f t="shared" ref="H70:H79" si="10">(E70-D70)/D70</f>
        <v>5.6978131212723597E-2</v>
      </c>
      <c r="I70" s="383"/>
    </row>
    <row r="71" spans="2:31" x14ac:dyDescent="0.25">
      <c r="B71" s="380">
        <v>42431</v>
      </c>
      <c r="C71" s="381">
        <v>5</v>
      </c>
      <c r="D71" s="382">
        <v>251.5</v>
      </c>
      <c r="E71" s="382">
        <v>273.66000000000003</v>
      </c>
      <c r="F71" s="382">
        <f t="shared" si="8"/>
        <v>110.80000000000013</v>
      </c>
      <c r="G71" s="382">
        <f t="shared" si="9"/>
        <v>1257.5</v>
      </c>
      <c r="H71" s="383">
        <f t="shared" si="10"/>
        <v>8.8111332007952389E-2</v>
      </c>
      <c r="I71" s="383"/>
    </row>
    <row r="72" spans="2:31" x14ac:dyDescent="0.25">
      <c r="B72" s="380">
        <v>42433</v>
      </c>
      <c r="C72" s="381">
        <v>5</v>
      </c>
      <c r="D72" s="382">
        <v>251.5</v>
      </c>
      <c r="E72" s="382">
        <v>263.94</v>
      </c>
      <c r="F72" s="382">
        <f t="shared" si="8"/>
        <v>62.199999999999989</v>
      </c>
      <c r="G72" s="382">
        <f t="shared" si="9"/>
        <v>1257.5</v>
      </c>
      <c r="H72" s="383">
        <f t="shared" si="10"/>
        <v>4.9463220675944324E-2</v>
      </c>
      <c r="I72" s="383"/>
    </row>
    <row r="73" spans="2:31" x14ac:dyDescent="0.25">
      <c r="B73" s="380">
        <v>42439</v>
      </c>
      <c r="C73" s="381">
        <v>5</v>
      </c>
      <c r="D73" s="382">
        <v>251.5</v>
      </c>
      <c r="E73" s="382">
        <v>251.97</v>
      </c>
      <c r="F73" s="382">
        <f t="shared" si="8"/>
        <v>2.3499999999999943</v>
      </c>
      <c r="G73" s="382">
        <f t="shared" si="9"/>
        <v>1257.5</v>
      </c>
      <c r="H73" s="384">
        <f t="shared" si="10"/>
        <v>1.8687872763419437E-3</v>
      </c>
      <c r="I73" s="384"/>
    </row>
    <row r="74" spans="2:31" x14ac:dyDescent="0.25">
      <c r="B74" s="380">
        <v>42444</v>
      </c>
      <c r="C74" s="381">
        <v>5</v>
      </c>
      <c r="D74" s="382">
        <v>251.5</v>
      </c>
      <c r="E74" s="382">
        <v>250.33</v>
      </c>
      <c r="F74" s="382">
        <f t="shared" si="8"/>
        <v>-5.8499999999999375</v>
      </c>
      <c r="G74" s="382">
        <f t="shared" si="9"/>
        <v>1257.5</v>
      </c>
      <c r="H74" s="384">
        <f t="shared" si="10"/>
        <v>-4.6520874751490556E-3</v>
      </c>
      <c r="I74" s="384"/>
    </row>
    <row r="75" spans="2:31" x14ac:dyDescent="0.25">
      <c r="B75" s="380">
        <v>42446</v>
      </c>
      <c r="C75" s="381">
        <v>15</v>
      </c>
      <c r="D75" s="382">
        <v>245.5333</v>
      </c>
      <c r="E75" s="382">
        <v>246.31</v>
      </c>
      <c r="F75" s="382">
        <f t="shared" si="8"/>
        <v>11.650500000000079</v>
      </c>
      <c r="G75" s="382">
        <f t="shared" si="9"/>
        <v>3682.9994999999999</v>
      </c>
      <c r="H75" s="384">
        <f t="shared" si="10"/>
        <v>3.1633183767741701E-3</v>
      </c>
      <c r="I75" s="384"/>
    </row>
    <row r="76" spans="2:31" x14ac:dyDescent="0.25">
      <c r="B76" s="380">
        <v>42447</v>
      </c>
      <c r="C76" s="381">
        <v>10</v>
      </c>
      <c r="D76" s="382">
        <v>243.50800000000001</v>
      </c>
      <c r="E76" s="382">
        <v>250.78</v>
      </c>
      <c r="F76" s="382">
        <f t="shared" si="8"/>
        <v>72.719999999999914</v>
      </c>
      <c r="G76" s="382">
        <f t="shared" si="9"/>
        <v>2435.08</v>
      </c>
      <c r="H76" s="384">
        <f t="shared" si="10"/>
        <v>2.9863495244509385E-2</v>
      </c>
      <c r="I76" s="384" t="s">
        <v>195</v>
      </c>
    </row>
    <row r="77" spans="2:31" x14ac:dyDescent="0.25">
      <c r="B77" s="380">
        <v>42458</v>
      </c>
      <c r="C77" s="381">
        <v>10</v>
      </c>
      <c r="D77" s="382">
        <v>243.50800000000001</v>
      </c>
      <c r="E77" s="382">
        <v>254.68</v>
      </c>
      <c r="F77" s="382">
        <f t="shared" si="8"/>
        <v>111.71999999999997</v>
      </c>
      <c r="G77" s="382">
        <f t="shared" si="9"/>
        <v>2435.08</v>
      </c>
      <c r="H77" s="384">
        <f t="shared" si="10"/>
        <v>4.587939615946908E-2</v>
      </c>
      <c r="I77" s="384"/>
    </row>
    <row r="78" spans="2:31" x14ac:dyDescent="0.25">
      <c r="B78" s="380">
        <v>42460</v>
      </c>
      <c r="C78" s="381">
        <v>5</v>
      </c>
      <c r="D78" s="382">
        <v>225.80199999999999</v>
      </c>
      <c r="E78" s="382">
        <v>260.32</v>
      </c>
      <c r="F78" s="382">
        <f t="shared" si="8"/>
        <v>172.59</v>
      </c>
      <c r="G78" s="382">
        <f t="shared" si="9"/>
        <v>1129.01</v>
      </c>
      <c r="H78" s="384">
        <f t="shared" si="10"/>
        <v>0.15286844226357607</v>
      </c>
      <c r="I78" s="384"/>
    </row>
    <row r="79" spans="2:31" x14ac:dyDescent="0.25">
      <c r="B79" s="380">
        <v>42469</v>
      </c>
      <c r="C79" s="381">
        <v>5</v>
      </c>
      <c r="D79" s="382">
        <v>225.80199999999999</v>
      </c>
      <c r="E79" s="382">
        <v>270.83</v>
      </c>
      <c r="F79" s="382">
        <f t="shared" si="8"/>
        <v>225.13999999999996</v>
      </c>
      <c r="G79" s="382">
        <f t="shared" si="9"/>
        <v>1129.01</v>
      </c>
      <c r="H79" s="384">
        <f t="shared" si="10"/>
        <v>0.1994136455832986</v>
      </c>
      <c r="I79" s="384"/>
    </row>
    <row r="80" spans="2:31" x14ac:dyDescent="0.25">
      <c r="B80" s="380">
        <v>42482</v>
      </c>
      <c r="C80" s="381">
        <v>0</v>
      </c>
      <c r="D80" s="382">
        <v>0</v>
      </c>
      <c r="E80" s="382">
        <v>0</v>
      </c>
      <c r="F80" s="382">
        <v>285.70999999999998</v>
      </c>
      <c r="G80" s="382">
        <f t="shared" si="9"/>
        <v>0</v>
      </c>
      <c r="H80" s="384"/>
      <c r="I80" s="384"/>
    </row>
    <row r="81" spans="2:9" x14ac:dyDescent="0.25">
      <c r="B81" s="381"/>
      <c r="C81" s="381"/>
      <c r="D81" s="382"/>
      <c r="E81" s="382"/>
      <c r="F81" s="382"/>
      <c r="G81" s="382"/>
      <c r="H81" s="384"/>
      <c r="I81" s="384"/>
    </row>
    <row r="82" spans="2:9" x14ac:dyDescent="0.25">
      <c r="B82" s="381"/>
      <c r="C82" s="381"/>
      <c r="D82" s="382"/>
      <c r="E82" s="382"/>
      <c r="F82" s="382"/>
      <c r="G82" s="382"/>
      <c r="H82" s="384"/>
      <c r="I82" s="384"/>
    </row>
  </sheetData>
  <mergeCells count="1">
    <mergeCell ref="O42:P42"/>
  </mergeCells>
  <conditionalFormatting sqref="N19 F25:F35">
    <cfRule type="expression" dxfId="1005" priority="58">
      <formula>F19&gt;0</formula>
    </cfRule>
    <cfRule type="expression" dxfId="100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003" priority="47">
      <formula>H25&gt;0</formula>
    </cfRule>
    <cfRule type="expression" dxfId="1002" priority="48">
      <formula>H25&lt;0</formula>
    </cfRule>
  </conditionalFormatting>
  <conditionalFormatting sqref="M39">
    <cfRule type="expression" dxfId="1001" priority="45">
      <formula>M39&gt;0</formula>
    </cfRule>
    <cfRule type="expression" dxfId="1000" priority="46">
      <formula>M39&lt;0</formula>
    </cfRule>
  </conditionalFormatting>
  <conditionalFormatting sqref="F61:F67">
    <cfRule type="expression" dxfId="999" priority="43">
      <formula>F61&gt;0</formula>
    </cfRule>
    <cfRule type="expression" dxfId="998" priority="44">
      <formula>F61&lt;0</formula>
    </cfRule>
  </conditionalFormatting>
  <conditionalFormatting sqref="H61:H67">
    <cfRule type="expression" dxfId="997" priority="41">
      <formula>H61&gt;0</formula>
    </cfRule>
    <cfRule type="expression" dxfId="996" priority="42">
      <formula>H61&lt;0</formula>
    </cfRule>
  </conditionalFormatting>
  <conditionalFormatting sqref="F21:F24">
    <cfRule type="expression" dxfId="995" priority="39">
      <formula>F21&gt;0</formula>
    </cfRule>
    <cfRule type="expression" dxfId="994" priority="40">
      <formula>F21&lt;0</formula>
    </cfRule>
  </conditionalFormatting>
  <conditionalFormatting sqref="H21:H24">
    <cfRule type="expression" dxfId="993" priority="37">
      <formula>H21&gt;0</formula>
    </cfRule>
    <cfRule type="expression" dxfId="992" priority="38">
      <formula>H21&lt;0</formula>
    </cfRule>
  </conditionalFormatting>
  <conditionalFormatting sqref="I25:I28">
    <cfRule type="expression" dxfId="991" priority="31">
      <formula>I25&gt;0</formula>
    </cfRule>
    <cfRule type="expression" dxfId="990" priority="32">
      <formula>I25&lt;0</formula>
    </cfRule>
  </conditionalFormatting>
  <conditionalFormatting sqref="I21:I24">
    <cfRule type="expression" dxfId="989" priority="29">
      <formula>I21&gt;0</formula>
    </cfRule>
    <cfRule type="expression" dxfId="988" priority="30">
      <formula>I21&lt;0</formula>
    </cfRule>
  </conditionalFormatting>
  <conditionalFormatting sqref="H29">
    <cfRule type="expression" dxfId="987" priority="27">
      <formula>H29&gt;0</formula>
    </cfRule>
    <cfRule type="expression" dxfId="986" priority="28">
      <formula>H29&lt;0</formula>
    </cfRule>
  </conditionalFormatting>
  <conditionalFormatting sqref="H30">
    <cfRule type="expression" dxfId="985" priority="25">
      <formula>H30&gt;0</formula>
    </cfRule>
    <cfRule type="expression" dxfId="984" priority="26">
      <formula>H30&lt;0</formula>
    </cfRule>
  </conditionalFormatting>
  <conditionalFormatting sqref="H31">
    <cfRule type="expression" dxfId="983" priority="23">
      <formula>H31&gt;0</formula>
    </cfRule>
    <cfRule type="expression" dxfId="982" priority="24">
      <formula>H31&lt;0</formula>
    </cfRule>
  </conditionalFormatting>
  <conditionalFormatting sqref="Q7">
    <cfRule type="expression" dxfId="981" priority="21">
      <formula>Q7&gt;0</formula>
    </cfRule>
    <cfRule type="expression" dxfId="980" priority="22">
      <formula>Q7&lt;0</formula>
    </cfRule>
  </conditionalFormatting>
  <conditionalFormatting sqref="Q8">
    <cfRule type="expression" dxfId="979" priority="19">
      <formula>Q8&gt;0</formula>
    </cfRule>
    <cfRule type="expression" dxfId="978" priority="20">
      <formula>Q8&lt;0</formula>
    </cfRule>
  </conditionalFormatting>
  <conditionalFormatting sqref="F73:F82">
    <cfRule type="expression" dxfId="977" priority="17">
      <formula>F73&gt;0</formula>
    </cfRule>
    <cfRule type="expression" dxfId="976" priority="18">
      <formula>F73&lt;0</formula>
    </cfRule>
  </conditionalFormatting>
  <conditionalFormatting sqref="H73:H76">
    <cfRule type="expression" dxfId="975" priority="15">
      <formula>H73&gt;0</formula>
    </cfRule>
    <cfRule type="expression" dxfId="974" priority="16">
      <formula>H73&lt;0</formula>
    </cfRule>
  </conditionalFormatting>
  <conditionalFormatting sqref="F69:F72">
    <cfRule type="expression" dxfId="973" priority="13">
      <formula>F69&gt;0</formula>
    </cfRule>
    <cfRule type="expression" dxfId="972" priority="14">
      <formula>F69&lt;0</formula>
    </cfRule>
  </conditionalFormatting>
  <conditionalFormatting sqref="H69:H72">
    <cfRule type="expression" dxfId="971" priority="11">
      <formula>H69&gt;0</formula>
    </cfRule>
    <cfRule type="expression" dxfId="970" priority="12">
      <formula>H69&lt;0</formula>
    </cfRule>
  </conditionalFormatting>
  <conditionalFormatting sqref="I73:I76">
    <cfRule type="expression" dxfId="969" priority="9">
      <formula>I73&gt;0</formula>
    </cfRule>
    <cfRule type="expression" dxfId="968" priority="10">
      <formula>I73&lt;0</formula>
    </cfRule>
  </conditionalFormatting>
  <conditionalFormatting sqref="I69:I72">
    <cfRule type="expression" dxfId="967" priority="7">
      <formula>I69&gt;0</formula>
    </cfRule>
    <cfRule type="expression" dxfId="966" priority="8">
      <formula>I69&lt;0</formula>
    </cfRule>
  </conditionalFormatting>
  <conditionalFormatting sqref="H77">
    <cfRule type="expression" dxfId="965" priority="5">
      <formula>H77&gt;0</formula>
    </cfRule>
    <cfRule type="expression" dxfId="964" priority="6">
      <formula>H77&lt;0</formula>
    </cfRule>
  </conditionalFormatting>
  <conditionalFormatting sqref="H78">
    <cfRule type="expression" dxfId="963" priority="3">
      <formula>H78&gt;0</formula>
    </cfRule>
    <cfRule type="expression" dxfId="962" priority="4">
      <formula>H78&lt;0</formula>
    </cfRule>
  </conditionalFormatting>
  <conditionalFormatting sqref="H79">
    <cfRule type="expression" dxfId="961" priority="1">
      <formula>H79&gt;0</formula>
    </cfRule>
    <cfRule type="expression" dxfId="96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42727</v>
      </c>
      <c r="X2" s="10">
        <v>37.26</v>
      </c>
      <c r="Y2" s="10">
        <v>37.549999999999997</v>
      </c>
      <c r="Z2" s="10">
        <v>37.200000000000003</v>
      </c>
      <c r="AA2" s="10">
        <v>37.5</v>
      </c>
      <c r="AB2" s="95">
        <v>2077700</v>
      </c>
      <c r="AC2" s="10">
        <v>37.5</v>
      </c>
      <c r="AD2" s="2">
        <f>Y2-Z2</f>
        <v>0.34999999999999432</v>
      </c>
      <c r="AE2" s="138">
        <f>AC2/AC3-1</f>
        <v>5.0924685071025433E-3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37.380000000000003</v>
      </c>
      <c r="W3" s="133">
        <v>42726</v>
      </c>
      <c r="X3" s="10">
        <v>37.39</v>
      </c>
      <c r="Y3" s="10">
        <v>37.81</v>
      </c>
      <c r="Z3" s="10">
        <v>37.130000000000003</v>
      </c>
      <c r="AA3" s="10">
        <v>37.31</v>
      </c>
      <c r="AB3" s="95">
        <v>3122900</v>
      </c>
      <c r="AC3" s="10">
        <v>37.31</v>
      </c>
      <c r="AD3" s="2">
        <f t="shared" ref="AD3:AD66" si="0">Y3-Z3</f>
        <v>0.67999999999999972</v>
      </c>
      <c r="AE3" s="138">
        <f t="shared" ref="AE3:AE66" si="1">AC3/AC4-1</f>
        <v>-5.5970149253731227E-3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37.380000000000003</v>
      </c>
      <c r="R4" s="528">
        <v>4.5999999999999999E-3</v>
      </c>
      <c r="T4" s="1"/>
      <c r="W4" s="133">
        <v>42725</v>
      </c>
      <c r="X4" s="10">
        <v>37.4</v>
      </c>
      <c r="Y4" s="10">
        <v>37.89</v>
      </c>
      <c r="Z4" s="10">
        <v>37.049999999999997</v>
      </c>
      <c r="AA4" s="10">
        <v>37.520000000000003</v>
      </c>
      <c r="AB4" s="95">
        <v>4093000</v>
      </c>
      <c r="AC4" s="10">
        <v>37.520000000000003</v>
      </c>
      <c r="AD4" s="2">
        <f t="shared" si="0"/>
        <v>0.84000000000000341</v>
      </c>
      <c r="AE4" s="138">
        <f t="shared" si="1"/>
        <v>6.1678734245107503E-3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42724</v>
      </c>
      <c r="X5" s="10">
        <v>37.56</v>
      </c>
      <c r="Y5" s="10">
        <v>37.83</v>
      </c>
      <c r="Z5" s="10">
        <v>37.14</v>
      </c>
      <c r="AA5" s="10">
        <v>37.29</v>
      </c>
      <c r="AB5" s="95">
        <v>2479900</v>
      </c>
      <c r="AC5" s="10">
        <v>37.29</v>
      </c>
      <c r="AD5" s="2">
        <f t="shared" si="0"/>
        <v>0.68999999999999773</v>
      </c>
      <c r="AE5" s="138">
        <f t="shared" si="1"/>
        <v>-5.3347559349160578E-3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37.630000000000003</v>
      </c>
      <c r="Y6" s="10">
        <v>38.29</v>
      </c>
      <c r="Z6" s="10">
        <v>37.380000000000003</v>
      </c>
      <c r="AA6" s="10">
        <v>37.49</v>
      </c>
      <c r="AB6" s="95">
        <v>2723600</v>
      </c>
      <c r="AC6" s="10">
        <v>37.49</v>
      </c>
      <c r="AD6" s="2">
        <f t="shared" si="0"/>
        <v>0.90999999999999659</v>
      </c>
      <c r="AE6" s="138">
        <f t="shared" si="1"/>
        <v>-8.7255420412479801E-3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439.77999999999975</v>
      </c>
      <c r="R7">
        <v>0</v>
      </c>
      <c r="W7" s="133">
        <v>42720</v>
      </c>
      <c r="X7" s="10">
        <v>38.090000000000003</v>
      </c>
      <c r="Y7" s="10">
        <v>38.229999999999997</v>
      </c>
      <c r="Z7" s="10">
        <v>37.630000000000003</v>
      </c>
      <c r="AA7" s="10">
        <v>37.82</v>
      </c>
      <c r="AB7" s="95">
        <v>6506700</v>
      </c>
      <c r="AC7" s="10">
        <v>37.82</v>
      </c>
      <c r="AD7" s="2">
        <f t="shared" si="0"/>
        <v>0.59999999999999432</v>
      </c>
      <c r="AE7" s="138">
        <f t="shared" si="1"/>
        <v>1.5889830508475367E-3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37.64</v>
      </c>
      <c r="Y8" s="10">
        <v>38.1</v>
      </c>
      <c r="Z8" s="10">
        <v>37.32</v>
      </c>
      <c r="AA8" s="10">
        <v>37.76</v>
      </c>
      <c r="AB8" s="95">
        <v>4589800</v>
      </c>
      <c r="AC8" s="10">
        <v>37.76</v>
      </c>
      <c r="AD8" s="2">
        <f t="shared" si="0"/>
        <v>0.78000000000000114</v>
      </c>
      <c r="AE8" s="138">
        <f t="shared" si="1"/>
        <v>1.8572565667285268E-3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38.15</v>
      </c>
      <c r="Y9" s="10">
        <v>38.17</v>
      </c>
      <c r="Z9" s="10">
        <v>37.130000000000003</v>
      </c>
      <c r="AA9" s="10">
        <v>37.69</v>
      </c>
      <c r="AB9" s="95">
        <v>5788500</v>
      </c>
      <c r="AC9" s="10">
        <v>37.69</v>
      </c>
      <c r="AD9" s="2">
        <f t="shared" si="0"/>
        <v>1.0399999999999991</v>
      </c>
      <c r="AE9" s="138">
        <f t="shared" si="1"/>
        <v>-1.5926892950391625E-2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215</v>
      </c>
      <c r="P10" s="34"/>
      <c r="Q10" s="2">
        <f>M35</f>
        <v>439.77999999999975</v>
      </c>
      <c r="W10" s="133">
        <v>42717</v>
      </c>
      <c r="X10" s="10">
        <v>37.700000000000003</v>
      </c>
      <c r="Y10" s="10">
        <v>38.450000000000003</v>
      </c>
      <c r="Z10" s="10">
        <v>37.64</v>
      </c>
      <c r="AA10" s="10">
        <v>38.299999999999997</v>
      </c>
      <c r="AB10" s="95">
        <v>7002200</v>
      </c>
      <c r="AC10" s="10">
        <v>38.299999999999997</v>
      </c>
      <c r="AD10" s="2">
        <f t="shared" si="0"/>
        <v>0.81000000000000227</v>
      </c>
      <c r="AE10" s="138">
        <f t="shared" si="1"/>
        <v>3.1510907621868922E-2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36.69</v>
      </c>
      <c r="Y11" s="10">
        <v>37.299999999999997</v>
      </c>
      <c r="Z11" s="10">
        <v>36.35</v>
      </c>
      <c r="AA11" s="10">
        <v>37.130000000000003</v>
      </c>
      <c r="AB11" s="95">
        <v>4873500</v>
      </c>
      <c r="AC11" s="10">
        <v>37.130000000000003</v>
      </c>
      <c r="AD11" s="2">
        <f t="shared" si="0"/>
        <v>0.94999999999999574</v>
      </c>
      <c r="AE11" s="138">
        <f t="shared" si="1"/>
        <v>1.6981648863325205E-2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42713</v>
      </c>
      <c r="X12" s="10">
        <v>36.08</v>
      </c>
      <c r="Y12" s="10">
        <v>37.15</v>
      </c>
      <c r="Z12" s="10">
        <v>36.07</v>
      </c>
      <c r="AA12" s="10">
        <v>36.51</v>
      </c>
      <c r="AB12" s="95">
        <v>6117200</v>
      </c>
      <c r="AC12" s="10">
        <v>36.51</v>
      </c>
      <c r="AD12" s="2">
        <f t="shared" si="0"/>
        <v>1.0799999999999983</v>
      </c>
      <c r="AE12" s="138">
        <f t="shared" si="1"/>
        <v>1.2479201331114798E-2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42712</v>
      </c>
      <c r="X13" s="10">
        <v>34.5</v>
      </c>
      <c r="Y13" s="10">
        <v>36.08</v>
      </c>
      <c r="Z13" s="10">
        <v>34.24</v>
      </c>
      <c r="AA13" s="10">
        <v>36.06</v>
      </c>
      <c r="AB13" s="95">
        <v>9093500</v>
      </c>
      <c r="AC13" s="10">
        <v>36.06</v>
      </c>
      <c r="AD13" s="2">
        <f t="shared" si="0"/>
        <v>1.8399999999999963</v>
      </c>
      <c r="AE13" s="138">
        <f t="shared" si="1"/>
        <v>4.5217391304347876E-2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42711</v>
      </c>
      <c r="X14" s="10">
        <v>35.520000000000003</v>
      </c>
      <c r="Y14" s="10">
        <v>35.520000000000003</v>
      </c>
      <c r="Z14" s="10">
        <v>33.79</v>
      </c>
      <c r="AA14" s="10">
        <v>34.5</v>
      </c>
      <c r="AB14" s="95">
        <v>11540100</v>
      </c>
      <c r="AC14" s="10">
        <v>34.5</v>
      </c>
      <c r="AD14" s="2">
        <f t="shared" si="0"/>
        <v>1.730000000000004</v>
      </c>
      <c r="AE14" s="138">
        <f t="shared" si="1"/>
        <v>-3.7925264919129953E-2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42710</v>
      </c>
      <c r="X15" s="10">
        <v>35.450000000000003</v>
      </c>
      <c r="Y15" s="10">
        <v>36.020000000000003</v>
      </c>
      <c r="Z15" s="10">
        <v>34.909999999999997</v>
      </c>
      <c r="AA15" s="10">
        <v>35.86</v>
      </c>
      <c r="AB15" s="95">
        <v>5767300</v>
      </c>
      <c r="AC15" s="10">
        <v>35.86</v>
      </c>
      <c r="AD15" s="2">
        <f t="shared" si="0"/>
        <v>1.1100000000000065</v>
      </c>
      <c r="AE15" s="138">
        <f t="shared" si="1"/>
        <v>5.8906030855541136E-3</v>
      </c>
    </row>
    <row r="16" spans="1:40" x14ac:dyDescent="0.25">
      <c r="G16" s="1"/>
      <c r="W16" s="133">
        <v>42709</v>
      </c>
      <c r="X16" s="10">
        <v>36.31</v>
      </c>
      <c r="Y16" s="10">
        <v>36.659999999999997</v>
      </c>
      <c r="Z16" s="10">
        <v>35.369999999999997</v>
      </c>
      <c r="AA16" s="10">
        <v>35.65</v>
      </c>
      <c r="AB16" s="95">
        <v>3522800</v>
      </c>
      <c r="AC16" s="10">
        <v>35.65</v>
      </c>
      <c r="AD16" s="2">
        <f t="shared" si="0"/>
        <v>1.2899999999999991</v>
      </c>
      <c r="AE16" s="138">
        <f t="shared" si="1"/>
        <v>-9.4470686301751927E-3</v>
      </c>
    </row>
    <row r="17" spans="1:31" x14ac:dyDescent="0.25">
      <c r="G17" s="1"/>
      <c r="W17" s="133">
        <v>42706</v>
      </c>
      <c r="X17" s="10">
        <v>36.07</v>
      </c>
      <c r="Y17" s="10">
        <v>36.42</v>
      </c>
      <c r="Z17" s="10">
        <v>35.68</v>
      </c>
      <c r="AA17" s="10">
        <v>35.99</v>
      </c>
      <c r="AB17" s="95">
        <v>3538300</v>
      </c>
      <c r="AC17" s="10">
        <v>35.99</v>
      </c>
      <c r="AD17" s="2">
        <f t="shared" si="0"/>
        <v>0.74000000000000199</v>
      </c>
      <c r="AE17" s="138">
        <f t="shared" si="1"/>
        <v>-1.1101859561476468E-3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42705</v>
      </c>
      <c r="X18" s="10">
        <v>36.619999999999997</v>
      </c>
      <c r="Y18" s="10">
        <v>37.159999999999997</v>
      </c>
      <c r="Z18" s="10">
        <v>35.92</v>
      </c>
      <c r="AA18" s="10">
        <v>36.03</v>
      </c>
      <c r="AB18" s="95">
        <v>5123500</v>
      </c>
      <c r="AC18" s="10">
        <v>36.03</v>
      </c>
      <c r="AD18" s="2">
        <f t="shared" si="0"/>
        <v>1.2399999999999949</v>
      </c>
      <c r="AE18" s="138">
        <f t="shared" si="1"/>
        <v>-1.5842665938268219E-2</v>
      </c>
    </row>
    <row r="19" spans="1:31" x14ac:dyDescent="0.25">
      <c r="N19" s="2"/>
      <c r="W19" s="133">
        <v>42704</v>
      </c>
      <c r="X19" s="10">
        <v>36.03</v>
      </c>
      <c r="Y19" s="10">
        <v>36.72</v>
      </c>
      <c r="Z19" s="10">
        <v>35.69</v>
      </c>
      <c r="AA19" s="10">
        <v>36.61</v>
      </c>
      <c r="AB19" s="95">
        <v>5522900</v>
      </c>
      <c r="AC19" s="10">
        <v>36.61</v>
      </c>
      <c r="AD19" s="2">
        <f t="shared" si="0"/>
        <v>1.0300000000000011</v>
      </c>
      <c r="AE19" s="138">
        <f t="shared" si="1"/>
        <v>1.5252357182473641E-2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36.76</v>
      </c>
      <c r="Y20" s="10">
        <v>37</v>
      </c>
      <c r="Z20" s="10">
        <v>35.950000000000003</v>
      </c>
      <c r="AA20" s="10">
        <v>36.06</v>
      </c>
      <c r="AB20" s="95">
        <v>3666500</v>
      </c>
      <c r="AC20" s="10">
        <v>36.06</v>
      </c>
      <c r="AD20" s="2">
        <f t="shared" si="0"/>
        <v>1.0499999999999972</v>
      </c>
      <c r="AE20" s="138">
        <f t="shared" si="1"/>
        <v>-1.8508437670114342E-2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42702</v>
      </c>
      <c r="X21" s="10">
        <v>36.72</v>
      </c>
      <c r="Y21" s="10">
        <v>37.15</v>
      </c>
      <c r="Z21" s="10">
        <v>36.67</v>
      </c>
      <c r="AA21" s="10">
        <v>36.74</v>
      </c>
      <c r="AB21" s="95">
        <v>3515200</v>
      </c>
      <c r="AC21" s="10">
        <v>36.74</v>
      </c>
      <c r="AD21" s="2">
        <f t="shared" si="0"/>
        <v>0.47999999999999687</v>
      </c>
      <c r="AE21" s="138">
        <f t="shared" si="1"/>
        <v>1.6357688113413094E-3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42699</v>
      </c>
      <c r="X22" s="10">
        <v>36.93</v>
      </c>
      <c r="Y22" s="10">
        <v>37.04</v>
      </c>
      <c r="Z22" s="10">
        <v>36.58</v>
      </c>
      <c r="AA22" s="10">
        <v>36.68</v>
      </c>
      <c r="AB22" s="95">
        <v>1303700</v>
      </c>
      <c r="AC22" s="10">
        <v>36.68</v>
      </c>
      <c r="AD22" s="2">
        <f t="shared" si="0"/>
        <v>0.46000000000000085</v>
      </c>
      <c r="AE22" s="138">
        <f t="shared" si="1"/>
        <v>-4.6132971506106513E-3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42697</v>
      </c>
      <c r="X23" s="10">
        <v>35.909999999999997</v>
      </c>
      <c r="Y23" s="10">
        <v>36.9</v>
      </c>
      <c r="Z23" s="10">
        <v>35.26</v>
      </c>
      <c r="AA23" s="10">
        <v>36.85</v>
      </c>
      <c r="AB23" s="95">
        <v>4267800</v>
      </c>
      <c r="AC23" s="10">
        <v>36.85</v>
      </c>
      <c r="AD23" s="2">
        <f t="shared" si="0"/>
        <v>1.6400000000000006</v>
      </c>
      <c r="AE23" s="138">
        <f t="shared" si="1"/>
        <v>1.4592511013215903E-2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42696</v>
      </c>
      <c r="X24" s="10">
        <v>36.619999999999997</v>
      </c>
      <c r="Y24" s="10">
        <v>36.94</v>
      </c>
      <c r="Z24" s="10">
        <v>35.9</v>
      </c>
      <c r="AA24" s="10">
        <v>36.32</v>
      </c>
      <c r="AB24" s="95">
        <v>3484400</v>
      </c>
      <c r="AC24" s="10">
        <v>36.32</v>
      </c>
      <c r="AD24" s="2">
        <f t="shared" si="0"/>
        <v>1.0399999999999991</v>
      </c>
      <c r="AE24" s="138">
        <f t="shared" si="1"/>
        <v>-9.8146128680479672E-3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42695</v>
      </c>
      <c r="X25" s="10">
        <v>36.53</v>
      </c>
      <c r="Y25" s="10">
        <v>37.11</v>
      </c>
      <c r="Z25" s="10">
        <v>36.42</v>
      </c>
      <c r="AA25" s="10">
        <v>36.68</v>
      </c>
      <c r="AB25" s="95">
        <v>3698000</v>
      </c>
      <c r="AC25" s="10">
        <v>36.68</v>
      </c>
      <c r="AD25" s="2">
        <f t="shared" si="0"/>
        <v>0.68999999999999773</v>
      </c>
      <c r="AE25" s="138">
        <f t="shared" si="1"/>
        <v>5.7581573896352545E-3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42692</v>
      </c>
      <c r="X26" s="10">
        <v>37.450000000000003</v>
      </c>
      <c r="Y26" s="10">
        <v>37.590000000000003</v>
      </c>
      <c r="Z26" s="10">
        <v>36.409999999999997</v>
      </c>
      <c r="AA26" s="10">
        <v>36.47</v>
      </c>
      <c r="AB26" s="95">
        <v>6012100</v>
      </c>
      <c r="AC26" s="10">
        <v>36.47</v>
      </c>
      <c r="AD26" s="2">
        <f t="shared" si="0"/>
        <v>1.1800000000000068</v>
      </c>
      <c r="AE26" s="138">
        <f t="shared" si="1"/>
        <v>-2.9020234291799896E-2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42691</v>
      </c>
      <c r="X27" s="10">
        <v>38.08</v>
      </c>
      <c r="Y27" s="10">
        <v>38.130000000000003</v>
      </c>
      <c r="Z27" s="10">
        <v>37</v>
      </c>
      <c r="AA27" s="10">
        <v>37.56</v>
      </c>
      <c r="AB27" s="95">
        <v>5437700</v>
      </c>
      <c r="AC27" s="10">
        <v>37.56</v>
      </c>
      <c r="AD27" s="2">
        <f t="shared" si="0"/>
        <v>1.1300000000000026</v>
      </c>
      <c r="AE27" s="138">
        <f t="shared" si="1"/>
        <v>-8.9709762532980131E-3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42690</v>
      </c>
      <c r="X28" s="10">
        <v>38.5</v>
      </c>
      <c r="Y28" s="10">
        <v>38.6</v>
      </c>
      <c r="Z28" s="10">
        <v>37.700000000000003</v>
      </c>
      <c r="AA28" s="10">
        <v>37.9</v>
      </c>
      <c r="AB28" s="95">
        <v>4728500</v>
      </c>
      <c r="AC28" s="10">
        <v>37.9</v>
      </c>
      <c r="AD28" s="2">
        <f t="shared" si="0"/>
        <v>0.89999999999999858</v>
      </c>
      <c r="AE28" s="138">
        <f t="shared" si="1"/>
        <v>-1.9658561821003562E-2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42689</v>
      </c>
      <c r="X29" s="10">
        <v>38</v>
      </c>
      <c r="Y29" s="10">
        <v>38.78</v>
      </c>
      <c r="Z29" s="10">
        <v>37.4</v>
      </c>
      <c r="AA29" s="10">
        <v>38.659999999999997</v>
      </c>
      <c r="AB29" s="95">
        <v>5328100</v>
      </c>
      <c r="AC29" s="10">
        <v>38.659999999999997</v>
      </c>
      <c r="AD29" s="2">
        <f t="shared" si="0"/>
        <v>1.3800000000000026</v>
      </c>
      <c r="AE29" s="138">
        <f t="shared" si="1"/>
        <v>5.7232049947970598E-3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42688</v>
      </c>
      <c r="X30" s="10">
        <v>37.56</v>
      </c>
      <c r="Y30" s="10">
        <v>38.53</v>
      </c>
      <c r="Z30" s="10">
        <v>37.56</v>
      </c>
      <c r="AA30" s="10">
        <v>38.44</v>
      </c>
      <c r="AB30" s="95">
        <v>4951500</v>
      </c>
      <c r="AC30" s="10">
        <v>38.44</v>
      </c>
      <c r="AD30" s="2">
        <f t="shared" si="0"/>
        <v>0.96999999999999886</v>
      </c>
      <c r="AE30" s="138">
        <f t="shared" si="1"/>
        <v>1.344582124967042E-2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42685</v>
      </c>
      <c r="X31" s="10">
        <v>37.92</v>
      </c>
      <c r="Y31" s="10">
        <v>38.54</v>
      </c>
      <c r="Z31" s="10">
        <v>37.409999999999997</v>
      </c>
      <c r="AA31" s="10">
        <v>37.93</v>
      </c>
      <c r="AB31" s="95">
        <v>5668000</v>
      </c>
      <c r="AC31" s="10">
        <v>37.93</v>
      </c>
      <c r="AD31" s="2">
        <f t="shared" si="0"/>
        <v>1.1300000000000026</v>
      </c>
      <c r="AE31" s="138">
        <f t="shared" si="1"/>
        <v>-9.1431556948798898E-3</v>
      </c>
    </row>
    <row r="32" spans="1:31" x14ac:dyDescent="0.25">
      <c r="W32" s="133">
        <v>42684</v>
      </c>
      <c r="X32" s="10">
        <v>39.450000000000003</v>
      </c>
      <c r="Y32" s="10">
        <v>40.409999999999997</v>
      </c>
      <c r="Z32" s="10">
        <v>37.549999999999997</v>
      </c>
      <c r="AA32" s="10">
        <v>38.28</v>
      </c>
      <c r="AB32" s="95">
        <v>11946500</v>
      </c>
      <c r="AC32" s="10">
        <v>38.28</v>
      </c>
      <c r="AD32" s="2">
        <f t="shared" si="0"/>
        <v>2.8599999999999994</v>
      </c>
      <c r="AE32" s="138">
        <f t="shared" si="1"/>
        <v>-1.6443987667009274E-2</v>
      </c>
    </row>
    <row r="33" spans="1:31" x14ac:dyDescent="0.25">
      <c r="W33" s="133">
        <v>42683</v>
      </c>
      <c r="X33" s="10">
        <v>40</v>
      </c>
      <c r="Y33" s="10">
        <v>40.5</v>
      </c>
      <c r="Z33" s="10">
        <v>38.549999999999997</v>
      </c>
      <c r="AA33" s="10">
        <v>38.92</v>
      </c>
      <c r="AB33" s="95">
        <v>17199100</v>
      </c>
      <c r="AC33" s="10">
        <v>38.92</v>
      </c>
      <c r="AD33" s="2">
        <f t="shared" si="0"/>
        <v>1.9500000000000028</v>
      </c>
      <c r="AE33" s="138">
        <f t="shared" si="1"/>
        <v>4.8773915386688182E-2</v>
      </c>
    </row>
    <row r="34" spans="1:31" x14ac:dyDescent="0.25">
      <c r="W34" s="133">
        <v>42682</v>
      </c>
      <c r="X34" s="10">
        <v>35.61</v>
      </c>
      <c r="Y34" s="10">
        <v>37.770000000000003</v>
      </c>
      <c r="Z34" s="10">
        <v>35.450000000000003</v>
      </c>
      <c r="AA34" s="10">
        <v>37.11</v>
      </c>
      <c r="AB34" s="95">
        <v>9110100</v>
      </c>
      <c r="AC34" s="10">
        <v>37.11</v>
      </c>
      <c r="AD34" s="2">
        <f t="shared" si="0"/>
        <v>2.3200000000000003</v>
      </c>
      <c r="AE34" s="138">
        <f t="shared" si="1"/>
        <v>1.4211533205793714E-2</v>
      </c>
    </row>
    <row r="35" spans="1:31" x14ac:dyDescent="0.25">
      <c r="L35" t="s">
        <v>215</v>
      </c>
      <c r="M35" s="2">
        <f>K53+M53-F53</f>
        <v>439.77999999999975</v>
      </c>
      <c r="W35" s="133">
        <v>42681</v>
      </c>
      <c r="X35" s="10">
        <v>35.69</v>
      </c>
      <c r="Y35" s="10">
        <v>36.81</v>
      </c>
      <c r="Z35" s="10">
        <v>35.28</v>
      </c>
      <c r="AA35" s="10">
        <v>36.590000000000003</v>
      </c>
      <c r="AB35" s="95">
        <v>5742200</v>
      </c>
      <c r="AC35" s="10">
        <v>36.590000000000003</v>
      </c>
      <c r="AD35" s="2">
        <f t="shared" si="0"/>
        <v>1.5300000000000011</v>
      </c>
      <c r="AE35" s="138">
        <f t="shared" si="1"/>
        <v>4.5428571428571596E-2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7" t="s">
        <v>7</v>
      </c>
      <c r="J36" s="387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34.01</v>
      </c>
      <c r="Y36" s="10">
        <v>35.630000000000003</v>
      </c>
      <c r="Z36" s="10">
        <v>34</v>
      </c>
      <c r="AA36" s="10">
        <v>35</v>
      </c>
      <c r="AB36" s="95">
        <v>7927400</v>
      </c>
      <c r="AC36" s="10">
        <v>35</v>
      </c>
      <c r="AD36" s="2">
        <f t="shared" si="0"/>
        <v>1.6300000000000026</v>
      </c>
      <c r="AE36" s="138">
        <f t="shared" si="1"/>
        <v>2.5190392501464487E-2</v>
      </c>
    </row>
    <row r="37" spans="1:31" x14ac:dyDescent="0.25">
      <c r="A37" s="390" t="s">
        <v>210</v>
      </c>
      <c r="B37" s="380">
        <v>42502</v>
      </c>
      <c r="C37" s="381">
        <v>60</v>
      </c>
      <c r="D37" s="382">
        <v>38.25</v>
      </c>
      <c r="E37" s="382">
        <v>0</v>
      </c>
      <c r="F37" s="382">
        <f>C37*D37 + E37</f>
        <v>2295</v>
      </c>
      <c r="G37" s="380">
        <v>42528</v>
      </c>
      <c r="H37" s="385">
        <v>30</v>
      </c>
      <c r="I37" s="382">
        <v>45.25</v>
      </c>
      <c r="J37" s="382">
        <v>0.03</v>
      </c>
      <c r="K37" s="382">
        <f>H37*I37 - J37</f>
        <v>1357.47</v>
      </c>
      <c r="L37" s="381"/>
      <c r="M37" s="381"/>
      <c r="W37" s="133">
        <v>42677</v>
      </c>
      <c r="X37" s="10">
        <v>37.04</v>
      </c>
      <c r="Y37" s="10">
        <v>37.1</v>
      </c>
      <c r="Z37" s="10">
        <v>33.6</v>
      </c>
      <c r="AA37" s="10">
        <v>34.14</v>
      </c>
      <c r="AB37" s="95">
        <v>17825900</v>
      </c>
      <c r="AC37" s="10">
        <v>34.14</v>
      </c>
      <c r="AD37" s="2">
        <f t="shared" si="0"/>
        <v>3.5</v>
      </c>
      <c r="AE37" s="138">
        <f t="shared" si="1"/>
        <v>-6.8993727842923347E-2</v>
      </c>
    </row>
    <row r="38" spans="1:31" x14ac:dyDescent="0.25">
      <c r="A38" s="391" t="s">
        <v>71</v>
      </c>
      <c r="B38" s="392"/>
      <c r="C38" s="381"/>
      <c r="D38" s="382"/>
      <c r="E38" s="382"/>
      <c r="F38" s="382"/>
      <c r="G38" s="380">
        <v>42544</v>
      </c>
      <c r="H38" s="385">
        <v>30</v>
      </c>
      <c r="I38" s="382">
        <v>45.91</v>
      </c>
      <c r="J38" s="382">
        <v>-0.01</v>
      </c>
      <c r="K38" s="382">
        <f>H38*I38 - J38</f>
        <v>1377.31</v>
      </c>
      <c r="L38" s="381"/>
      <c r="M38" s="381"/>
      <c r="W38" s="133">
        <v>42676</v>
      </c>
      <c r="X38" s="10">
        <v>37.119999999999997</v>
      </c>
      <c r="Y38" s="10">
        <v>37.56</v>
      </c>
      <c r="Z38" s="10">
        <v>36.35</v>
      </c>
      <c r="AA38" s="10">
        <v>36.67</v>
      </c>
      <c r="AB38" s="95">
        <v>5929200</v>
      </c>
      <c r="AC38" s="10">
        <v>36.67</v>
      </c>
      <c r="AD38" s="2">
        <f t="shared" si="0"/>
        <v>1.2100000000000009</v>
      </c>
      <c r="AE38" s="138">
        <f t="shared" si="1"/>
        <v>-1.3186221743810456E-2</v>
      </c>
    </row>
    <row r="39" spans="1:31" x14ac:dyDescent="0.25">
      <c r="A39" s="381"/>
      <c r="B39" s="392"/>
      <c r="C39" s="381"/>
      <c r="D39" s="382"/>
      <c r="E39" s="382"/>
      <c r="F39" s="382"/>
      <c r="G39" s="380"/>
      <c r="H39" s="385"/>
      <c r="I39" s="382"/>
      <c r="J39" s="382"/>
      <c r="K39" s="382"/>
      <c r="L39" s="381"/>
      <c r="M39" s="381"/>
      <c r="W39" s="133">
        <v>42675</v>
      </c>
      <c r="X39" s="10">
        <v>36.54</v>
      </c>
      <c r="Y39" s="10">
        <v>37.32</v>
      </c>
      <c r="Z39" s="10">
        <v>36.51</v>
      </c>
      <c r="AA39" s="10">
        <v>37.159999999999997</v>
      </c>
      <c r="AB39" s="95">
        <v>6488900</v>
      </c>
      <c r="AC39" s="10">
        <v>37.159999999999997</v>
      </c>
      <c r="AD39" s="2">
        <f t="shared" si="0"/>
        <v>0.81000000000000227</v>
      </c>
      <c r="AE39" s="138">
        <f t="shared" si="1"/>
        <v>1.8082191780821821E-2</v>
      </c>
    </row>
    <row r="40" spans="1:31" x14ac:dyDescent="0.25">
      <c r="A40" s="381"/>
      <c r="B40" s="380"/>
      <c r="C40" s="381"/>
      <c r="D40" s="382"/>
      <c r="E40" s="382"/>
      <c r="F40" s="382"/>
      <c r="G40" s="380"/>
      <c r="H40" s="385"/>
      <c r="I40" s="382"/>
      <c r="J40" s="382"/>
      <c r="K40" s="382"/>
      <c r="L40" s="381"/>
      <c r="M40" s="381"/>
      <c r="W40" s="133">
        <v>42674</v>
      </c>
      <c r="X40" s="10">
        <v>37.29</v>
      </c>
      <c r="Y40" s="10">
        <v>37.479999999999997</v>
      </c>
      <c r="Z40" s="10">
        <v>36.479999999999997</v>
      </c>
      <c r="AA40" s="10">
        <v>36.5</v>
      </c>
      <c r="AB40" s="95">
        <v>5458100</v>
      </c>
      <c r="AC40" s="10">
        <v>36.5</v>
      </c>
      <c r="AD40" s="2">
        <f t="shared" si="0"/>
        <v>1</v>
      </c>
      <c r="AE40" s="138">
        <f t="shared" si="1"/>
        <v>-1.8553374563054503E-2</v>
      </c>
    </row>
    <row r="41" spans="1:31" x14ac:dyDescent="0.25">
      <c r="A41" s="381"/>
      <c r="B41" s="392"/>
      <c r="C41" s="381"/>
      <c r="D41" s="382"/>
      <c r="E41" s="382"/>
      <c r="F41" s="382"/>
      <c r="G41" s="380"/>
      <c r="H41" s="385"/>
      <c r="I41" s="382"/>
      <c r="J41" s="382"/>
      <c r="K41" s="382"/>
      <c r="L41" s="381"/>
      <c r="M41" s="381"/>
      <c r="W41" s="133">
        <v>42671</v>
      </c>
      <c r="X41" s="10">
        <v>37.86</v>
      </c>
      <c r="Y41" s="10">
        <v>38.75</v>
      </c>
      <c r="Z41" s="10">
        <v>36.67</v>
      </c>
      <c r="AA41" s="10">
        <v>37.19</v>
      </c>
      <c r="AB41" s="95">
        <v>7760300</v>
      </c>
      <c r="AC41" s="10">
        <v>37.19</v>
      </c>
      <c r="AD41" s="2">
        <f t="shared" si="0"/>
        <v>2.0799999999999983</v>
      </c>
      <c r="AE41" s="138">
        <f t="shared" si="1"/>
        <v>-2.1830615465544545E-2</v>
      </c>
    </row>
    <row r="42" spans="1:31" ht="20.25" thickBot="1" x14ac:dyDescent="0.35">
      <c r="A42" s="381"/>
      <c r="B42" s="392"/>
      <c r="C42" s="381"/>
      <c r="D42" s="382"/>
      <c r="E42" s="382"/>
      <c r="F42" s="382"/>
      <c r="G42" s="380"/>
      <c r="H42" s="385"/>
      <c r="I42" s="382"/>
      <c r="J42" s="382"/>
      <c r="K42" s="382"/>
      <c r="L42" s="381"/>
      <c r="M42" s="381"/>
      <c r="O42" s="614" t="s">
        <v>78</v>
      </c>
      <c r="P42" s="614"/>
      <c r="T42" s="112" t="s">
        <v>113</v>
      </c>
      <c r="U42" s="9"/>
      <c r="W42" s="133">
        <v>42670</v>
      </c>
      <c r="X42" s="10">
        <v>38.24</v>
      </c>
      <c r="Y42" s="10">
        <v>38.380000000000003</v>
      </c>
      <c r="Z42" s="10">
        <v>37.61</v>
      </c>
      <c r="AA42" s="10">
        <v>38.020000000000003</v>
      </c>
      <c r="AB42" s="95">
        <v>4515800</v>
      </c>
      <c r="AC42" s="10">
        <v>38.020000000000003</v>
      </c>
      <c r="AD42" s="2">
        <f t="shared" si="0"/>
        <v>0.77000000000000313</v>
      </c>
      <c r="AE42" s="138">
        <f t="shared" si="1"/>
        <v>-1.5756302521007237E-3</v>
      </c>
    </row>
    <row r="43" spans="1:31" ht="15.75" thickTop="1" x14ac:dyDescent="0.25">
      <c r="A43" s="381"/>
      <c r="B43" s="380"/>
      <c r="C43" s="381"/>
      <c r="D43" s="382"/>
      <c r="E43" s="382"/>
      <c r="F43" s="382"/>
      <c r="G43" s="380"/>
      <c r="H43" s="385"/>
      <c r="I43" s="382"/>
      <c r="J43" s="382"/>
      <c r="K43" s="382"/>
      <c r="L43" s="381"/>
      <c r="M43" s="381"/>
      <c r="O43" s="83">
        <v>1.1000000000000001</v>
      </c>
      <c r="P43" s="83">
        <f>O43*$Q$4</f>
        <v>41.118000000000009</v>
      </c>
      <c r="Q43" s="2"/>
      <c r="T43" s="139" t="s">
        <v>98</v>
      </c>
      <c r="U43" s="367">
        <v>37.5</v>
      </c>
      <c r="W43" s="133">
        <v>42669</v>
      </c>
      <c r="X43" s="10">
        <v>38.479999999999997</v>
      </c>
      <c r="Y43" s="10">
        <v>38.770000000000003</v>
      </c>
      <c r="Z43" s="10">
        <v>37.65</v>
      </c>
      <c r="AA43" s="10">
        <v>38.08</v>
      </c>
      <c r="AB43" s="95">
        <v>7047100</v>
      </c>
      <c r="AC43" s="10">
        <v>38.08</v>
      </c>
      <c r="AD43" s="2">
        <f t="shared" si="0"/>
        <v>1.1200000000000045</v>
      </c>
      <c r="AE43" s="138">
        <f t="shared" si="1"/>
        <v>-1.5511892450879028E-2</v>
      </c>
    </row>
    <row r="44" spans="1:31" x14ac:dyDescent="0.25">
      <c r="A44" s="381"/>
      <c r="B44" s="380"/>
      <c r="C44" s="381"/>
      <c r="D44" s="382"/>
      <c r="E44" s="382"/>
      <c r="F44" s="382"/>
      <c r="G44" s="380"/>
      <c r="H44" s="385"/>
      <c r="I44" s="382"/>
      <c r="J44" s="382"/>
      <c r="K44" s="382"/>
      <c r="L44" s="381"/>
      <c r="M44" s="381"/>
      <c r="O44" s="83">
        <v>1.0900000000000001</v>
      </c>
      <c r="P44" s="83">
        <f t="shared" ref="P44:P63" si="3">O44*$Q$4</f>
        <v>40.744200000000006</v>
      </c>
      <c r="Q44" s="2"/>
      <c r="T44" s="108" t="s">
        <v>99</v>
      </c>
      <c r="U44" s="368">
        <v>37.479999999999997</v>
      </c>
      <c r="W44" s="133">
        <v>42668</v>
      </c>
      <c r="X44" s="10">
        <v>37.69</v>
      </c>
      <c r="Y44" s="10">
        <v>39.39</v>
      </c>
      <c r="Z44" s="10">
        <v>37.619999999999997</v>
      </c>
      <c r="AA44" s="10">
        <v>38.68</v>
      </c>
      <c r="AB44" s="95">
        <v>9299300</v>
      </c>
      <c r="AC44" s="10">
        <v>38.68</v>
      </c>
      <c r="AD44" s="2">
        <f t="shared" si="0"/>
        <v>1.7700000000000031</v>
      </c>
      <c r="AE44" s="138">
        <f t="shared" si="1"/>
        <v>2.9818956336528091E-2</v>
      </c>
    </row>
    <row r="45" spans="1:31" x14ac:dyDescent="0.25">
      <c r="A45" s="381"/>
      <c r="B45" s="380"/>
      <c r="C45" s="381"/>
      <c r="D45" s="382"/>
      <c r="E45" s="382"/>
      <c r="F45" s="382"/>
      <c r="G45" s="380"/>
      <c r="H45" s="381"/>
      <c r="I45" s="381"/>
      <c r="J45" s="381"/>
      <c r="K45" s="382"/>
      <c r="L45" s="381"/>
      <c r="M45" s="381"/>
      <c r="O45" s="83">
        <v>1.08</v>
      </c>
      <c r="P45" s="83">
        <f t="shared" si="3"/>
        <v>40.370400000000004</v>
      </c>
      <c r="Q45" s="2"/>
      <c r="T45" s="108" t="s">
        <v>100</v>
      </c>
      <c r="U45" s="368" t="s">
        <v>474</v>
      </c>
      <c r="W45" s="133">
        <v>42667</v>
      </c>
      <c r="X45" s="10">
        <v>37.25</v>
      </c>
      <c r="Y45" s="10">
        <v>37.89</v>
      </c>
      <c r="Z45" s="10">
        <v>37.020000000000003</v>
      </c>
      <c r="AA45" s="10">
        <v>37.56</v>
      </c>
      <c r="AB45" s="95">
        <v>3149700</v>
      </c>
      <c r="AC45" s="10">
        <v>37.56</v>
      </c>
      <c r="AD45" s="2">
        <f t="shared" si="0"/>
        <v>0.86999999999999744</v>
      </c>
      <c r="AE45" s="138">
        <f t="shared" si="1"/>
        <v>1.4586709886547755E-2</v>
      </c>
    </row>
    <row r="46" spans="1:31" x14ac:dyDescent="0.25">
      <c r="A46" s="381"/>
      <c r="B46" s="380"/>
      <c r="C46" s="381"/>
      <c r="D46" s="382"/>
      <c r="E46" s="382"/>
      <c r="F46" s="382"/>
      <c r="G46" s="380"/>
      <c r="H46" s="381"/>
      <c r="I46" s="381"/>
      <c r="J46" s="381"/>
      <c r="K46" s="382"/>
      <c r="L46" s="381"/>
      <c r="M46" s="381"/>
      <c r="O46" s="83">
        <v>1.07</v>
      </c>
      <c r="P46" s="83">
        <f t="shared" si="3"/>
        <v>39.996600000000008</v>
      </c>
      <c r="Q46" s="2"/>
      <c r="T46" s="108" t="s">
        <v>101</v>
      </c>
      <c r="U46" s="368" t="s">
        <v>475</v>
      </c>
      <c r="W46" s="133">
        <v>42664</v>
      </c>
      <c r="X46" s="10">
        <v>37.57</v>
      </c>
      <c r="Y46" s="10">
        <v>37.71</v>
      </c>
      <c r="Z46" s="10">
        <v>36.82</v>
      </c>
      <c r="AA46" s="10">
        <v>37.020000000000003</v>
      </c>
      <c r="AB46" s="95">
        <v>6171000</v>
      </c>
      <c r="AC46" s="10">
        <v>37.020000000000003</v>
      </c>
      <c r="AD46" s="2">
        <f t="shared" si="0"/>
        <v>0.89000000000000057</v>
      </c>
      <c r="AE46" s="138">
        <f t="shared" si="1"/>
        <v>-1.5687317202871531E-2</v>
      </c>
    </row>
    <row r="47" spans="1:31" x14ac:dyDescent="0.25">
      <c r="A47" s="381"/>
      <c r="B47" s="380"/>
      <c r="C47" s="381"/>
      <c r="D47" s="382"/>
      <c r="E47" s="382"/>
      <c r="F47" s="382"/>
      <c r="G47" s="380"/>
      <c r="H47" s="381"/>
      <c r="I47" s="381"/>
      <c r="J47" s="381"/>
      <c r="K47" s="382"/>
      <c r="L47" s="381"/>
      <c r="M47" s="381"/>
      <c r="O47" s="83">
        <v>1.06</v>
      </c>
      <c r="P47" s="83">
        <f t="shared" si="3"/>
        <v>39.622800000000005</v>
      </c>
      <c r="Q47" s="2"/>
      <c r="T47" s="108" t="s">
        <v>102</v>
      </c>
      <c r="U47" s="368">
        <v>50.89</v>
      </c>
      <c r="W47" s="133">
        <v>42663</v>
      </c>
      <c r="X47" s="10">
        <v>37.299999999999997</v>
      </c>
      <c r="Y47" s="10">
        <v>37.880000000000003</v>
      </c>
      <c r="Z47" s="10">
        <v>37.17</v>
      </c>
      <c r="AA47" s="10">
        <v>37.61</v>
      </c>
      <c r="AB47" s="95">
        <v>3596700</v>
      </c>
      <c r="AC47" s="10">
        <v>37.61</v>
      </c>
      <c r="AD47" s="2">
        <f t="shared" si="0"/>
        <v>0.71000000000000085</v>
      </c>
      <c r="AE47" s="138">
        <f t="shared" si="1"/>
        <v>1.1021505376344054E-2</v>
      </c>
    </row>
    <row r="48" spans="1:31" x14ac:dyDescent="0.25">
      <c r="A48" s="381"/>
      <c r="B48" s="380"/>
      <c r="C48" s="381"/>
      <c r="D48" s="382"/>
      <c r="E48" s="382"/>
      <c r="F48" s="382"/>
      <c r="G48" s="380"/>
      <c r="H48" s="381"/>
      <c r="I48" s="382"/>
      <c r="J48" s="381"/>
      <c r="K48" s="382"/>
      <c r="L48" s="381"/>
      <c r="M48" s="381"/>
      <c r="O48" s="83">
        <v>1.05</v>
      </c>
      <c r="P48" s="83">
        <f t="shared" si="3"/>
        <v>39.249000000000002</v>
      </c>
      <c r="Q48" s="2"/>
      <c r="T48" s="108" t="s">
        <v>103</v>
      </c>
      <c r="U48" s="368">
        <v>1.42262</v>
      </c>
      <c r="W48" s="133">
        <v>42662</v>
      </c>
      <c r="X48" s="10">
        <v>37.79</v>
      </c>
      <c r="Y48" s="10">
        <v>37.99</v>
      </c>
      <c r="Z48" s="10">
        <v>37.17</v>
      </c>
      <c r="AA48" s="10">
        <v>37.200000000000003</v>
      </c>
      <c r="AB48" s="95">
        <v>3861000</v>
      </c>
      <c r="AC48" s="10">
        <v>37.200000000000003</v>
      </c>
      <c r="AD48" s="2">
        <f t="shared" si="0"/>
        <v>0.82000000000000028</v>
      </c>
      <c r="AE48" s="138">
        <f t="shared" si="1"/>
        <v>-5.0815726129980199E-3</v>
      </c>
    </row>
    <row r="49" spans="1:31" x14ac:dyDescent="0.25">
      <c r="A49" s="381"/>
      <c r="B49" s="380"/>
      <c r="C49" s="381"/>
      <c r="D49" s="382"/>
      <c r="E49" s="382"/>
      <c r="F49" s="382"/>
      <c r="G49" s="380"/>
      <c r="H49" s="381"/>
      <c r="I49" s="381"/>
      <c r="J49" s="381"/>
      <c r="K49" s="382"/>
      <c r="L49" s="381"/>
      <c r="M49" s="381"/>
      <c r="O49" s="83">
        <v>1.04</v>
      </c>
      <c r="P49" s="83">
        <f t="shared" si="3"/>
        <v>38.875200000000007</v>
      </c>
      <c r="Q49" s="2"/>
      <c r="T49" s="108" t="s">
        <v>122</v>
      </c>
      <c r="U49" s="368" t="s">
        <v>369</v>
      </c>
      <c r="W49" s="133">
        <v>42661</v>
      </c>
      <c r="X49" s="10">
        <v>36.950000000000003</v>
      </c>
      <c r="Y49" s="10">
        <v>37.47</v>
      </c>
      <c r="Z49" s="10">
        <v>36.69</v>
      </c>
      <c r="AA49" s="10">
        <v>37.39</v>
      </c>
      <c r="AB49" s="95">
        <v>5793500</v>
      </c>
      <c r="AC49" s="10">
        <v>37.39</v>
      </c>
      <c r="AD49" s="2">
        <f t="shared" si="0"/>
        <v>0.78000000000000114</v>
      </c>
      <c r="AE49" s="138">
        <f t="shared" si="1"/>
        <v>2.6070252469813537E-2</v>
      </c>
    </row>
    <row r="50" spans="1:31" x14ac:dyDescent="0.25">
      <c r="A50" s="381"/>
      <c r="B50" s="381"/>
      <c r="C50" s="381"/>
      <c r="D50" s="382"/>
      <c r="E50" s="382"/>
      <c r="F50" s="382"/>
      <c r="G50" s="380"/>
      <c r="H50" s="381"/>
      <c r="I50" s="381"/>
      <c r="J50" s="381"/>
      <c r="K50" s="382"/>
      <c r="L50" s="381"/>
      <c r="M50" s="381"/>
      <c r="O50" s="83">
        <v>1.03</v>
      </c>
      <c r="P50" s="83">
        <f t="shared" si="3"/>
        <v>38.501400000000004</v>
      </c>
      <c r="Q50" s="2"/>
      <c r="T50" s="108"/>
      <c r="U50" s="368"/>
      <c r="W50" s="133">
        <v>42660</v>
      </c>
      <c r="X50" s="10">
        <v>36.69</v>
      </c>
      <c r="Y50" s="10">
        <v>36.799999999999997</v>
      </c>
      <c r="Z50" s="10">
        <v>36.090000000000003</v>
      </c>
      <c r="AA50" s="10">
        <v>36.44</v>
      </c>
      <c r="AB50" s="95">
        <v>6709100</v>
      </c>
      <c r="AC50" s="10">
        <v>36.44</v>
      </c>
      <c r="AD50" s="2">
        <f t="shared" si="0"/>
        <v>0.70999999999999375</v>
      </c>
      <c r="AE50" s="138">
        <f t="shared" si="1"/>
        <v>-1.3702384214854257E-3</v>
      </c>
    </row>
    <row r="51" spans="1:31" x14ac:dyDescent="0.25">
      <c r="A51" s="381"/>
      <c r="B51" s="381"/>
      <c r="C51" s="381"/>
      <c r="D51" s="382"/>
      <c r="E51" s="382"/>
      <c r="F51" s="382"/>
      <c r="G51" s="380"/>
      <c r="H51" s="381"/>
      <c r="I51" s="381"/>
      <c r="J51" s="381"/>
      <c r="K51" s="382"/>
      <c r="L51" s="381"/>
      <c r="M51" s="381"/>
      <c r="O51" s="83">
        <v>1.02</v>
      </c>
      <c r="P51" s="83">
        <f t="shared" si="3"/>
        <v>38.127600000000001</v>
      </c>
      <c r="Q51" s="2"/>
      <c r="T51" s="108" t="s">
        <v>105</v>
      </c>
      <c r="U51" s="368" t="s">
        <v>476</v>
      </c>
      <c r="W51" s="133">
        <v>42657</v>
      </c>
      <c r="X51" s="10">
        <v>38</v>
      </c>
      <c r="Y51" s="10">
        <v>38.130000000000003</v>
      </c>
      <c r="Z51" s="10">
        <v>36.47</v>
      </c>
      <c r="AA51" s="10">
        <v>36.49</v>
      </c>
      <c r="AB51" s="95">
        <v>5773100</v>
      </c>
      <c r="AC51" s="10">
        <v>36.49</v>
      </c>
      <c r="AD51" s="2">
        <f t="shared" si="0"/>
        <v>1.6600000000000037</v>
      </c>
      <c r="AE51" s="138">
        <f t="shared" si="1"/>
        <v>-3.6694825765575478E-2</v>
      </c>
    </row>
    <row r="52" spans="1:31" x14ac:dyDescent="0.25">
      <c r="A52" s="381"/>
      <c r="B52" s="381"/>
      <c r="C52" s="381"/>
      <c r="D52" s="382"/>
      <c r="E52" s="382"/>
      <c r="F52" s="382"/>
      <c r="G52" s="380"/>
      <c r="H52" s="381"/>
      <c r="I52" s="381"/>
      <c r="J52" s="381"/>
      <c r="K52" s="382"/>
      <c r="L52" s="381"/>
      <c r="M52" s="381"/>
      <c r="O52" s="83">
        <v>1.01</v>
      </c>
      <c r="P52" s="83">
        <f t="shared" si="3"/>
        <v>37.753800000000005</v>
      </c>
      <c r="Q52" s="2"/>
      <c r="T52" s="108" t="s">
        <v>106</v>
      </c>
      <c r="U52" s="368" t="s">
        <v>358</v>
      </c>
      <c r="W52" s="133">
        <v>42656</v>
      </c>
      <c r="X52" s="10">
        <v>36.840000000000003</v>
      </c>
      <c r="Y52" s="10">
        <v>38.270000000000003</v>
      </c>
      <c r="Z52" s="10">
        <v>36.770000000000003</v>
      </c>
      <c r="AA52" s="10">
        <v>37.880000000000003</v>
      </c>
      <c r="AB52" s="95">
        <v>6493400</v>
      </c>
      <c r="AC52" s="10">
        <v>37.880000000000003</v>
      </c>
      <c r="AD52" s="2">
        <f t="shared" si="0"/>
        <v>1.5</v>
      </c>
      <c r="AE52" s="138">
        <f t="shared" si="1"/>
        <v>2.1850553007823015E-2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37.380000000000003</v>
      </c>
      <c r="Q53" s="2"/>
      <c r="T53" s="108" t="s">
        <v>107</v>
      </c>
      <c r="U53" s="369">
        <v>3860116</v>
      </c>
      <c r="W53" s="133">
        <v>42655</v>
      </c>
      <c r="X53" s="10">
        <v>38.22</v>
      </c>
      <c r="Y53" s="10">
        <v>38.35</v>
      </c>
      <c r="Z53" s="10">
        <v>36.9</v>
      </c>
      <c r="AA53" s="10">
        <v>37.07</v>
      </c>
      <c r="AB53" s="95">
        <v>7198700</v>
      </c>
      <c r="AC53" s="10">
        <v>37.07</v>
      </c>
      <c r="AD53" s="2">
        <f t="shared" si="0"/>
        <v>1.4500000000000028</v>
      </c>
      <c r="AE53" s="138">
        <f t="shared" si="1"/>
        <v>-3.2367528060558648E-2</v>
      </c>
    </row>
    <row r="54" spans="1:31" x14ac:dyDescent="0.25">
      <c r="O54" s="83">
        <v>0.99</v>
      </c>
      <c r="P54" s="83">
        <f t="shared" si="3"/>
        <v>37.0062</v>
      </c>
      <c r="Q54" s="2"/>
      <c r="T54" s="108" t="s">
        <v>110</v>
      </c>
      <c r="U54" s="369">
        <v>6594300</v>
      </c>
      <c r="W54" s="133">
        <v>42654</v>
      </c>
      <c r="X54" s="10">
        <v>38.69</v>
      </c>
      <c r="Y54" s="10">
        <v>39.28</v>
      </c>
      <c r="Z54" s="10">
        <v>38.11</v>
      </c>
      <c r="AA54" s="10">
        <v>38.31</v>
      </c>
      <c r="AB54" s="95">
        <v>8497500</v>
      </c>
      <c r="AC54" s="10">
        <v>38.31</v>
      </c>
      <c r="AD54" s="2">
        <f t="shared" si="0"/>
        <v>1.1700000000000017</v>
      </c>
      <c r="AE54" s="138">
        <f t="shared" si="1"/>
        <v>-1.4406997684589529E-2</v>
      </c>
    </row>
    <row r="55" spans="1:31" x14ac:dyDescent="0.25">
      <c r="B55" s="191" t="s">
        <v>114</v>
      </c>
      <c r="C55" s="191" t="s">
        <v>147</v>
      </c>
      <c r="D55" s="192" t="s">
        <v>146</v>
      </c>
      <c r="E55" s="194" t="s">
        <v>148</v>
      </c>
      <c r="F55" s="195" t="s">
        <v>65</v>
      </c>
      <c r="G55" s="229" t="s">
        <v>152</v>
      </c>
      <c r="H55" s="195" t="s">
        <v>88</v>
      </c>
      <c r="I55" s="195" t="s">
        <v>156</v>
      </c>
      <c r="O55" s="83">
        <v>0.98</v>
      </c>
      <c r="P55" s="83">
        <f t="shared" si="3"/>
        <v>36.632400000000004</v>
      </c>
      <c r="Q55" s="2"/>
      <c r="T55" s="108" t="s">
        <v>108</v>
      </c>
      <c r="U55" s="368" t="s">
        <v>477</v>
      </c>
      <c r="W55" s="133">
        <v>42653</v>
      </c>
      <c r="X55" s="10">
        <v>40.32</v>
      </c>
      <c r="Y55" s="10">
        <v>40.450000000000003</v>
      </c>
      <c r="Z55" s="10">
        <v>38.71</v>
      </c>
      <c r="AA55" s="10">
        <v>38.869999999999997</v>
      </c>
      <c r="AB55" s="95">
        <v>17944300</v>
      </c>
      <c r="AC55" s="10">
        <v>38.869999999999997</v>
      </c>
      <c r="AD55" s="2">
        <f t="shared" si="0"/>
        <v>1.740000000000002</v>
      </c>
      <c r="AE55" s="138">
        <f t="shared" si="1"/>
        <v>8.1524763494713381E-2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36.258600000000001</v>
      </c>
      <c r="T56" s="108" t="s">
        <v>111</v>
      </c>
      <c r="U56" s="368">
        <v>75.31</v>
      </c>
      <c r="W56" s="133">
        <v>42650</v>
      </c>
      <c r="X56" s="10">
        <v>36.81</v>
      </c>
      <c r="Y56" s="10">
        <v>36.840000000000003</v>
      </c>
      <c r="Z56" s="10">
        <v>35.58</v>
      </c>
      <c r="AA56" s="10">
        <v>35.94</v>
      </c>
      <c r="AB56" s="95">
        <v>10871200</v>
      </c>
      <c r="AC56" s="10">
        <v>35.94</v>
      </c>
      <c r="AD56" s="2">
        <f t="shared" si="0"/>
        <v>1.2600000000000051</v>
      </c>
      <c r="AE56" s="138">
        <f t="shared" si="1"/>
        <v>-2.442996742671022E-2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35.884799999999998</v>
      </c>
      <c r="T57" s="108" t="s">
        <v>112</v>
      </c>
      <c r="U57" s="368">
        <v>0.5</v>
      </c>
      <c r="W57" s="133">
        <v>42649</v>
      </c>
      <c r="X57" s="10">
        <v>37.75</v>
      </c>
      <c r="Y57" s="10">
        <v>37.799999999999997</v>
      </c>
      <c r="Z57" s="10">
        <v>36.43</v>
      </c>
      <c r="AA57" s="10">
        <v>36.840000000000003</v>
      </c>
      <c r="AB57" s="95">
        <v>10539000</v>
      </c>
      <c r="AC57" s="10">
        <v>36.840000000000003</v>
      </c>
      <c r="AD57" s="2">
        <f t="shared" si="0"/>
        <v>1.3699999999999974</v>
      </c>
      <c r="AE57" s="138">
        <f t="shared" si="1"/>
        <v>-3.1291085984748834E-2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35.511000000000003</v>
      </c>
      <c r="T58" s="108" t="s">
        <v>109</v>
      </c>
      <c r="U58" s="368" t="s">
        <v>123</v>
      </c>
      <c r="W58" s="133">
        <v>42648</v>
      </c>
      <c r="X58" s="10">
        <v>38.08</v>
      </c>
      <c r="Y58" s="10">
        <v>38.46</v>
      </c>
      <c r="Z58" s="10">
        <v>37.82</v>
      </c>
      <c r="AA58" s="10">
        <v>38.03</v>
      </c>
      <c r="AB58" s="95">
        <v>5565200</v>
      </c>
      <c r="AC58" s="10">
        <v>38.03</v>
      </c>
      <c r="AD58" s="2">
        <f t="shared" si="0"/>
        <v>0.64000000000000057</v>
      </c>
      <c r="AE58" s="138">
        <f t="shared" si="1"/>
        <v>1.5801948907032681E-3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35.1372</v>
      </c>
      <c r="W59" s="133">
        <v>42647</v>
      </c>
      <c r="X59" s="10">
        <v>38.07</v>
      </c>
      <c r="Y59" s="10">
        <v>38.35</v>
      </c>
      <c r="Z59" s="10">
        <v>37.619999999999997</v>
      </c>
      <c r="AA59" s="10">
        <v>37.97</v>
      </c>
      <c r="AB59" s="95">
        <v>6046500</v>
      </c>
      <c r="AC59" s="10">
        <v>37.97</v>
      </c>
      <c r="AD59" s="2">
        <f t="shared" si="0"/>
        <v>0.73000000000000398</v>
      </c>
      <c r="AE59" s="138">
        <f t="shared" si="1"/>
        <v>-6.020942408377028E-3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34.763400000000004</v>
      </c>
      <c r="W60" s="133">
        <v>42646</v>
      </c>
      <c r="X60" s="10">
        <v>38.1</v>
      </c>
      <c r="Y60" s="10">
        <v>38.22</v>
      </c>
      <c r="Z60" s="10">
        <v>37.409999999999997</v>
      </c>
      <c r="AA60" s="10">
        <v>38.200000000000003</v>
      </c>
      <c r="AB60" s="95">
        <v>7093700</v>
      </c>
      <c r="AC60" s="10">
        <v>38.200000000000003</v>
      </c>
      <c r="AD60" s="2">
        <f t="shared" si="0"/>
        <v>0.81000000000000227</v>
      </c>
      <c r="AE60" s="138">
        <f t="shared" si="1"/>
        <v>2.0986358866736943E-3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34.389600000000002</v>
      </c>
      <c r="W61" s="133">
        <v>42643</v>
      </c>
      <c r="X61" s="10">
        <v>38.33</v>
      </c>
      <c r="Y61" s="10">
        <v>38.83</v>
      </c>
      <c r="Z61" s="10">
        <v>37.85</v>
      </c>
      <c r="AA61" s="10">
        <v>38.119999999999997</v>
      </c>
      <c r="AB61" s="95">
        <v>7298700</v>
      </c>
      <c r="AC61" s="10">
        <v>38.119999999999997</v>
      </c>
      <c r="AD61" s="2">
        <f t="shared" si="0"/>
        <v>0.97999999999999687</v>
      </c>
      <c r="AE61" s="138">
        <f t="shared" si="1"/>
        <v>-9.0979984403432024E-3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34.015800000000006</v>
      </c>
      <c r="W62" s="133">
        <v>42642</v>
      </c>
      <c r="X62" s="10">
        <v>40.17</v>
      </c>
      <c r="Y62" s="10">
        <v>40.22</v>
      </c>
      <c r="Z62" s="10">
        <v>37.65</v>
      </c>
      <c r="AA62" s="10">
        <v>38.47</v>
      </c>
      <c r="AB62" s="95">
        <v>19125100</v>
      </c>
      <c r="AC62" s="10">
        <v>38.47</v>
      </c>
      <c r="AD62" s="2">
        <f t="shared" si="0"/>
        <v>2.5700000000000003</v>
      </c>
      <c r="AE62" s="138">
        <f t="shared" si="1"/>
        <v>-4.351069119840878E-2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33.642000000000003</v>
      </c>
      <c r="W63" s="133">
        <v>42641</v>
      </c>
      <c r="X63" s="10">
        <v>41.2</v>
      </c>
      <c r="Y63" s="10">
        <v>41.43</v>
      </c>
      <c r="Z63" s="10">
        <v>40.04</v>
      </c>
      <c r="AA63" s="10">
        <v>40.22</v>
      </c>
      <c r="AB63" s="95">
        <v>5648000</v>
      </c>
      <c r="AC63" s="10">
        <v>40.22</v>
      </c>
      <c r="AD63" s="2">
        <f t="shared" si="0"/>
        <v>1.3900000000000006</v>
      </c>
      <c r="AE63" s="138">
        <f t="shared" si="1"/>
        <v>-2.6385862987170272E-2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42640</v>
      </c>
      <c r="X64" s="10">
        <v>41.04</v>
      </c>
      <c r="Y64" s="10">
        <v>41.43</v>
      </c>
      <c r="Z64" s="10">
        <v>40.82</v>
      </c>
      <c r="AA64" s="10">
        <v>41.31</v>
      </c>
      <c r="AB64" s="95">
        <v>5547800</v>
      </c>
      <c r="AC64" s="10">
        <v>41.31</v>
      </c>
      <c r="AD64" s="2">
        <f t="shared" si="0"/>
        <v>0.60999999999999943</v>
      </c>
      <c r="AE64" s="138">
        <f t="shared" si="1"/>
        <v>3.1568722680914707E-3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42639</v>
      </c>
      <c r="X65" s="10">
        <v>41.79</v>
      </c>
      <c r="Y65" s="10">
        <v>41.9</v>
      </c>
      <c r="Z65" s="10">
        <v>41.13</v>
      </c>
      <c r="AA65" s="10">
        <v>41.18</v>
      </c>
      <c r="AB65" s="95">
        <v>6502300</v>
      </c>
      <c r="AC65" s="10">
        <v>41.18</v>
      </c>
      <c r="AD65" s="2">
        <f t="shared" si="0"/>
        <v>0.76999999999999602</v>
      </c>
      <c r="AE65" s="138">
        <f t="shared" si="1"/>
        <v>-2.0922491678554533E-2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42636</v>
      </c>
      <c r="X66" s="10">
        <v>42.69</v>
      </c>
      <c r="Y66" s="10">
        <v>42.69</v>
      </c>
      <c r="Z66" s="10">
        <v>41.95</v>
      </c>
      <c r="AA66" s="10">
        <v>42.06</v>
      </c>
      <c r="AB66" s="95">
        <v>5357600</v>
      </c>
      <c r="AC66" s="10">
        <v>42.06</v>
      </c>
      <c r="AD66" s="2">
        <f t="shared" si="0"/>
        <v>0.73999999999999488</v>
      </c>
      <c r="AE66" s="138">
        <f t="shared" si="1"/>
        <v>-1.2444235736088327E-2</v>
      </c>
    </row>
    <row r="67" spans="2:31" x14ac:dyDescent="0.25">
      <c r="W67" s="133">
        <v>42635</v>
      </c>
      <c r="X67" s="10">
        <v>42.42</v>
      </c>
      <c r="Y67" s="10">
        <v>43.72</v>
      </c>
      <c r="Z67" s="10">
        <v>42.29</v>
      </c>
      <c r="AA67" s="10">
        <v>42.59</v>
      </c>
      <c r="AB67" s="95">
        <v>7752600</v>
      </c>
      <c r="AC67" s="10">
        <v>42.59</v>
      </c>
      <c r="AD67" s="2">
        <f>Y67-Z67</f>
        <v>1.4299999999999997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959" priority="25">
      <formula>N19&gt;0</formula>
    </cfRule>
    <cfRule type="expression" dxfId="958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957" priority="19">
      <formula>F21&gt;0</formula>
    </cfRule>
    <cfRule type="expression" dxfId="956" priority="20">
      <formula>F21&lt;0</formula>
    </cfRule>
  </conditionalFormatting>
  <conditionalFormatting sqref="H21:H31">
    <cfRule type="expression" dxfId="955" priority="17">
      <formula>H21&gt;0</formula>
    </cfRule>
    <cfRule type="expression" dxfId="954" priority="18">
      <formula>H21&lt;0</formula>
    </cfRule>
  </conditionalFormatting>
  <conditionalFormatting sqref="I21:I31">
    <cfRule type="expression" dxfId="953" priority="15">
      <formula>I21&gt;0</formula>
    </cfRule>
    <cfRule type="expression" dxfId="952" priority="16">
      <formula>I21&lt;0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F56:F66">
    <cfRule type="expression" dxfId="947" priority="5">
      <formula>F56&gt;0</formula>
    </cfRule>
    <cfRule type="expression" dxfId="946" priority="6">
      <formula>F56&lt;0</formula>
    </cfRule>
  </conditionalFormatting>
  <conditionalFormatting sqref="H56:H66">
    <cfRule type="expression" dxfId="945" priority="3">
      <formula>H56&gt;0</formula>
    </cfRule>
    <cfRule type="expression" dxfId="944" priority="4">
      <formula>H56&lt;0</formula>
    </cfRule>
  </conditionalFormatting>
  <conditionalFormatting sqref="I56:I66">
    <cfRule type="expression" dxfId="943" priority="1">
      <formula>I56&gt;0</formula>
    </cfRule>
    <cfRule type="expression" dxfId="942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222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258</v>
      </c>
      <c r="W2" s="133">
        <v>42727</v>
      </c>
      <c r="X2" s="10">
        <v>93.71</v>
      </c>
      <c r="Y2" s="10">
        <v>94.78</v>
      </c>
      <c r="Z2" s="10">
        <v>92.65</v>
      </c>
      <c r="AA2" s="10">
        <v>93.21</v>
      </c>
      <c r="AB2" s="95">
        <v>948000</v>
      </c>
      <c r="AC2" s="10">
        <v>93.21</v>
      </c>
      <c r="AD2" s="2">
        <f>Y2-Z2</f>
        <v>2.1299999999999955</v>
      </c>
      <c r="AE2" s="138">
        <f>AC2/AC3-1</f>
        <v>-2.0342612419701478E-3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93.95</v>
      </c>
      <c r="W3" s="133">
        <v>42726</v>
      </c>
      <c r="X3" s="10">
        <v>94.28</v>
      </c>
      <c r="Y3" s="10">
        <v>95.45</v>
      </c>
      <c r="Z3" s="10">
        <v>93.21</v>
      </c>
      <c r="AA3" s="10">
        <v>93.4</v>
      </c>
      <c r="AB3" s="95">
        <v>1210700</v>
      </c>
      <c r="AC3" s="10">
        <v>93.4</v>
      </c>
      <c r="AD3" s="2">
        <f t="shared" ref="AD3:AD66" si="0">Y3-Z3</f>
        <v>2.2400000000000091</v>
      </c>
      <c r="AE3" s="138">
        <f t="shared" ref="AE3:AE66" si="1">AC3/AC4-1</f>
        <v>-1.4352047277332192E-2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93.95</v>
      </c>
      <c r="R4" s="528">
        <v>2.7000000000000001E-3</v>
      </c>
      <c r="T4" s="1"/>
      <c r="W4" s="133">
        <v>42725</v>
      </c>
      <c r="X4" s="10">
        <v>95.05</v>
      </c>
      <c r="Y4" s="10">
        <v>95.61</v>
      </c>
      <c r="Z4" s="10">
        <v>94.06</v>
      </c>
      <c r="AA4" s="10">
        <v>94.76</v>
      </c>
      <c r="AB4" s="95">
        <v>679400</v>
      </c>
      <c r="AC4" s="10">
        <v>94.76</v>
      </c>
      <c r="AD4" s="2">
        <f t="shared" si="0"/>
        <v>1.5499999999999972</v>
      </c>
      <c r="AE4" s="138">
        <f t="shared" si="1"/>
        <v>-4.4126917419625711E-3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95</v>
      </c>
      <c r="Y5" s="10">
        <v>96.2</v>
      </c>
      <c r="Z5" s="10">
        <v>94.47</v>
      </c>
      <c r="AA5" s="10">
        <v>95.18</v>
      </c>
      <c r="AB5" s="95">
        <v>596000</v>
      </c>
      <c r="AC5" s="10">
        <v>95.18</v>
      </c>
      <c r="AD5" s="2">
        <f t="shared" si="0"/>
        <v>1.730000000000004</v>
      </c>
      <c r="AE5" s="138">
        <f t="shared" si="1"/>
        <v>8.1559156868977745E-3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94</v>
      </c>
      <c r="Y6" s="10">
        <v>95.81</v>
      </c>
      <c r="Z6" s="10">
        <v>94</v>
      </c>
      <c r="AA6" s="10">
        <v>94.41</v>
      </c>
      <c r="AB6" s="95">
        <v>836500</v>
      </c>
      <c r="AC6" s="10">
        <v>94.41</v>
      </c>
      <c r="AD6" s="2">
        <f t="shared" si="0"/>
        <v>1.8100000000000023</v>
      </c>
      <c r="AE6" s="138">
        <f t="shared" si="1"/>
        <v>3.6143297544382058E-3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Q7" s="2">
        <f>Q10+Q8</f>
        <v>675.95000000000073</v>
      </c>
      <c r="R7">
        <v>0</v>
      </c>
      <c r="W7" s="133">
        <v>42720</v>
      </c>
      <c r="X7" s="10">
        <v>94.97</v>
      </c>
      <c r="Y7" s="10">
        <v>95.87</v>
      </c>
      <c r="Z7" s="10">
        <v>93.25</v>
      </c>
      <c r="AA7" s="10">
        <v>94.07</v>
      </c>
      <c r="AB7" s="95">
        <v>2635300</v>
      </c>
      <c r="AC7" s="10">
        <v>94.07</v>
      </c>
      <c r="AD7" s="2">
        <f t="shared" si="0"/>
        <v>2.6200000000000045</v>
      </c>
      <c r="AE7" s="138">
        <f t="shared" si="1"/>
        <v>-9.9978951799621907E-3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95.31</v>
      </c>
      <c r="Y8" s="10">
        <v>96.75</v>
      </c>
      <c r="Z8" s="10">
        <v>94.82</v>
      </c>
      <c r="AA8" s="10">
        <v>95.02</v>
      </c>
      <c r="AB8" s="95">
        <v>844500</v>
      </c>
      <c r="AC8" s="10">
        <v>95.02</v>
      </c>
      <c r="AD8" s="2">
        <f t="shared" si="0"/>
        <v>1.9300000000000068</v>
      </c>
      <c r="AE8" s="138">
        <f t="shared" si="1"/>
        <v>5.2648204696215117E-4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T9" s="158"/>
      <c r="W9" s="133">
        <v>42718</v>
      </c>
      <c r="X9" s="10">
        <v>96.58</v>
      </c>
      <c r="Y9" s="10">
        <v>96.87</v>
      </c>
      <c r="Z9" s="10">
        <v>94.4</v>
      </c>
      <c r="AA9" s="10">
        <v>94.97</v>
      </c>
      <c r="AB9" s="95">
        <v>955300</v>
      </c>
      <c r="AC9" s="10">
        <v>94.97</v>
      </c>
      <c r="AD9" s="2">
        <f t="shared" si="0"/>
        <v>2.4699999999999989</v>
      </c>
      <c r="AE9" s="138">
        <f t="shared" si="1"/>
        <v>-1.2477903712176386E-2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M82</f>
        <v>675.95000000000073</v>
      </c>
      <c r="W10" s="133">
        <v>42717</v>
      </c>
      <c r="X10" s="10">
        <v>96.47</v>
      </c>
      <c r="Y10" s="10">
        <v>97.04</v>
      </c>
      <c r="Z10" s="10">
        <v>94.33</v>
      </c>
      <c r="AA10" s="10">
        <v>96.17</v>
      </c>
      <c r="AB10" s="95">
        <v>895400</v>
      </c>
      <c r="AC10" s="10">
        <v>96.17</v>
      </c>
      <c r="AD10" s="2">
        <f t="shared" si="0"/>
        <v>2.710000000000008</v>
      </c>
      <c r="AE10" s="138">
        <f t="shared" si="1"/>
        <v>-2.2823944392571516E-3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1.12E-2</v>
      </c>
      <c r="W11" s="133">
        <v>42716</v>
      </c>
      <c r="X11" s="10">
        <v>98.49</v>
      </c>
      <c r="Y11" s="10">
        <v>98.72</v>
      </c>
      <c r="Z11" s="10">
        <v>96.22</v>
      </c>
      <c r="AA11" s="10">
        <v>96.39</v>
      </c>
      <c r="AB11" s="95">
        <v>955400</v>
      </c>
      <c r="AC11" s="10">
        <v>96.39</v>
      </c>
      <c r="AD11" s="2">
        <f t="shared" si="0"/>
        <v>2.5</v>
      </c>
      <c r="AE11" s="138">
        <f t="shared" si="1"/>
        <v>-2.3602106969205838E-2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97.7</v>
      </c>
      <c r="Y12" s="10">
        <v>98.88</v>
      </c>
      <c r="Z12" s="10">
        <v>96.34</v>
      </c>
      <c r="AA12" s="10">
        <v>98.72</v>
      </c>
      <c r="AB12" s="95">
        <v>1782000</v>
      </c>
      <c r="AC12" s="10">
        <v>98.72</v>
      </c>
      <c r="AD12" s="2">
        <f t="shared" si="0"/>
        <v>2.539999999999992</v>
      </c>
      <c r="AE12" s="138">
        <f t="shared" si="1"/>
        <v>6.8332483426822854E-3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95</v>
      </c>
      <c r="Y13" s="10">
        <v>99.19</v>
      </c>
      <c r="Z13" s="10">
        <v>94.2</v>
      </c>
      <c r="AA13" s="10">
        <v>98.05</v>
      </c>
      <c r="AB13" s="95">
        <v>1529900</v>
      </c>
      <c r="AC13" s="10">
        <v>98.05</v>
      </c>
      <c r="AD13" s="2">
        <f t="shared" si="0"/>
        <v>4.9899999999999949</v>
      </c>
      <c r="AE13" s="138">
        <f t="shared" si="1"/>
        <v>2.896421450309572E-2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94.5</v>
      </c>
      <c r="Y14" s="10">
        <v>95.55</v>
      </c>
      <c r="Z14" s="10">
        <v>93.56</v>
      </c>
      <c r="AA14" s="10">
        <v>95.29</v>
      </c>
      <c r="AB14" s="95">
        <v>1252000</v>
      </c>
      <c r="AC14" s="10">
        <v>95.29</v>
      </c>
      <c r="AD14" s="2">
        <f t="shared" si="0"/>
        <v>1.9899999999999949</v>
      </c>
      <c r="AE14" s="138">
        <f t="shared" si="1"/>
        <v>1.393913598638008E-2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92.25</v>
      </c>
      <c r="Y15" s="10">
        <v>94.22</v>
      </c>
      <c r="Z15" s="10">
        <v>92.25</v>
      </c>
      <c r="AA15" s="10">
        <v>93.98</v>
      </c>
      <c r="AB15" s="95">
        <v>1868100</v>
      </c>
      <c r="AC15" s="10">
        <v>93.98</v>
      </c>
      <c r="AD15" s="2">
        <f t="shared" si="0"/>
        <v>1.9699999999999989</v>
      </c>
      <c r="AE15" s="138">
        <f t="shared" si="1"/>
        <v>3.6309269542931233E-3</v>
      </c>
    </row>
    <row r="16" spans="1:40" x14ac:dyDescent="0.25">
      <c r="G16" s="1"/>
      <c r="H16" s="72"/>
      <c r="W16" s="133">
        <v>42709</v>
      </c>
      <c r="X16" s="10">
        <v>92.7</v>
      </c>
      <c r="Y16" s="10">
        <v>94.13</v>
      </c>
      <c r="Z16" s="10">
        <v>92.1</v>
      </c>
      <c r="AA16" s="10">
        <v>93.64</v>
      </c>
      <c r="AB16" s="95">
        <v>1596800</v>
      </c>
      <c r="AC16" s="10">
        <v>93.64</v>
      </c>
      <c r="AD16" s="2">
        <f t="shared" si="0"/>
        <v>2.0300000000000011</v>
      </c>
      <c r="AE16" s="138">
        <f t="shared" si="1"/>
        <v>1.7052242858694555E-2</v>
      </c>
    </row>
    <row r="17" spans="1:31" x14ac:dyDescent="0.25">
      <c r="G17" s="1"/>
      <c r="H17" s="72"/>
      <c r="W17" s="133">
        <v>42706</v>
      </c>
      <c r="X17" s="10">
        <v>91.62</v>
      </c>
      <c r="Y17" s="10">
        <v>92.98</v>
      </c>
      <c r="Z17" s="10">
        <v>90.83</v>
      </c>
      <c r="AA17" s="10">
        <v>92.07</v>
      </c>
      <c r="AB17" s="95">
        <v>1459000</v>
      </c>
      <c r="AC17" s="10">
        <v>92.07</v>
      </c>
      <c r="AD17" s="2">
        <f t="shared" si="0"/>
        <v>2.1500000000000057</v>
      </c>
      <c r="AE17" s="138">
        <f t="shared" si="1"/>
        <v>8.9863013698630034E-3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42705</v>
      </c>
      <c r="X18" s="10">
        <v>91.83</v>
      </c>
      <c r="Y18" s="10">
        <v>93.09</v>
      </c>
      <c r="Z18" s="10">
        <v>91.07</v>
      </c>
      <c r="AA18" s="10">
        <v>91.25</v>
      </c>
      <c r="AB18" s="95">
        <v>1237200</v>
      </c>
      <c r="AC18" s="10">
        <v>91.25</v>
      </c>
      <c r="AD18" s="2">
        <f t="shared" si="0"/>
        <v>2.0200000000000102</v>
      </c>
      <c r="AE18" s="138">
        <f t="shared" si="1"/>
        <v>-4.3816409245267529E-4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N19" s="2"/>
      <c r="W19" s="133">
        <v>42704</v>
      </c>
      <c r="X19" s="10">
        <v>91.66</v>
      </c>
      <c r="Y19" s="10">
        <v>93.63</v>
      </c>
      <c r="Z19" s="10">
        <v>90.67</v>
      </c>
      <c r="AA19" s="10">
        <v>91.29</v>
      </c>
      <c r="AB19" s="95">
        <v>1337600</v>
      </c>
      <c r="AC19" s="10">
        <v>91.29</v>
      </c>
      <c r="AD19" s="2">
        <f t="shared" si="0"/>
        <v>2.9599999999999937</v>
      </c>
      <c r="AE19" s="138">
        <f t="shared" si="1"/>
        <v>-5.7721629274666286E-3</v>
      </c>
    </row>
    <row r="20" spans="1:31" x14ac:dyDescent="0.25">
      <c r="W20" s="133">
        <v>42703</v>
      </c>
      <c r="X20" s="10">
        <v>92.97</v>
      </c>
      <c r="Y20" s="10">
        <v>94</v>
      </c>
      <c r="Z20" s="10">
        <v>91.57</v>
      </c>
      <c r="AA20" s="10">
        <v>91.82</v>
      </c>
      <c r="AB20" s="95">
        <v>1398000</v>
      </c>
      <c r="AC20" s="10">
        <v>91.82</v>
      </c>
      <c r="AD20" s="2">
        <f t="shared" si="0"/>
        <v>2.4300000000000068</v>
      </c>
      <c r="AE20" s="138">
        <f t="shared" si="1"/>
        <v>-4.5533391153512737E-3</v>
      </c>
    </row>
    <row r="21" spans="1:31" x14ac:dyDescent="0.25">
      <c r="W21" s="133">
        <v>42702</v>
      </c>
      <c r="X21" s="10">
        <v>92.93</v>
      </c>
      <c r="Y21" s="10">
        <v>94.49</v>
      </c>
      <c r="Z21" s="10">
        <v>92</v>
      </c>
      <c r="AA21" s="10">
        <v>92.24</v>
      </c>
      <c r="AB21" s="95">
        <v>1149100</v>
      </c>
      <c r="AC21" s="10">
        <v>92.24</v>
      </c>
      <c r="AD21" s="2">
        <f t="shared" si="0"/>
        <v>2.4899999999999949</v>
      </c>
      <c r="AE21" s="138">
        <f t="shared" si="1"/>
        <v>-8.9180186956054897E-3</v>
      </c>
    </row>
    <row r="22" spans="1:31" x14ac:dyDescent="0.25">
      <c r="W22" s="133">
        <v>42699</v>
      </c>
      <c r="X22" s="10">
        <v>94.29</v>
      </c>
      <c r="Y22" s="10">
        <v>94.93</v>
      </c>
      <c r="Z22" s="10">
        <v>92.53</v>
      </c>
      <c r="AA22" s="10">
        <v>93.07</v>
      </c>
      <c r="AB22" s="95">
        <v>490000</v>
      </c>
      <c r="AC22" s="10">
        <v>93.07</v>
      </c>
      <c r="AD22" s="2">
        <f t="shared" si="0"/>
        <v>2.4000000000000057</v>
      </c>
      <c r="AE22" s="138">
        <f t="shared" si="1"/>
        <v>-8.4167909652674844E-3</v>
      </c>
    </row>
    <row r="23" spans="1:31" x14ac:dyDescent="0.25">
      <c r="W23" s="133">
        <v>42697</v>
      </c>
      <c r="X23" s="10">
        <v>90.91</v>
      </c>
      <c r="Y23" s="10">
        <v>94.13</v>
      </c>
      <c r="Z23" s="10">
        <v>90.19</v>
      </c>
      <c r="AA23" s="10">
        <v>93.86</v>
      </c>
      <c r="AB23" s="95">
        <v>1353200</v>
      </c>
      <c r="AC23" s="10">
        <v>93.86</v>
      </c>
      <c r="AD23" s="2">
        <f t="shared" si="0"/>
        <v>3.9399999999999977</v>
      </c>
      <c r="AE23" s="138">
        <f t="shared" si="1"/>
        <v>3.3814296728714499E-2</v>
      </c>
    </row>
    <row r="24" spans="1:31" x14ac:dyDescent="0.25">
      <c r="B24" s="522" t="s">
        <v>114</v>
      </c>
      <c r="C24" s="522" t="s">
        <v>147</v>
      </c>
      <c r="D24" s="523" t="s">
        <v>146</v>
      </c>
      <c r="E24" s="524" t="s">
        <v>148</v>
      </c>
      <c r="F24" s="525" t="s">
        <v>65</v>
      </c>
      <c r="G24" s="526" t="s">
        <v>152</v>
      </c>
      <c r="H24" s="525" t="s">
        <v>88</v>
      </c>
      <c r="I24" s="525" t="s">
        <v>156</v>
      </c>
      <c r="W24" s="133">
        <v>42696</v>
      </c>
      <c r="X24" s="10">
        <v>98.97</v>
      </c>
      <c r="Y24" s="10">
        <v>101.46</v>
      </c>
      <c r="Z24" s="10">
        <v>89.86</v>
      </c>
      <c r="AA24" s="10">
        <v>90.79</v>
      </c>
      <c r="AB24" s="95">
        <v>5864700</v>
      </c>
      <c r="AC24" s="10">
        <v>90.79</v>
      </c>
      <c r="AD24" s="2">
        <f t="shared" si="0"/>
        <v>11.599999999999994</v>
      </c>
      <c r="AE24" s="138">
        <f t="shared" si="1"/>
        <v>2.1489648964896579E-2</v>
      </c>
    </row>
    <row r="25" spans="1:31" x14ac:dyDescent="0.25">
      <c r="B25" s="380">
        <v>42516</v>
      </c>
      <c r="C25" s="381">
        <v>20</v>
      </c>
      <c r="D25" s="382">
        <v>96.2</v>
      </c>
      <c r="E25" s="382">
        <v>97</v>
      </c>
      <c r="F25" s="382">
        <f t="shared" ref="F25:F33" si="3">C25*(E25-D25)</f>
        <v>15.999999999999943</v>
      </c>
      <c r="G25" s="382">
        <f t="shared" ref="G25:G33" si="4">D25*C25</f>
        <v>1924</v>
      </c>
      <c r="H25" s="383">
        <f t="shared" ref="H25:H33" si="5">(E25-D25)/D25</f>
        <v>8.316008316008287E-3</v>
      </c>
      <c r="I25" s="383"/>
      <c r="W25" s="133">
        <v>42695</v>
      </c>
      <c r="X25" s="10">
        <v>89.23</v>
      </c>
      <c r="Y25" s="10">
        <v>89.56</v>
      </c>
      <c r="Z25" s="10">
        <v>86.74</v>
      </c>
      <c r="AA25" s="10">
        <v>88.88</v>
      </c>
      <c r="AB25" s="95">
        <v>2560900</v>
      </c>
      <c r="AC25" s="10">
        <v>88.88</v>
      </c>
      <c r="AD25" s="2">
        <f t="shared" si="0"/>
        <v>2.8200000000000074</v>
      </c>
      <c r="AE25" s="138">
        <f t="shared" si="1"/>
        <v>-8.9928057553956275E-4</v>
      </c>
    </row>
    <row r="26" spans="1:31" x14ac:dyDescent="0.25">
      <c r="B26" s="380">
        <v>42522</v>
      </c>
      <c r="C26" s="381">
        <v>20</v>
      </c>
      <c r="D26" s="382">
        <v>96.2</v>
      </c>
      <c r="E26" s="382">
        <v>98.73</v>
      </c>
      <c r="F26" s="382">
        <f t="shared" si="3"/>
        <v>50.600000000000023</v>
      </c>
      <c r="G26" s="382">
        <f t="shared" si="4"/>
        <v>1924</v>
      </c>
      <c r="H26" s="383">
        <f t="shared" si="5"/>
        <v>2.6299376299376311E-2</v>
      </c>
      <c r="I26" s="383"/>
      <c r="W26" s="133">
        <v>42692</v>
      </c>
      <c r="X26" s="10">
        <v>91.37</v>
      </c>
      <c r="Y26" s="10">
        <v>91.37</v>
      </c>
      <c r="Z26" s="10">
        <v>87.68</v>
      </c>
      <c r="AA26" s="10">
        <v>88.96</v>
      </c>
      <c r="AB26" s="95">
        <v>1787700</v>
      </c>
      <c r="AC26" s="10">
        <v>88.96</v>
      </c>
      <c r="AD26" s="2">
        <f t="shared" si="0"/>
        <v>3.6899999999999977</v>
      </c>
      <c r="AE26" s="138">
        <f t="shared" si="1"/>
        <v>-3.4303082935301932E-2</v>
      </c>
    </row>
    <row r="27" spans="1:31" x14ac:dyDescent="0.25">
      <c r="B27" s="380">
        <v>42527</v>
      </c>
      <c r="C27" s="381">
        <v>45</v>
      </c>
      <c r="D27" s="382">
        <v>90.305599999999998</v>
      </c>
      <c r="E27" s="382">
        <v>86.39</v>
      </c>
      <c r="F27" s="382">
        <f t="shared" si="3"/>
        <v>-176.20199999999988</v>
      </c>
      <c r="G27" s="382">
        <f t="shared" si="4"/>
        <v>4063.752</v>
      </c>
      <c r="H27" s="383">
        <f t="shared" si="5"/>
        <v>-4.3359437288495929E-2</v>
      </c>
      <c r="I27" s="384"/>
      <c r="W27" s="133">
        <v>42691</v>
      </c>
      <c r="X27" s="10">
        <v>91.13</v>
      </c>
      <c r="Y27" s="10">
        <v>92.28</v>
      </c>
      <c r="Z27" s="10">
        <v>90.47</v>
      </c>
      <c r="AA27" s="10">
        <v>92.12</v>
      </c>
      <c r="AB27" s="95">
        <v>1576500</v>
      </c>
      <c r="AC27" s="10">
        <v>92.12</v>
      </c>
      <c r="AD27" s="2">
        <f t="shared" si="0"/>
        <v>1.8100000000000023</v>
      </c>
      <c r="AE27" s="138">
        <f t="shared" si="1"/>
        <v>1.3979086406164187E-2</v>
      </c>
    </row>
    <row r="28" spans="1:31" x14ac:dyDescent="0.25">
      <c r="B28" s="380">
        <v>42529</v>
      </c>
      <c r="C28" s="381">
        <v>25</v>
      </c>
      <c r="D28" s="382">
        <v>91.3596</v>
      </c>
      <c r="E28" s="382">
        <v>89.31</v>
      </c>
      <c r="F28" s="382">
        <f t="shared" si="3"/>
        <v>-51.239999999999952</v>
      </c>
      <c r="G28" s="382">
        <f t="shared" si="4"/>
        <v>2283.9899999999998</v>
      </c>
      <c r="H28" s="383">
        <f t="shared" si="5"/>
        <v>-2.2434423968581276E-2</v>
      </c>
      <c r="I28" s="383"/>
      <c r="W28" s="133">
        <v>42690</v>
      </c>
      <c r="X28" s="10">
        <v>89.1</v>
      </c>
      <c r="Y28" s="10">
        <v>91.64</v>
      </c>
      <c r="Z28" s="10">
        <v>88.39</v>
      </c>
      <c r="AA28" s="10">
        <v>90.85</v>
      </c>
      <c r="AB28" s="95">
        <v>1192600</v>
      </c>
      <c r="AC28" s="10">
        <v>90.85</v>
      </c>
      <c r="AD28" s="2">
        <f t="shared" si="0"/>
        <v>3.25</v>
      </c>
      <c r="AE28" s="138">
        <f t="shared" si="1"/>
        <v>1.3950892857142794E-2</v>
      </c>
    </row>
    <row r="29" spans="1:31" x14ac:dyDescent="0.25">
      <c r="B29" s="380">
        <v>42534</v>
      </c>
      <c r="C29" s="381">
        <v>25</v>
      </c>
      <c r="D29" s="382">
        <v>91.3596</v>
      </c>
      <c r="E29" s="382">
        <v>85.51</v>
      </c>
      <c r="F29" s="382">
        <f t="shared" si="3"/>
        <v>-146.2399999999999</v>
      </c>
      <c r="G29" s="382">
        <f t="shared" si="4"/>
        <v>2283.9899999999998</v>
      </c>
      <c r="H29" s="383">
        <f t="shared" si="5"/>
        <v>-6.402830134983073E-2</v>
      </c>
      <c r="I29" s="383"/>
      <c r="W29" s="133">
        <v>42689</v>
      </c>
      <c r="X29" s="10">
        <v>93.25</v>
      </c>
      <c r="Y29" s="10">
        <v>94.44</v>
      </c>
      <c r="Z29" s="10">
        <v>88</v>
      </c>
      <c r="AA29" s="10">
        <v>89.6</v>
      </c>
      <c r="AB29" s="95">
        <v>3213100</v>
      </c>
      <c r="AC29" s="10">
        <v>89.6</v>
      </c>
      <c r="AD29" s="2">
        <f t="shared" si="0"/>
        <v>6.4399999999999977</v>
      </c>
      <c r="AE29" s="138">
        <f t="shared" si="1"/>
        <v>-3.0722630895716141E-2</v>
      </c>
    </row>
    <row r="30" spans="1:31" x14ac:dyDescent="0.25">
      <c r="B30" s="380">
        <v>42535</v>
      </c>
      <c r="C30" s="381">
        <v>50</v>
      </c>
      <c r="D30" s="382">
        <v>87.0548</v>
      </c>
      <c r="E30" s="382">
        <v>83.87</v>
      </c>
      <c r="F30" s="382">
        <f t="shared" si="3"/>
        <v>-159.23999999999978</v>
      </c>
      <c r="G30" s="382">
        <f t="shared" si="4"/>
        <v>4352.74</v>
      </c>
      <c r="H30" s="383">
        <f t="shared" si="5"/>
        <v>-3.6583852929419118E-2</v>
      </c>
      <c r="I30" s="383"/>
      <c r="W30" s="133">
        <v>42688</v>
      </c>
      <c r="X30" s="10">
        <v>90.87</v>
      </c>
      <c r="Y30" s="10">
        <v>93.16</v>
      </c>
      <c r="Z30" s="10">
        <v>90.32</v>
      </c>
      <c r="AA30" s="10">
        <v>92.44</v>
      </c>
      <c r="AB30" s="95">
        <v>1568700</v>
      </c>
      <c r="AC30" s="10">
        <v>92.44</v>
      </c>
      <c r="AD30" s="2">
        <f t="shared" si="0"/>
        <v>2.8400000000000034</v>
      </c>
      <c r="AE30" s="138">
        <f t="shared" si="1"/>
        <v>2.5743453173546316E-2</v>
      </c>
    </row>
    <row r="31" spans="1:31" x14ac:dyDescent="0.25">
      <c r="B31" s="380">
        <v>42541</v>
      </c>
      <c r="C31" s="381">
        <v>25</v>
      </c>
      <c r="D31" s="382">
        <v>87.521600000000007</v>
      </c>
      <c r="E31" s="382">
        <v>86.01</v>
      </c>
      <c r="F31" s="382">
        <f t="shared" si="3"/>
        <v>-37.790000000000035</v>
      </c>
      <c r="G31" s="382">
        <f t="shared" si="4"/>
        <v>2188.04</v>
      </c>
      <c r="H31" s="383">
        <f t="shared" si="5"/>
        <v>-1.7271165060967823E-2</v>
      </c>
      <c r="I31" s="383"/>
      <c r="W31" s="133">
        <v>42685</v>
      </c>
      <c r="X31" s="10">
        <v>89.76</v>
      </c>
      <c r="Y31" s="10">
        <v>90.66</v>
      </c>
      <c r="Z31" s="10">
        <v>89.23</v>
      </c>
      <c r="AA31" s="10">
        <v>90.12</v>
      </c>
      <c r="AB31" s="95">
        <v>1206900</v>
      </c>
      <c r="AC31" s="10">
        <v>90.12</v>
      </c>
      <c r="AD31" s="2">
        <f t="shared" si="0"/>
        <v>1.4299999999999926</v>
      </c>
      <c r="AE31" s="138">
        <f t="shared" si="1"/>
        <v>3.6752422318744316E-3</v>
      </c>
    </row>
    <row r="32" spans="1:31" x14ac:dyDescent="0.25">
      <c r="B32" s="380">
        <v>42546</v>
      </c>
      <c r="C32" s="381">
        <v>25</v>
      </c>
      <c r="D32" s="382">
        <v>87.521600000000007</v>
      </c>
      <c r="E32" s="382">
        <v>82.02</v>
      </c>
      <c r="F32" s="382">
        <f t="shared" si="3"/>
        <v>-137.54000000000025</v>
      </c>
      <c r="G32" s="382">
        <f t="shared" si="4"/>
        <v>2188.04</v>
      </c>
      <c r="H32" s="383">
        <f t="shared" si="5"/>
        <v>-6.285991115336112E-2</v>
      </c>
      <c r="I32" s="383"/>
      <c r="W32" s="133">
        <v>42684</v>
      </c>
      <c r="X32" s="10">
        <v>87.43</v>
      </c>
      <c r="Y32" s="10">
        <v>91.03</v>
      </c>
      <c r="Z32" s="10">
        <v>87.17</v>
      </c>
      <c r="AA32" s="10">
        <v>89.79</v>
      </c>
      <c r="AB32" s="95">
        <v>1545000</v>
      </c>
      <c r="AC32" s="10">
        <v>89.79</v>
      </c>
      <c r="AD32" s="2">
        <f t="shared" si="0"/>
        <v>3.8599999999999994</v>
      </c>
      <c r="AE32" s="138">
        <f t="shared" si="1"/>
        <v>3.5043227665706222E-2</v>
      </c>
    </row>
    <row r="33" spans="2:31" x14ac:dyDescent="0.25">
      <c r="B33" s="380">
        <v>42548</v>
      </c>
      <c r="C33" s="381">
        <v>75</v>
      </c>
      <c r="D33" s="382">
        <v>81.493899999999996</v>
      </c>
      <c r="E33" s="382">
        <v>79.260000000000005</v>
      </c>
      <c r="F33" s="382">
        <f t="shared" si="3"/>
        <v>-167.54249999999934</v>
      </c>
      <c r="G33" s="382">
        <f t="shared" si="4"/>
        <v>6112.0424999999996</v>
      </c>
      <c r="H33" s="383">
        <f t="shared" si="5"/>
        <v>-2.7411867636718715E-2</v>
      </c>
      <c r="I33" s="383"/>
      <c r="W33" s="133">
        <v>42683</v>
      </c>
      <c r="X33" s="10">
        <v>81.36</v>
      </c>
      <c r="Y33" s="10">
        <v>86.9</v>
      </c>
      <c r="Z33" s="10">
        <v>81.209999999999994</v>
      </c>
      <c r="AA33" s="10">
        <v>86.75</v>
      </c>
      <c r="AB33" s="95">
        <v>1513300</v>
      </c>
      <c r="AC33" s="10">
        <v>86.75</v>
      </c>
      <c r="AD33" s="2">
        <f t="shared" si="0"/>
        <v>5.6900000000000119</v>
      </c>
      <c r="AE33" s="138">
        <f t="shared" si="1"/>
        <v>4.6820320984674701E-2</v>
      </c>
    </row>
    <row r="34" spans="2:31" x14ac:dyDescent="0.25">
      <c r="B34" s="380">
        <v>42549</v>
      </c>
      <c r="C34" s="381">
        <v>75</v>
      </c>
      <c r="D34" s="382">
        <v>81.493899999999996</v>
      </c>
      <c r="E34" s="382">
        <v>80.72</v>
      </c>
      <c r="F34" s="382">
        <f t="shared" ref="F34:F35" si="6">C34*(E34-D34)</f>
        <v>-58.042499999999819</v>
      </c>
      <c r="G34" s="382">
        <f t="shared" ref="G34:G35" si="7">D34*C34</f>
        <v>6112.0424999999996</v>
      </c>
      <c r="H34" s="383">
        <f t="shared" ref="H34:H35" si="8">(E34-D34)/D34</f>
        <v>-9.4964162961890114E-3</v>
      </c>
      <c r="I34" s="383"/>
      <c r="W34" s="133">
        <v>42682</v>
      </c>
      <c r="X34" s="10">
        <v>83.62</v>
      </c>
      <c r="Y34" s="10">
        <v>83.96</v>
      </c>
      <c r="Z34" s="10">
        <v>82.21</v>
      </c>
      <c r="AA34" s="10">
        <v>82.87</v>
      </c>
      <c r="AB34" s="95">
        <v>783500</v>
      </c>
      <c r="AC34" s="10">
        <v>82.87</v>
      </c>
      <c r="AD34" s="2">
        <f t="shared" si="0"/>
        <v>1.75</v>
      </c>
      <c r="AE34" s="138">
        <f t="shared" si="1"/>
        <v>-9.0876479732152626E-3</v>
      </c>
    </row>
    <row r="35" spans="2:31" x14ac:dyDescent="0.25">
      <c r="B35" s="380">
        <v>42552</v>
      </c>
      <c r="C35" s="381">
        <v>55</v>
      </c>
      <c r="D35" s="382">
        <v>80.590500000000006</v>
      </c>
      <c r="E35" s="382">
        <v>84.15</v>
      </c>
      <c r="F35" s="382">
        <f t="shared" si="6"/>
        <v>195.77249999999998</v>
      </c>
      <c r="G35" s="382">
        <f t="shared" si="7"/>
        <v>4432.4775</v>
      </c>
      <c r="H35" s="383">
        <f t="shared" si="8"/>
        <v>4.4167736892065435E-2</v>
      </c>
      <c r="I35" s="383"/>
      <c r="W35" s="133">
        <v>42681</v>
      </c>
      <c r="X35" s="10">
        <v>82.41</v>
      </c>
      <c r="Y35" s="10">
        <v>84.73</v>
      </c>
      <c r="Z35" s="10">
        <v>82.4</v>
      </c>
      <c r="AA35" s="10">
        <v>83.63</v>
      </c>
      <c r="AB35" s="95">
        <v>984700</v>
      </c>
      <c r="AC35" s="10">
        <v>83.63</v>
      </c>
      <c r="AD35" s="2">
        <f t="shared" si="0"/>
        <v>2.3299999999999983</v>
      </c>
      <c r="AE35" s="138">
        <f t="shared" si="1"/>
        <v>2.7521808575992068E-2</v>
      </c>
    </row>
    <row r="36" spans="2:31" x14ac:dyDescent="0.25">
      <c r="B36" s="380">
        <v>42556</v>
      </c>
      <c r="C36" s="381">
        <v>55</v>
      </c>
      <c r="D36" s="382">
        <v>80.590500000000006</v>
      </c>
      <c r="E36" s="382">
        <v>81.290000000000006</v>
      </c>
      <c r="F36" s="382">
        <f t="shared" ref="F36" si="9">C36*(E36-D36)</f>
        <v>38.472500000000025</v>
      </c>
      <c r="G36" s="382">
        <f t="shared" ref="G36" si="10">D36*C36</f>
        <v>4432.4775</v>
      </c>
      <c r="H36" s="383">
        <f t="shared" ref="H36" si="11">(E36-D36)/D36</f>
        <v>8.6796830891978632E-3</v>
      </c>
      <c r="I36" s="383"/>
      <c r="W36" s="133">
        <v>42678</v>
      </c>
      <c r="X36" s="10">
        <v>80.8</v>
      </c>
      <c r="Y36" s="10">
        <v>83.04</v>
      </c>
      <c r="Z36" s="10">
        <v>80.62</v>
      </c>
      <c r="AA36" s="10">
        <v>81.39</v>
      </c>
      <c r="AB36" s="95">
        <v>1055000</v>
      </c>
      <c r="AC36" s="10">
        <v>81.39</v>
      </c>
      <c r="AD36" s="2">
        <f t="shared" si="0"/>
        <v>2.4200000000000017</v>
      </c>
      <c r="AE36" s="138">
        <f t="shared" si="1"/>
        <v>7.5513741025006187E-3</v>
      </c>
    </row>
    <row r="37" spans="2:31" x14ac:dyDescent="0.25">
      <c r="B37" s="380">
        <v>42563</v>
      </c>
      <c r="C37" s="381">
        <v>55</v>
      </c>
      <c r="D37" s="382">
        <v>80.590500000000006</v>
      </c>
      <c r="E37" s="382">
        <v>89.07</v>
      </c>
      <c r="F37" s="382">
        <f t="shared" ref="F37" si="12">C37*(E37-D37)</f>
        <v>466.37249999999932</v>
      </c>
      <c r="G37" s="382">
        <f t="shared" ref="G37" si="13">D37*C37</f>
        <v>4432.4775</v>
      </c>
      <c r="H37" s="383">
        <f t="shared" ref="H37" si="14">(E37-D37)/D37</f>
        <v>0.10521711616133399</v>
      </c>
      <c r="I37" s="383"/>
      <c r="W37" s="133">
        <v>42677</v>
      </c>
      <c r="X37" s="10">
        <v>80.59</v>
      </c>
      <c r="Y37" s="10">
        <v>82.39</v>
      </c>
      <c r="Z37" s="10">
        <v>79.92</v>
      </c>
      <c r="AA37" s="10">
        <v>80.78</v>
      </c>
      <c r="AB37" s="95">
        <v>1399100</v>
      </c>
      <c r="AC37" s="10">
        <v>80.78</v>
      </c>
      <c r="AD37" s="2">
        <f t="shared" si="0"/>
        <v>2.4699999999999989</v>
      </c>
      <c r="AE37" s="138">
        <f t="shared" si="1"/>
        <v>7.2319201995012516E-3</v>
      </c>
    </row>
    <row r="38" spans="2:31" x14ac:dyDescent="0.25">
      <c r="B38" s="380">
        <v>42566</v>
      </c>
      <c r="C38" s="381">
        <v>55</v>
      </c>
      <c r="D38" s="382">
        <v>80.590500000000006</v>
      </c>
      <c r="E38" s="382">
        <v>90.34</v>
      </c>
      <c r="F38" s="382">
        <f t="shared" ref="F38:F39" si="15">C38*(E38-D38)</f>
        <v>536.22249999999985</v>
      </c>
      <c r="G38" s="382">
        <f t="shared" ref="G38:G39" si="16">D38*C38</f>
        <v>4432.4775</v>
      </c>
      <c r="H38" s="383">
        <f t="shared" ref="H38:H39" si="17">(E38-D38)/D38</f>
        <v>0.12097579739547462</v>
      </c>
      <c r="I38" s="383"/>
      <c r="W38" s="133">
        <v>42676</v>
      </c>
      <c r="X38" s="10">
        <v>80.459999999999994</v>
      </c>
      <c r="Y38" s="10">
        <v>81.12</v>
      </c>
      <c r="Z38" s="10">
        <v>79.47</v>
      </c>
      <c r="AA38" s="10">
        <v>80.2</v>
      </c>
      <c r="AB38" s="95">
        <v>1147100</v>
      </c>
      <c r="AC38" s="10">
        <v>80.2</v>
      </c>
      <c r="AD38" s="2">
        <f t="shared" si="0"/>
        <v>1.6500000000000057</v>
      </c>
      <c r="AE38" s="138">
        <f t="shared" si="1"/>
        <v>-6.4420218037660737E-3</v>
      </c>
    </row>
    <row r="39" spans="2:31" ht="20.25" thickBot="1" x14ac:dyDescent="0.35">
      <c r="B39" s="380">
        <v>42569</v>
      </c>
      <c r="C39" s="381">
        <v>50</v>
      </c>
      <c r="D39" s="382">
        <v>79.449799999999996</v>
      </c>
      <c r="E39" s="382">
        <v>92.26</v>
      </c>
      <c r="F39" s="382">
        <f t="shared" si="15"/>
        <v>640.51000000000045</v>
      </c>
      <c r="G39" s="382">
        <f t="shared" si="16"/>
        <v>3972.49</v>
      </c>
      <c r="H39" s="383">
        <f t="shared" si="17"/>
        <v>0.16123640336413697</v>
      </c>
      <c r="I39" s="383"/>
      <c r="T39" s="112" t="s">
        <v>113</v>
      </c>
      <c r="U39" s="9"/>
      <c r="W39" s="133">
        <v>42675</v>
      </c>
      <c r="X39" s="10">
        <v>81.17</v>
      </c>
      <c r="Y39" s="10">
        <v>81.790000000000006</v>
      </c>
      <c r="Z39" s="10">
        <v>79.91</v>
      </c>
      <c r="AA39" s="10">
        <v>80.72</v>
      </c>
      <c r="AB39" s="95">
        <v>1267600</v>
      </c>
      <c r="AC39" s="10">
        <v>80.72</v>
      </c>
      <c r="AD39" s="2">
        <f t="shared" si="0"/>
        <v>1.8800000000000097</v>
      </c>
      <c r="AE39" s="138">
        <f t="shared" si="1"/>
        <v>-6.645335958651355E-3</v>
      </c>
    </row>
    <row r="40" spans="2:31" ht="15.75" thickTop="1" x14ac:dyDescent="0.25">
      <c r="B40" s="380">
        <v>42570</v>
      </c>
      <c r="C40" s="381">
        <v>50</v>
      </c>
      <c r="D40" s="382">
        <v>79.449799999999996</v>
      </c>
      <c r="E40" s="382">
        <v>90.39</v>
      </c>
      <c r="F40" s="382">
        <f t="shared" ref="F40" si="18">C40*(E40-D40)</f>
        <v>547.01000000000022</v>
      </c>
      <c r="G40" s="382">
        <f t="shared" ref="G40" si="19">D40*C40</f>
        <v>3972.49</v>
      </c>
      <c r="H40" s="383">
        <f t="shared" ref="H40" si="20">(E40-D40)/D40</f>
        <v>0.13769952850730907</v>
      </c>
      <c r="I40" s="383"/>
      <c r="T40" s="139" t="s">
        <v>98</v>
      </c>
      <c r="U40" s="367">
        <v>93.21</v>
      </c>
      <c r="W40" s="133">
        <v>42674</v>
      </c>
      <c r="X40" s="10">
        <v>80.81</v>
      </c>
      <c r="Y40" s="10">
        <v>81.739999999999995</v>
      </c>
      <c r="Z40" s="10">
        <v>80.75</v>
      </c>
      <c r="AA40" s="10">
        <v>81.260000000000005</v>
      </c>
      <c r="AB40" s="95">
        <v>716800</v>
      </c>
      <c r="AC40" s="10">
        <v>81.260000000000005</v>
      </c>
      <c r="AD40" s="2">
        <f t="shared" si="0"/>
        <v>0.98999999999999488</v>
      </c>
      <c r="AE40" s="138">
        <f t="shared" si="1"/>
        <v>1.0570824524313016E-2</v>
      </c>
    </row>
    <row r="41" spans="2:31" x14ac:dyDescent="0.25">
      <c r="B41" s="380">
        <v>42571</v>
      </c>
      <c r="C41" s="381">
        <v>50</v>
      </c>
      <c r="D41" s="382">
        <v>79.449799999999996</v>
      </c>
      <c r="E41" s="382">
        <v>89.55</v>
      </c>
      <c r="F41" s="382">
        <f t="shared" ref="F41" si="21">C41*(E41-D41)</f>
        <v>505.01000000000005</v>
      </c>
      <c r="G41" s="382">
        <f t="shared" ref="G41" si="22">D41*C41</f>
        <v>3972.49</v>
      </c>
      <c r="H41" s="383">
        <f t="shared" ref="H41" si="23">(E41-D41)/D41</f>
        <v>0.12712681466787834</v>
      </c>
      <c r="I41" s="383"/>
      <c r="T41" s="108" t="s">
        <v>99</v>
      </c>
      <c r="U41" s="368">
        <v>93.14</v>
      </c>
      <c r="W41" s="133">
        <v>42671</v>
      </c>
      <c r="X41" s="10">
        <v>79.91</v>
      </c>
      <c r="Y41" s="10">
        <v>82.29</v>
      </c>
      <c r="Z41" s="10">
        <v>79.91</v>
      </c>
      <c r="AA41" s="10">
        <v>80.41</v>
      </c>
      <c r="AB41" s="95">
        <v>861300</v>
      </c>
      <c r="AC41" s="10">
        <v>80.41</v>
      </c>
      <c r="AD41" s="2">
        <f t="shared" si="0"/>
        <v>2.3800000000000097</v>
      </c>
      <c r="AE41" s="138">
        <f t="shared" si="1"/>
        <v>3.118762475049941E-3</v>
      </c>
    </row>
    <row r="42" spans="2:31" ht="20.25" thickBot="1" x14ac:dyDescent="0.35">
      <c r="B42" s="380">
        <v>42572</v>
      </c>
      <c r="C42" s="381">
        <v>50</v>
      </c>
      <c r="D42" s="382">
        <v>79.449799999999996</v>
      </c>
      <c r="E42" s="382">
        <v>87.46</v>
      </c>
      <c r="F42" s="382">
        <f t="shared" ref="F42" si="24">C42*(E42-D42)</f>
        <v>400.50999999999988</v>
      </c>
      <c r="G42" s="382">
        <f t="shared" ref="G42" si="25">D42*C42</f>
        <v>3972.49</v>
      </c>
      <c r="H42" s="383">
        <f t="shared" ref="H42" si="26">(E42-D42)/D42</f>
        <v>0.1008208957102472</v>
      </c>
      <c r="I42" s="383"/>
      <c r="O42" s="614" t="s">
        <v>78</v>
      </c>
      <c r="P42" s="614"/>
      <c r="T42" s="108" t="s">
        <v>100</v>
      </c>
      <c r="U42" s="368" t="s">
        <v>129</v>
      </c>
      <c r="W42" s="133">
        <v>42670</v>
      </c>
      <c r="X42" s="10">
        <v>82.63</v>
      </c>
      <c r="Y42" s="10">
        <v>83.39</v>
      </c>
      <c r="Z42" s="10">
        <v>80</v>
      </c>
      <c r="AA42" s="10">
        <v>80.16</v>
      </c>
      <c r="AB42" s="95">
        <v>827900</v>
      </c>
      <c r="AC42" s="10">
        <v>80.16</v>
      </c>
      <c r="AD42" s="2">
        <f t="shared" si="0"/>
        <v>3.3900000000000006</v>
      </c>
      <c r="AE42" s="138">
        <f t="shared" si="1"/>
        <v>-2.7892311423720506E-2</v>
      </c>
    </row>
    <row r="43" spans="2:31" ht="15.75" thickTop="1" x14ac:dyDescent="0.25">
      <c r="B43" s="380">
        <v>42575</v>
      </c>
      <c r="C43" s="381">
        <v>50</v>
      </c>
      <c r="D43" s="382">
        <v>79.449799999999996</v>
      </c>
      <c r="E43" s="382">
        <v>89.53</v>
      </c>
      <c r="F43" s="382">
        <f t="shared" ref="F43" si="27">C43*(E43-D43)</f>
        <v>504.01000000000022</v>
      </c>
      <c r="G43" s="382">
        <f t="shared" ref="G43" si="28">D43*C43</f>
        <v>3972.49</v>
      </c>
      <c r="H43" s="383">
        <f t="shared" ref="H43" si="29">(E43-D43)/D43</f>
        <v>0.12687508338598719</v>
      </c>
      <c r="I43" s="383"/>
      <c r="O43" s="83">
        <v>1.1000000000000001</v>
      </c>
      <c r="P43" s="83">
        <f>O43*$Q$4</f>
        <v>103.34500000000001</v>
      </c>
      <c r="Q43" s="2"/>
      <c r="T43" s="108" t="s">
        <v>101</v>
      </c>
      <c r="U43" s="368" t="s">
        <v>129</v>
      </c>
      <c r="W43" s="133">
        <v>42669</v>
      </c>
      <c r="X43" s="10">
        <v>80.349999999999994</v>
      </c>
      <c r="Y43" s="10">
        <v>83.26</v>
      </c>
      <c r="Z43" s="10">
        <v>80.2</v>
      </c>
      <c r="AA43" s="10">
        <v>82.46</v>
      </c>
      <c r="AB43" s="95">
        <v>1149900</v>
      </c>
      <c r="AC43" s="10">
        <v>82.46</v>
      </c>
      <c r="AD43" s="2">
        <f t="shared" si="0"/>
        <v>3.0600000000000023</v>
      </c>
      <c r="AE43" s="138" t="e">
        <f t="shared" si="1"/>
        <v>#DIV/0!</v>
      </c>
    </row>
    <row r="44" spans="2:31" x14ac:dyDescent="0.25">
      <c r="B44" s="380">
        <v>42576</v>
      </c>
      <c r="C44" s="381">
        <v>50</v>
      </c>
      <c r="D44" s="382">
        <v>79.449799999999996</v>
      </c>
      <c r="E44" s="382">
        <v>88.86</v>
      </c>
      <c r="F44" s="382">
        <f t="shared" ref="F44" si="30">C44*(E44-D44)</f>
        <v>470.51000000000016</v>
      </c>
      <c r="G44" s="382">
        <f t="shared" ref="G44" si="31">D44*C44</f>
        <v>3972.49</v>
      </c>
      <c r="H44" s="383">
        <f t="shared" ref="H44" si="32">(E44-D44)/D44</f>
        <v>0.11844208544263174</v>
      </c>
      <c r="I44" s="383"/>
      <c r="O44" s="83">
        <v>1.0900000000000001</v>
      </c>
      <c r="P44" s="83">
        <f t="shared" ref="P44:P63" si="33">O44*$Q$4</f>
        <v>102.4055</v>
      </c>
      <c r="Q44" s="2"/>
      <c r="T44" s="108" t="s">
        <v>102</v>
      </c>
      <c r="U44" s="368">
        <v>109.92</v>
      </c>
      <c r="W44" s="133">
        <v>42669</v>
      </c>
      <c r="X44" s="10" t="s">
        <v>139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B45" s="380">
        <v>42577</v>
      </c>
      <c r="C45" s="381">
        <v>50</v>
      </c>
      <c r="D45" s="382">
        <v>79.449799999999996</v>
      </c>
      <c r="E45" s="382">
        <v>89.46</v>
      </c>
      <c r="F45" s="382">
        <f t="shared" ref="F45:F46" si="34">C45*(E45-D45)</f>
        <v>500.50999999999988</v>
      </c>
      <c r="G45" s="382">
        <f t="shared" ref="G45:G46" si="35">D45*C45</f>
        <v>3972.49</v>
      </c>
      <c r="H45" s="383">
        <f t="shared" ref="H45:H46" si="36">(E45-D45)/D45</f>
        <v>0.12599402389936787</v>
      </c>
      <c r="I45" s="383"/>
      <c r="O45" s="83">
        <v>1.08</v>
      </c>
      <c r="P45" s="83">
        <f t="shared" si="33"/>
        <v>101.46600000000001</v>
      </c>
      <c r="Q45" s="2"/>
      <c r="T45" s="108" t="s">
        <v>103</v>
      </c>
      <c r="U45" s="368">
        <v>1.06714</v>
      </c>
      <c r="W45" s="133">
        <v>42668</v>
      </c>
      <c r="X45" s="10">
        <v>78.98</v>
      </c>
      <c r="Y45" s="10">
        <v>81.17</v>
      </c>
      <c r="Z45" s="10">
        <v>78.650000000000006</v>
      </c>
      <c r="AA45" s="10">
        <v>81.16</v>
      </c>
      <c r="AB45" s="95">
        <v>845400</v>
      </c>
      <c r="AC45" s="10">
        <v>80.900000000000006</v>
      </c>
      <c r="AD45" s="2">
        <f t="shared" si="0"/>
        <v>2.519999999999996</v>
      </c>
      <c r="AE45" s="138">
        <f t="shared" si="1"/>
        <v>1.8122325698464836E-2</v>
      </c>
    </row>
    <row r="46" spans="2:31" x14ac:dyDescent="0.25">
      <c r="B46" s="380">
        <v>42580</v>
      </c>
      <c r="C46" s="381">
        <v>30</v>
      </c>
      <c r="D46" s="382">
        <v>73.937700000000007</v>
      </c>
      <c r="E46" s="382">
        <v>87.72</v>
      </c>
      <c r="F46" s="382">
        <f t="shared" si="34"/>
        <v>413.46899999999977</v>
      </c>
      <c r="G46" s="382">
        <f t="shared" si="35"/>
        <v>2218.1310000000003</v>
      </c>
      <c r="H46" s="383">
        <f t="shared" si="36"/>
        <v>0.18640422950673324</v>
      </c>
      <c r="I46" s="383"/>
      <c r="O46" s="83">
        <v>1.07</v>
      </c>
      <c r="P46" s="83">
        <f t="shared" si="33"/>
        <v>100.52650000000001</v>
      </c>
      <c r="Q46" s="2"/>
      <c r="T46" s="108" t="s">
        <v>122</v>
      </c>
      <c r="U46" s="368" t="s">
        <v>454</v>
      </c>
      <c r="W46" s="133">
        <v>42667</v>
      </c>
      <c r="X46" s="10">
        <v>80.349999999999994</v>
      </c>
      <c r="Y46" s="10">
        <v>80.739999999999995</v>
      </c>
      <c r="Z46" s="10">
        <v>79.42</v>
      </c>
      <c r="AA46" s="10">
        <v>79.72</v>
      </c>
      <c r="AB46" s="95">
        <v>899100</v>
      </c>
      <c r="AC46" s="10">
        <v>79.459999999999994</v>
      </c>
      <c r="AD46" s="2">
        <f t="shared" si="0"/>
        <v>1.3199999999999932</v>
      </c>
      <c r="AE46" s="138">
        <f t="shared" si="1"/>
        <v>-3.6363636363636598E-3</v>
      </c>
    </row>
    <row r="47" spans="2:31" x14ac:dyDescent="0.25">
      <c r="B47" s="380">
        <v>42580</v>
      </c>
      <c r="C47" s="381">
        <v>0</v>
      </c>
      <c r="D47" s="382"/>
      <c r="E47" s="382"/>
      <c r="F47" s="382">
        <v>420.99</v>
      </c>
      <c r="G47" s="382"/>
      <c r="H47" s="383"/>
      <c r="I47" s="383"/>
      <c r="O47" s="83">
        <v>1.06</v>
      </c>
      <c r="P47" s="83">
        <f t="shared" si="33"/>
        <v>99.587000000000003</v>
      </c>
      <c r="Q47" s="2"/>
      <c r="T47" s="108"/>
      <c r="U47" s="368"/>
      <c r="W47" s="133">
        <v>42664</v>
      </c>
      <c r="X47" s="10">
        <v>80.17</v>
      </c>
      <c r="Y47" s="10">
        <v>81.62</v>
      </c>
      <c r="Z47" s="10">
        <v>79.459999999999994</v>
      </c>
      <c r="AA47" s="10">
        <v>80.010000000000005</v>
      </c>
      <c r="AB47" s="95">
        <v>893000</v>
      </c>
      <c r="AC47" s="10">
        <v>79.75</v>
      </c>
      <c r="AD47" s="2">
        <f t="shared" si="0"/>
        <v>2.1600000000000108</v>
      </c>
      <c r="AE47" s="138">
        <f t="shared" si="1"/>
        <v>-1.1404487417875364E-2</v>
      </c>
    </row>
    <row r="48" spans="2:31" x14ac:dyDescent="0.25">
      <c r="B48" s="381"/>
      <c r="C48" s="381"/>
      <c r="D48" s="382"/>
      <c r="E48" s="382"/>
      <c r="F48" s="382"/>
      <c r="G48" s="381"/>
      <c r="H48" s="381"/>
      <c r="I48" s="381"/>
      <c r="O48" s="83">
        <v>1.05</v>
      </c>
      <c r="P48" s="83">
        <f t="shared" si="33"/>
        <v>98.647500000000008</v>
      </c>
      <c r="Q48" s="2"/>
      <c r="T48" s="108" t="s">
        <v>105</v>
      </c>
      <c r="U48" s="368" t="s">
        <v>478</v>
      </c>
      <c r="W48" s="133">
        <v>42663</v>
      </c>
      <c r="X48" s="10">
        <v>80.89</v>
      </c>
      <c r="Y48" s="10">
        <v>81.67</v>
      </c>
      <c r="Z48" s="10">
        <v>80.73</v>
      </c>
      <c r="AA48" s="10">
        <v>80.930000000000007</v>
      </c>
      <c r="AB48" s="95">
        <v>884400</v>
      </c>
      <c r="AC48" s="10">
        <v>80.67</v>
      </c>
      <c r="AD48" s="2">
        <f t="shared" si="0"/>
        <v>0.93999999999999773</v>
      </c>
      <c r="AE48" s="138">
        <f t="shared" si="1"/>
        <v>3.7202380952372494E-4</v>
      </c>
    </row>
    <row r="49" spans="2:31" x14ac:dyDescent="0.25">
      <c r="B49" s="522" t="s">
        <v>114</v>
      </c>
      <c r="C49" s="522" t="s">
        <v>147</v>
      </c>
      <c r="D49" s="523" t="s">
        <v>146</v>
      </c>
      <c r="E49" s="524" t="s">
        <v>148</v>
      </c>
      <c r="F49" s="525" t="s">
        <v>65</v>
      </c>
      <c r="G49" s="526" t="s">
        <v>152</v>
      </c>
      <c r="H49" s="525" t="s">
        <v>88</v>
      </c>
      <c r="I49" s="525" t="s">
        <v>156</v>
      </c>
      <c r="O49" s="83">
        <v>1.04</v>
      </c>
      <c r="P49" s="83">
        <f t="shared" si="33"/>
        <v>97.708000000000013</v>
      </c>
      <c r="Q49" s="2"/>
      <c r="T49" s="108" t="s">
        <v>106</v>
      </c>
      <c r="U49" s="368" t="s">
        <v>370</v>
      </c>
      <c r="W49" s="133">
        <v>42662</v>
      </c>
      <c r="X49" s="10">
        <v>80.459999999999994</v>
      </c>
      <c r="Y49" s="10">
        <v>81.92</v>
      </c>
      <c r="Z49" s="10">
        <v>79.98</v>
      </c>
      <c r="AA49" s="10">
        <v>80.900000000000006</v>
      </c>
      <c r="AB49" s="95">
        <v>643100</v>
      </c>
      <c r="AC49" s="10">
        <v>80.64</v>
      </c>
      <c r="AD49" s="2">
        <f t="shared" si="0"/>
        <v>1.9399999999999977</v>
      </c>
      <c r="AE49" s="138">
        <f t="shared" si="1"/>
        <v>6.2390816071873356E-3</v>
      </c>
    </row>
    <row r="50" spans="2:31" x14ac:dyDescent="0.25">
      <c r="B50" s="380">
        <v>42608</v>
      </c>
      <c r="C50" s="381">
        <v>25</v>
      </c>
      <c r="D50" s="382">
        <v>78.95</v>
      </c>
      <c r="E50" s="382">
        <v>80.650000000000006</v>
      </c>
      <c r="F50" s="382">
        <f t="shared" ref="F50:F51" si="37">C50*(E50-D50)</f>
        <v>42.500000000000071</v>
      </c>
      <c r="G50" s="382">
        <f t="shared" ref="G50:G51" si="38">D50*C50</f>
        <v>1973.75</v>
      </c>
      <c r="H50" s="383">
        <f t="shared" ref="H50:H51" si="39">(E50-D50)/D50</f>
        <v>2.1532615579480718E-2</v>
      </c>
      <c r="I50" s="383"/>
      <c r="O50" s="83">
        <v>1.03</v>
      </c>
      <c r="P50" s="83">
        <f t="shared" si="33"/>
        <v>96.768500000000003</v>
      </c>
      <c r="Q50" s="2"/>
      <c r="T50" s="108" t="s">
        <v>107</v>
      </c>
      <c r="U50" s="369">
        <v>1132430</v>
      </c>
      <c r="W50" s="133">
        <v>42661</v>
      </c>
      <c r="X50" s="10">
        <v>80</v>
      </c>
      <c r="Y50" s="10">
        <v>81.36</v>
      </c>
      <c r="Z50" s="10">
        <v>80</v>
      </c>
      <c r="AA50" s="10">
        <v>80.400000000000006</v>
      </c>
      <c r="AB50" s="95">
        <v>662400</v>
      </c>
      <c r="AC50" s="10">
        <v>80.14</v>
      </c>
      <c r="AD50" s="2">
        <f t="shared" si="0"/>
        <v>1.3599999999999994</v>
      </c>
      <c r="AE50" s="138">
        <f t="shared" si="1"/>
        <v>9.0657265172500168E-3</v>
      </c>
    </row>
    <row r="51" spans="2:31" x14ac:dyDescent="0.25">
      <c r="B51" s="380">
        <v>42609</v>
      </c>
      <c r="C51" s="381">
        <v>25</v>
      </c>
      <c r="D51" s="382">
        <v>78.95</v>
      </c>
      <c r="E51" s="382">
        <v>80.180000000000007</v>
      </c>
      <c r="F51" s="382">
        <f t="shared" si="37"/>
        <v>30.750000000000099</v>
      </c>
      <c r="G51" s="382">
        <f t="shared" si="38"/>
        <v>1973.75</v>
      </c>
      <c r="H51" s="383">
        <f t="shared" si="39"/>
        <v>1.5579480683977251E-2</v>
      </c>
      <c r="I51" s="383"/>
      <c r="O51" s="83">
        <v>1.02</v>
      </c>
      <c r="P51" s="83">
        <f t="shared" si="33"/>
        <v>95.829000000000008</v>
      </c>
      <c r="Q51" s="2"/>
      <c r="T51" s="108" t="s">
        <v>110</v>
      </c>
      <c r="U51" s="369">
        <v>1333280</v>
      </c>
      <c r="W51" s="133">
        <v>42660</v>
      </c>
      <c r="X51" s="10">
        <v>80.83</v>
      </c>
      <c r="Y51" s="10">
        <v>81.459999999999994</v>
      </c>
      <c r="Z51" s="10">
        <v>79.36</v>
      </c>
      <c r="AA51" s="10">
        <v>79.680000000000007</v>
      </c>
      <c r="AB51" s="95">
        <v>822500</v>
      </c>
      <c r="AC51" s="10">
        <v>79.42</v>
      </c>
      <c r="AD51" s="2">
        <f t="shared" si="0"/>
        <v>2.0999999999999943</v>
      </c>
      <c r="AE51" s="138">
        <f t="shared" si="1"/>
        <v>-1.6957544250526091E-2</v>
      </c>
    </row>
    <row r="52" spans="2:31" x14ac:dyDescent="0.25">
      <c r="B52" s="380">
        <v>42613</v>
      </c>
      <c r="C52" s="381">
        <v>25</v>
      </c>
      <c r="D52" s="382">
        <v>78.95</v>
      </c>
      <c r="E52" s="382">
        <v>81.98</v>
      </c>
      <c r="F52" s="382">
        <f t="shared" ref="F52" si="40">C52*(E52-D52)</f>
        <v>75.750000000000028</v>
      </c>
      <c r="G52" s="382">
        <f t="shared" ref="G52" si="41">D52*C52</f>
        <v>1973.75</v>
      </c>
      <c r="H52" s="383">
        <f t="shared" ref="H52" si="42">(E52-D52)/D52</f>
        <v>3.8378720709309699E-2</v>
      </c>
      <c r="I52" s="383"/>
      <c r="O52" s="83">
        <v>1.01</v>
      </c>
      <c r="P52" s="83">
        <f t="shared" si="33"/>
        <v>94.889499999999998</v>
      </c>
      <c r="Q52" s="2"/>
      <c r="T52" s="108" t="s">
        <v>108</v>
      </c>
      <c r="U52" s="368" t="s">
        <v>479</v>
      </c>
      <c r="W52" s="133">
        <v>42657</v>
      </c>
      <c r="X52" s="10">
        <v>81.819999999999993</v>
      </c>
      <c r="Y52" s="10">
        <v>82.89</v>
      </c>
      <c r="Z52" s="10">
        <v>80.91</v>
      </c>
      <c r="AA52" s="10">
        <v>81.05</v>
      </c>
      <c r="AB52" s="95">
        <v>819500</v>
      </c>
      <c r="AC52" s="10">
        <v>80.790000000000006</v>
      </c>
      <c r="AD52" s="2">
        <f t="shared" si="0"/>
        <v>1.980000000000004</v>
      </c>
      <c r="AE52" s="138">
        <f t="shared" si="1"/>
        <v>0</v>
      </c>
    </row>
    <row r="53" spans="2:31" x14ac:dyDescent="0.25">
      <c r="B53" s="380">
        <v>42619</v>
      </c>
      <c r="C53" s="381">
        <v>25</v>
      </c>
      <c r="D53" s="382">
        <v>78.95</v>
      </c>
      <c r="E53" s="382">
        <v>81.099999999999994</v>
      </c>
      <c r="F53" s="382">
        <f t="shared" ref="F53" si="43">C53*(E53-D53)</f>
        <v>53.749999999999787</v>
      </c>
      <c r="G53" s="382">
        <f t="shared" ref="G53" si="44">D53*C53</f>
        <v>1973.75</v>
      </c>
      <c r="H53" s="383">
        <f t="shared" ref="H53" si="45">(E53-D53)/D53</f>
        <v>2.7232425585813697E-2</v>
      </c>
      <c r="I53" s="383"/>
      <c r="O53" s="83">
        <v>1</v>
      </c>
      <c r="P53" s="83">
        <f t="shared" si="33"/>
        <v>93.95</v>
      </c>
      <c r="Q53" s="2"/>
      <c r="T53" s="108" t="s">
        <v>111</v>
      </c>
      <c r="U53" s="368">
        <v>14.03</v>
      </c>
      <c r="W53" s="133">
        <v>42656</v>
      </c>
      <c r="X53" s="10">
        <v>80.400000000000006</v>
      </c>
      <c r="Y53" s="10">
        <v>81.59</v>
      </c>
      <c r="Z53" s="10">
        <v>80.38</v>
      </c>
      <c r="AA53" s="10">
        <v>81.05</v>
      </c>
      <c r="AB53" s="95">
        <v>1230000</v>
      </c>
      <c r="AC53" s="10">
        <v>80.790000000000006</v>
      </c>
      <c r="AD53" s="2">
        <f t="shared" si="0"/>
        <v>1.210000000000008</v>
      </c>
      <c r="AE53" s="138">
        <f t="shared" si="1"/>
        <v>-1.2376237623745734E-4</v>
      </c>
    </row>
    <row r="54" spans="2:31" x14ac:dyDescent="0.25">
      <c r="B54" s="380">
        <v>42620</v>
      </c>
      <c r="C54" s="381">
        <v>25</v>
      </c>
      <c r="D54" s="382">
        <v>78.95</v>
      </c>
      <c r="E54" s="382">
        <v>82.48</v>
      </c>
      <c r="F54" s="382">
        <f t="shared" ref="F54" si="46">C54*(E54-D54)</f>
        <v>88.250000000000028</v>
      </c>
      <c r="G54" s="382">
        <f t="shared" ref="G54" si="47">D54*C54</f>
        <v>1973.75</v>
      </c>
      <c r="H54" s="383">
        <f t="shared" ref="H54" si="48">(E54-D54)/D54</f>
        <v>4.4711842938568724E-2</v>
      </c>
      <c r="I54" s="383"/>
      <c r="O54" s="83">
        <v>0.99</v>
      </c>
      <c r="P54" s="83">
        <f t="shared" si="33"/>
        <v>93.010500000000008</v>
      </c>
      <c r="Q54" s="2"/>
      <c r="T54" s="108" t="s">
        <v>112</v>
      </c>
      <c r="U54" s="368">
        <v>6.68</v>
      </c>
      <c r="W54" s="133">
        <v>42655</v>
      </c>
      <c r="X54" s="10">
        <v>80.400000000000006</v>
      </c>
      <c r="Y54" s="10">
        <v>81.69</v>
      </c>
      <c r="Z54" s="10">
        <v>80.3</v>
      </c>
      <c r="AA54" s="10">
        <v>81.06</v>
      </c>
      <c r="AB54" s="95">
        <v>951300</v>
      </c>
      <c r="AC54" s="10">
        <v>80.8</v>
      </c>
      <c r="AD54" s="2">
        <f t="shared" si="0"/>
        <v>1.3900000000000006</v>
      </c>
      <c r="AE54" s="138">
        <f t="shared" si="1"/>
        <v>8.2355877214872475E-3</v>
      </c>
    </row>
    <row r="55" spans="2:31" x14ac:dyDescent="0.25">
      <c r="B55" s="380">
        <v>42621</v>
      </c>
      <c r="C55" s="381">
        <v>25</v>
      </c>
      <c r="D55" s="382">
        <v>78.95</v>
      </c>
      <c r="E55" s="382">
        <v>81.77</v>
      </c>
      <c r="F55" s="382">
        <f t="shared" ref="F55" si="49">C55*(E55-D55)</f>
        <v>70.499999999999829</v>
      </c>
      <c r="G55" s="382">
        <f t="shared" ref="G55" si="50">D55*C55</f>
        <v>1973.75</v>
      </c>
      <c r="H55" s="383">
        <f t="shared" ref="H55" si="51">(E55-D55)/D55</f>
        <v>3.5718809373020813E-2</v>
      </c>
      <c r="I55" s="383"/>
      <c r="O55" s="83">
        <v>0.98</v>
      </c>
      <c r="P55" s="83">
        <f t="shared" si="33"/>
        <v>92.070999999999998</v>
      </c>
      <c r="Q55" s="2"/>
      <c r="T55" s="108" t="s">
        <v>109</v>
      </c>
      <c r="U55" s="368" t="s">
        <v>480</v>
      </c>
      <c r="W55" s="133">
        <v>42654</v>
      </c>
      <c r="X55" s="10">
        <v>80.98</v>
      </c>
      <c r="Y55" s="10">
        <v>82.28</v>
      </c>
      <c r="Z55" s="10">
        <v>80.19</v>
      </c>
      <c r="AA55" s="10">
        <v>80.400000000000006</v>
      </c>
      <c r="AB55" s="95">
        <v>1311100</v>
      </c>
      <c r="AC55" s="10">
        <v>80.14</v>
      </c>
      <c r="AD55" s="2">
        <f t="shared" si="0"/>
        <v>2.0900000000000034</v>
      </c>
      <c r="AE55" s="138">
        <f t="shared" si="1"/>
        <v>-1.4268142681426732E-2</v>
      </c>
    </row>
    <row r="56" spans="2:31" x14ac:dyDescent="0.25">
      <c r="B56" s="380">
        <v>42622</v>
      </c>
      <c r="C56" s="381">
        <v>25</v>
      </c>
      <c r="D56" s="382">
        <v>78.95</v>
      </c>
      <c r="E56" s="382">
        <v>76.900000000000006</v>
      </c>
      <c r="F56" s="382">
        <f t="shared" ref="F56" si="52">C56*(E56-D56)</f>
        <v>-51.249999999999929</v>
      </c>
      <c r="G56" s="382">
        <f t="shared" ref="G56" si="53">D56*C56</f>
        <v>1973.75</v>
      </c>
      <c r="H56" s="383">
        <f t="shared" ref="H56" si="54">(E56-D56)/D56</f>
        <v>-2.5965801139961966E-2</v>
      </c>
      <c r="I56" s="383"/>
      <c r="O56" s="83">
        <v>0.97</v>
      </c>
      <c r="P56" s="83">
        <f t="shared" si="33"/>
        <v>91.131500000000003</v>
      </c>
      <c r="W56" s="133">
        <v>42653</v>
      </c>
      <c r="X56" s="10">
        <v>80.290000000000006</v>
      </c>
      <c r="Y56" s="10">
        <v>81.97</v>
      </c>
      <c r="Z56" s="10">
        <v>80.290000000000006</v>
      </c>
      <c r="AA56" s="10">
        <v>81.56</v>
      </c>
      <c r="AB56" s="95">
        <v>810300</v>
      </c>
      <c r="AC56" s="10">
        <v>81.3</v>
      </c>
      <c r="AD56" s="2">
        <f t="shared" si="0"/>
        <v>1.6799999999999926</v>
      </c>
      <c r="AE56" s="138">
        <f t="shared" si="1"/>
        <v>1.8669339681744113E-2</v>
      </c>
    </row>
    <row r="57" spans="2:31" x14ac:dyDescent="0.25">
      <c r="B57" s="380">
        <v>42629</v>
      </c>
      <c r="C57" s="381">
        <v>25</v>
      </c>
      <c r="D57" s="382">
        <v>78.95</v>
      </c>
      <c r="E57" s="382">
        <v>77.77</v>
      </c>
      <c r="F57" s="382">
        <f t="shared" ref="F57" si="55">C57*(E57-D57)</f>
        <v>-29.500000000000171</v>
      </c>
      <c r="G57" s="382">
        <f t="shared" ref="G57" si="56">D57*C57</f>
        <v>1973.75</v>
      </c>
      <c r="H57" s="383">
        <f t="shared" ref="H57" si="57">(E57-D57)/D57</f>
        <v>-1.4946168461051384E-2</v>
      </c>
      <c r="I57" s="383"/>
      <c r="O57" s="83">
        <v>0.96</v>
      </c>
      <c r="P57" s="83">
        <f t="shared" si="33"/>
        <v>90.191999999999993</v>
      </c>
      <c r="W57" s="133">
        <v>42650</v>
      </c>
      <c r="X57" s="10">
        <v>82.03</v>
      </c>
      <c r="Y57" s="10">
        <v>82.24</v>
      </c>
      <c r="Z57" s="10">
        <v>79.61</v>
      </c>
      <c r="AA57" s="10">
        <v>80.069999999999993</v>
      </c>
      <c r="AB57" s="95">
        <v>1324100</v>
      </c>
      <c r="AC57" s="10">
        <v>79.81</v>
      </c>
      <c r="AD57" s="2">
        <f t="shared" si="0"/>
        <v>2.6299999999999955</v>
      </c>
      <c r="AE57" s="138">
        <f t="shared" si="1"/>
        <v>-1.7964808662482956E-2</v>
      </c>
    </row>
    <row r="58" spans="2:31" x14ac:dyDescent="0.25">
      <c r="B58" s="380">
        <v>42633</v>
      </c>
      <c r="C58" s="381">
        <v>25</v>
      </c>
      <c r="D58" s="382">
        <v>78.95</v>
      </c>
      <c r="E58" s="382">
        <v>75.52</v>
      </c>
      <c r="F58" s="382">
        <f t="shared" ref="F58" si="58">C58*(E58-D58)</f>
        <v>-85.750000000000171</v>
      </c>
      <c r="G58" s="382">
        <f t="shared" ref="G58" si="59">D58*C58</f>
        <v>1973.75</v>
      </c>
      <c r="H58" s="383">
        <f t="shared" ref="H58" si="60">(E58-D58)/D58</f>
        <v>-4.3445218492716993E-2</v>
      </c>
      <c r="I58" s="383"/>
      <c r="O58" s="83">
        <v>0.95</v>
      </c>
      <c r="P58" s="83">
        <f t="shared" si="33"/>
        <v>89.252499999999998</v>
      </c>
      <c r="W58" s="133">
        <v>42649</v>
      </c>
      <c r="X58" s="10">
        <v>81.36</v>
      </c>
      <c r="Y58" s="10">
        <v>82.29</v>
      </c>
      <c r="Z58" s="10">
        <v>80.42</v>
      </c>
      <c r="AA58" s="10">
        <v>81.53</v>
      </c>
      <c r="AB58" s="95">
        <v>1347200</v>
      </c>
      <c r="AC58" s="10">
        <v>81.27</v>
      </c>
      <c r="AD58" s="2">
        <f t="shared" si="0"/>
        <v>1.8700000000000045</v>
      </c>
      <c r="AE58" s="138">
        <f t="shared" si="1"/>
        <v>1.2319822594553109E-3</v>
      </c>
    </row>
    <row r="59" spans="2:31" x14ac:dyDescent="0.25">
      <c r="B59" s="380">
        <v>42635</v>
      </c>
      <c r="C59" s="381">
        <v>25</v>
      </c>
      <c r="D59" s="382">
        <v>78.95</v>
      </c>
      <c r="E59" s="382">
        <v>77.27</v>
      </c>
      <c r="F59" s="382">
        <f t="shared" ref="F59" si="61">C59*(E59-D59)</f>
        <v>-42.000000000000171</v>
      </c>
      <c r="G59" s="382">
        <f t="shared" ref="G59" si="62">D59*C59</f>
        <v>1973.75</v>
      </c>
      <c r="H59" s="383">
        <f t="shared" ref="H59" si="63">(E59-D59)/D59</f>
        <v>-2.1279290690310409E-2</v>
      </c>
      <c r="I59" s="383"/>
      <c r="O59" s="83">
        <v>0.94</v>
      </c>
      <c r="P59" s="83">
        <f t="shared" si="33"/>
        <v>88.313000000000002</v>
      </c>
      <c r="W59" s="133">
        <v>42648</v>
      </c>
      <c r="X59" s="10">
        <v>78.37</v>
      </c>
      <c r="Y59" s="10">
        <v>82.11</v>
      </c>
      <c r="Z59" s="10">
        <v>78.290000000000006</v>
      </c>
      <c r="AA59" s="10">
        <v>81.430000000000007</v>
      </c>
      <c r="AB59" s="95">
        <v>2803600</v>
      </c>
      <c r="AC59" s="10">
        <v>81.17</v>
      </c>
      <c r="AD59" s="2">
        <f t="shared" si="0"/>
        <v>3.8199999999999932</v>
      </c>
      <c r="AE59" s="138">
        <f t="shared" si="1"/>
        <v>4.6409694469511598E-2</v>
      </c>
    </row>
    <row r="60" spans="2:31" x14ac:dyDescent="0.25">
      <c r="B60" s="380">
        <v>42636</v>
      </c>
      <c r="C60" s="381">
        <v>25</v>
      </c>
      <c r="D60" s="382">
        <v>78.95</v>
      </c>
      <c r="E60" s="382">
        <v>78.97</v>
      </c>
      <c r="F60" s="382">
        <f t="shared" ref="F60" si="64">C60*(E60-D60)</f>
        <v>0.49999999999990052</v>
      </c>
      <c r="G60" s="382">
        <f t="shared" ref="G60" si="65">D60*C60</f>
        <v>1973.75</v>
      </c>
      <c r="H60" s="383">
        <f t="shared" ref="H60" si="66">(E60-D60)/D60</f>
        <v>2.533248891703106E-4</v>
      </c>
      <c r="I60" s="383"/>
      <c r="O60" s="83">
        <v>0.93</v>
      </c>
      <c r="P60" s="83">
        <f t="shared" si="33"/>
        <v>87.373500000000007</v>
      </c>
      <c r="W60" s="133">
        <v>42647</v>
      </c>
      <c r="X60" s="10">
        <v>76.19</v>
      </c>
      <c r="Y60" s="10">
        <v>78.180000000000007</v>
      </c>
      <c r="Z60" s="10">
        <v>75.89</v>
      </c>
      <c r="AA60" s="10">
        <v>77.819999999999993</v>
      </c>
      <c r="AB60" s="95">
        <v>1545500</v>
      </c>
      <c r="AC60" s="10">
        <v>77.569999999999993</v>
      </c>
      <c r="AD60" s="2">
        <f t="shared" si="0"/>
        <v>2.2900000000000063</v>
      </c>
      <c r="AE60" s="138">
        <f t="shared" si="1"/>
        <v>2.7689454160042315E-2</v>
      </c>
    </row>
    <row r="61" spans="2:31" x14ac:dyDescent="0.25">
      <c r="B61" s="380">
        <v>42639</v>
      </c>
      <c r="C61" s="381">
        <v>55</v>
      </c>
      <c r="D61" s="382">
        <v>76.400000000000006</v>
      </c>
      <c r="E61" s="382">
        <v>76.31</v>
      </c>
      <c r="F61" s="382">
        <f t="shared" ref="F61" si="67">C61*(E61-D61)</f>
        <v>-4.9500000000001876</v>
      </c>
      <c r="G61" s="382">
        <f t="shared" ref="G61" si="68">D61*C61</f>
        <v>4202</v>
      </c>
      <c r="H61" s="383">
        <f t="shared" ref="H61" si="69">(E61-D61)/D61</f>
        <v>-1.1780104712042331E-3</v>
      </c>
      <c r="I61" s="383"/>
      <c r="O61" s="83">
        <v>0.92</v>
      </c>
      <c r="P61" s="83">
        <f t="shared" si="33"/>
        <v>86.434000000000012</v>
      </c>
      <c r="W61" s="133">
        <v>42646</v>
      </c>
      <c r="X61" s="10">
        <v>74.290000000000006</v>
      </c>
      <c r="Y61" s="10">
        <v>75.81</v>
      </c>
      <c r="Z61" s="10">
        <v>74.23</v>
      </c>
      <c r="AA61" s="10">
        <v>75.72</v>
      </c>
      <c r="AB61" s="95">
        <v>1118900</v>
      </c>
      <c r="AC61" s="10">
        <v>75.48</v>
      </c>
      <c r="AD61" s="2">
        <f t="shared" si="0"/>
        <v>1.5799999999999983</v>
      </c>
      <c r="AE61" s="138">
        <f t="shared" si="1"/>
        <v>1.6018306636155666E-2</v>
      </c>
    </row>
    <row r="62" spans="2:31" x14ac:dyDescent="0.25">
      <c r="B62" s="380">
        <v>42643</v>
      </c>
      <c r="C62" s="381">
        <v>55</v>
      </c>
      <c r="D62" s="382">
        <v>76.402699999999996</v>
      </c>
      <c r="E62" s="382">
        <v>74.53</v>
      </c>
      <c r="F62" s="382">
        <f t="shared" ref="F62" si="70">C62*(E62-D62)</f>
        <v>-102.99849999999971</v>
      </c>
      <c r="G62" s="382">
        <f t="shared" ref="G62" si="71">D62*C62</f>
        <v>4202.1484999999993</v>
      </c>
      <c r="H62" s="383">
        <f t="shared" ref="H62" si="72">(E62-D62)/D62</f>
        <v>-2.4510913881315644E-2</v>
      </c>
      <c r="I62" s="383"/>
      <c r="O62" s="83">
        <v>0.91</v>
      </c>
      <c r="P62" s="83">
        <f t="shared" si="33"/>
        <v>85.494500000000002</v>
      </c>
      <c r="W62" s="133">
        <v>42643</v>
      </c>
      <c r="X62" s="10">
        <v>73.69</v>
      </c>
      <c r="Y62" s="10">
        <v>74.78</v>
      </c>
      <c r="Z62" s="10">
        <v>72.650000000000006</v>
      </c>
      <c r="AA62" s="10">
        <v>74.53</v>
      </c>
      <c r="AB62" s="95">
        <v>1315300</v>
      </c>
      <c r="AC62" s="10">
        <v>74.290000000000006</v>
      </c>
      <c r="AD62" s="2">
        <f t="shared" si="0"/>
        <v>2.1299999999999955</v>
      </c>
      <c r="AE62" s="138">
        <f t="shared" si="1"/>
        <v>1.8648018648018683E-2</v>
      </c>
    </row>
    <row r="63" spans="2:31" x14ac:dyDescent="0.25">
      <c r="B63" s="380">
        <v>42646</v>
      </c>
      <c r="C63" s="381">
        <v>55</v>
      </c>
      <c r="D63" s="382">
        <v>76.402699999999996</v>
      </c>
      <c r="E63" s="382">
        <v>75.72</v>
      </c>
      <c r="F63" s="382">
        <f t="shared" ref="F63" si="73">C63*(E63-D63)</f>
        <v>-37.548499999999834</v>
      </c>
      <c r="G63" s="382">
        <f t="shared" ref="G63" si="74">D63*C63</f>
        <v>4202.1484999999993</v>
      </c>
      <c r="H63" s="383">
        <f t="shared" ref="H63" si="75">(E63-D63)/D63</f>
        <v>-8.9355480892690572E-3</v>
      </c>
      <c r="I63" s="383"/>
      <c r="O63" s="83">
        <v>0.9</v>
      </c>
      <c r="P63" s="83">
        <f t="shared" si="33"/>
        <v>84.555000000000007</v>
      </c>
      <c r="W63" s="133">
        <v>42642</v>
      </c>
      <c r="X63" s="10">
        <v>74.790000000000006</v>
      </c>
      <c r="Y63" s="10">
        <v>75.459999999999994</v>
      </c>
      <c r="Z63" s="10">
        <v>72.73</v>
      </c>
      <c r="AA63" s="10">
        <v>73.16</v>
      </c>
      <c r="AB63" s="95">
        <v>1445600</v>
      </c>
      <c r="AC63" s="10">
        <v>72.930000000000007</v>
      </c>
      <c r="AD63" s="2">
        <f t="shared" si="0"/>
        <v>2.7299999999999898</v>
      </c>
      <c r="AE63" s="138">
        <f t="shared" si="1"/>
        <v>-2.3171711759978453E-2</v>
      </c>
    </row>
    <row r="64" spans="2:31" x14ac:dyDescent="0.25">
      <c r="B64" s="380">
        <v>42647</v>
      </c>
      <c r="C64" s="381">
        <v>55</v>
      </c>
      <c r="D64" s="382">
        <v>76.402699999999996</v>
      </c>
      <c r="E64" s="382">
        <v>77.819999999999993</v>
      </c>
      <c r="F64" s="382">
        <f t="shared" ref="F64:F65" si="76">C64*(E64-D64)</f>
        <v>77.951499999999854</v>
      </c>
      <c r="G64" s="382">
        <f t="shared" ref="G64:G65" si="77">D64*C64</f>
        <v>4202.1484999999993</v>
      </c>
      <c r="H64" s="383">
        <f t="shared" ref="H64:H65" si="78">(E64-D64)/D64</f>
        <v>1.8550391543754308E-2</v>
      </c>
      <c r="I64" s="383"/>
      <c r="W64" s="133">
        <v>42641</v>
      </c>
      <c r="X64" s="10">
        <v>74.95</v>
      </c>
      <c r="Y64" s="10">
        <v>75.569999999999993</v>
      </c>
      <c r="Z64" s="10">
        <v>73.84</v>
      </c>
      <c r="AA64" s="10">
        <v>74.900000000000006</v>
      </c>
      <c r="AB64" s="95">
        <v>1322600</v>
      </c>
      <c r="AC64" s="10">
        <v>74.66</v>
      </c>
      <c r="AD64" s="2">
        <f t="shared" si="0"/>
        <v>1.7299999999999898</v>
      </c>
      <c r="AE64" s="138">
        <f t="shared" si="1"/>
        <v>2.8206850235055203E-3</v>
      </c>
    </row>
    <row r="65" spans="2:31" x14ac:dyDescent="0.25">
      <c r="B65" s="380">
        <v>42648</v>
      </c>
      <c r="C65" s="381">
        <v>30</v>
      </c>
      <c r="D65" s="382">
        <v>74.272999999999996</v>
      </c>
      <c r="E65" s="382">
        <v>81.430000000000007</v>
      </c>
      <c r="F65" s="382">
        <f t="shared" si="76"/>
        <v>214.71000000000032</v>
      </c>
      <c r="G65" s="382">
        <f t="shared" si="77"/>
        <v>2228.19</v>
      </c>
      <c r="H65" s="383">
        <f t="shared" si="78"/>
        <v>9.6360723277638047E-2</v>
      </c>
      <c r="I65" s="383"/>
      <c r="W65" s="133">
        <v>42640</v>
      </c>
      <c r="X65" s="10">
        <v>76.260000000000005</v>
      </c>
      <c r="Y65" s="10">
        <v>76.31</v>
      </c>
      <c r="Z65" s="10">
        <v>74.14</v>
      </c>
      <c r="AA65" s="10">
        <v>74.69</v>
      </c>
      <c r="AB65" s="95">
        <v>1815700</v>
      </c>
      <c r="AC65" s="10">
        <v>74.45</v>
      </c>
      <c r="AD65" s="2">
        <f t="shared" si="0"/>
        <v>2.1700000000000017</v>
      </c>
      <c r="AE65" s="138">
        <f t="shared" si="1"/>
        <v>-2.1296174576048266E-2</v>
      </c>
    </row>
    <row r="66" spans="2:31" x14ac:dyDescent="0.25">
      <c r="B66" s="380">
        <v>42649</v>
      </c>
      <c r="C66" s="381">
        <v>30</v>
      </c>
      <c r="D66" s="382">
        <v>74.272999999999996</v>
      </c>
      <c r="E66" s="382">
        <v>80.069999999999993</v>
      </c>
      <c r="F66" s="382">
        <f t="shared" ref="F66" si="79">C66*(E66-D66)</f>
        <v>173.90999999999991</v>
      </c>
      <c r="G66" s="382">
        <f t="shared" ref="G66" si="80">D66*C66</f>
        <v>2228.19</v>
      </c>
      <c r="H66" s="383">
        <f t="shared" ref="H66" si="81">(E66-D66)/D66</f>
        <v>7.8049897001602156E-2</v>
      </c>
      <c r="I66" s="383"/>
      <c r="W66" s="133">
        <v>42639</v>
      </c>
      <c r="X66" s="10">
        <v>78.569999999999993</v>
      </c>
      <c r="Y66" s="10">
        <v>78.63</v>
      </c>
      <c r="Z66" s="10">
        <v>76.23</v>
      </c>
      <c r="AA66" s="10">
        <v>76.31</v>
      </c>
      <c r="AB66" s="95">
        <v>1057100</v>
      </c>
      <c r="AC66" s="10">
        <v>76.069999999999993</v>
      </c>
      <c r="AD66" s="2">
        <f t="shared" si="0"/>
        <v>2.3999999999999915</v>
      </c>
      <c r="AE66" s="138">
        <f t="shared" si="1"/>
        <v>-3.3663617886178887E-2</v>
      </c>
    </row>
    <row r="67" spans="2:31" x14ac:dyDescent="0.25">
      <c r="B67" s="380">
        <v>42671</v>
      </c>
      <c r="C67" s="381">
        <v>0</v>
      </c>
      <c r="D67" s="382"/>
      <c r="E67" s="382"/>
      <c r="F67" s="382">
        <v>234.16</v>
      </c>
      <c r="G67" s="382"/>
      <c r="H67" s="383"/>
      <c r="I67" s="383"/>
      <c r="W67" s="133">
        <v>42636</v>
      </c>
      <c r="X67" s="10">
        <v>76.94</v>
      </c>
      <c r="Y67" s="10">
        <v>79.08</v>
      </c>
      <c r="Z67" s="10">
        <v>76.8</v>
      </c>
      <c r="AA67" s="10">
        <v>78.97</v>
      </c>
      <c r="AB67" s="95">
        <v>1438300</v>
      </c>
      <c r="AC67" s="10">
        <v>78.72</v>
      </c>
      <c r="AD67" s="2">
        <f>Y67-Z67</f>
        <v>2.2800000000000011</v>
      </c>
      <c r="AE67" s="138">
        <f>AC67/AC68-1</f>
        <v>2.2072189041807411E-2</v>
      </c>
    </row>
    <row r="68" spans="2:31" x14ac:dyDescent="0.25">
      <c r="B68" s="380"/>
      <c r="C68" s="381"/>
      <c r="D68" s="382"/>
      <c r="E68" s="382"/>
      <c r="F68" s="382"/>
      <c r="G68" s="382"/>
      <c r="H68" s="383"/>
      <c r="I68" s="383"/>
      <c r="W68" s="133">
        <v>42635</v>
      </c>
      <c r="X68" s="10">
        <v>76.459999999999994</v>
      </c>
      <c r="Y68" s="10">
        <v>78.13</v>
      </c>
      <c r="Z68" s="10">
        <v>76.34</v>
      </c>
      <c r="AA68" s="10">
        <v>77.27</v>
      </c>
      <c r="AB68" s="95">
        <v>1857500</v>
      </c>
      <c r="AC68" s="10">
        <v>77.02</v>
      </c>
      <c r="AD68" s="2">
        <f>Y68-Z68</f>
        <v>1.789999999999992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222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65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6">
        <v>42702</v>
      </c>
      <c r="M85" s="261">
        <v>7.8</v>
      </c>
    </row>
    <row r="86" spans="1:13" x14ac:dyDescent="0.25">
      <c r="A86" s="261"/>
      <c r="B86" s="465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20.8</v>
      </c>
    </row>
    <row r="101" spans="1:13" ht="15.75" thickBot="1" x14ac:dyDescent="0.3">
      <c r="A101" s="467" t="s">
        <v>199</v>
      </c>
      <c r="B101" s="468"/>
      <c r="C101" s="469">
        <f>SumByColor($A$19,C84:C99)</f>
        <v>0</v>
      </c>
      <c r="D101" s="469"/>
      <c r="E101" s="469"/>
      <c r="F101" s="470">
        <f>SumByColor($A$19,F84:F99)</f>
        <v>0</v>
      </c>
      <c r="G101" s="469"/>
      <c r="H101" s="469">
        <f>SumByColor($A$19,H84:H99)</f>
        <v>0</v>
      </c>
      <c r="I101" s="469"/>
      <c r="J101" s="469"/>
      <c r="K101" s="470">
        <f>SumByColor($A$19,K84:K99)</f>
        <v>0</v>
      </c>
      <c r="L101" s="469"/>
      <c r="M101" s="470">
        <f>SumByColor($A$19,M84:M99)</f>
        <v>0</v>
      </c>
    </row>
  </sheetData>
  <mergeCells count="1">
    <mergeCell ref="O42:P42"/>
  </mergeCells>
  <conditionalFormatting sqref="N19">
    <cfRule type="expression" dxfId="941" priority="27">
      <formula>N19&gt;0</formula>
    </cfRule>
    <cfRule type="expression" dxfId="940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939" priority="21">
      <formula>F29&gt;0</formula>
    </cfRule>
    <cfRule type="expression" dxfId="938" priority="22">
      <formula>F29&lt;0</formula>
    </cfRule>
  </conditionalFormatting>
  <conditionalFormatting sqref="H29:H47 H51:H76">
    <cfRule type="expression" dxfId="937" priority="19">
      <formula>H29&gt;0</formula>
    </cfRule>
    <cfRule type="expression" dxfId="936" priority="20">
      <formula>H29&lt;0</formula>
    </cfRule>
  </conditionalFormatting>
  <conditionalFormatting sqref="I25:I47 I50:I76">
    <cfRule type="expression" dxfId="935" priority="17">
      <formula>I25&gt;0</formula>
    </cfRule>
    <cfRule type="expression" dxfId="934" priority="18">
      <formula>I25&lt;0</formula>
    </cfRule>
  </conditionalFormatting>
  <conditionalFormatting sqref="Q7">
    <cfRule type="expression" dxfId="933" priority="15">
      <formula>Q7&gt;0</formula>
    </cfRule>
    <cfRule type="expression" dxfId="932" priority="16">
      <formula>Q7&lt;0</formula>
    </cfRule>
  </conditionalFormatting>
  <conditionalFormatting sqref="Q8">
    <cfRule type="expression" dxfId="931" priority="13">
      <formula>Q8&gt;0</formula>
    </cfRule>
    <cfRule type="expression" dxfId="930" priority="14">
      <formula>Q8&lt;0</formula>
    </cfRule>
  </conditionalFormatting>
  <conditionalFormatting sqref="F25:F28">
    <cfRule type="expression" dxfId="929" priority="11">
      <formula>F25&gt;0</formula>
    </cfRule>
    <cfRule type="expression" dxfId="928" priority="12">
      <formula>F25&lt;0</formula>
    </cfRule>
  </conditionalFormatting>
  <conditionalFormatting sqref="H25:H28">
    <cfRule type="expression" dxfId="927" priority="9">
      <formula>H25&gt;0</formula>
    </cfRule>
    <cfRule type="expression" dxfId="926" priority="10">
      <formula>H25&lt;0</formula>
    </cfRule>
  </conditionalFormatting>
  <conditionalFormatting sqref="F50:F64">
    <cfRule type="expression" dxfId="925" priority="3">
      <formula>F50&gt;0</formula>
    </cfRule>
    <cfRule type="expression" dxfId="924" priority="4">
      <formula>F50&lt;0</formula>
    </cfRule>
  </conditionalFormatting>
  <conditionalFormatting sqref="H50:H64">
    <cfRule type="expression" dxfId="923" priority="1">
      <formula>H50&gt;0</formula>
    </cfRule>
    <cfRule type="expression" dxfId="922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209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115.59</v>
      </c>
      <c r="Y2" s="10">
        <v>116.52</v>
      </c>
      <c r="Z2" s="10">
        <v>115.59</v>
      </c>
      <c r="AA2" s="10">
        <v>116.52</v>
      </c>
      <c r="AB2" s="95">
        <v>14181200</v>
      </c>
      <c r="AC2" s="10">
        <v>116.52</v>
      </c>
      <c r="AD2" s="2">
        <f>Y2-Z2</f>
        <v>0.92999999999999261</v>
      </c>
      <c r="AE2" s="138">
        <f>AC2/AC3-1</f>
        <v>1.9778140854758153E-3</v>
      </c>
    </row>
    <row r="3" spans="1:40" x14ac:dyDescent="0.25">
      <c r="A3" s="23" t="s">
        <v>71</v>
      </c>
      <c r="B3" s="366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116.73</v>
      </c>
      <c r="W3" s="133">
        <v>42726</v>
      </c>
      <c r="X3" s="10">
        <v>116.35</v>
      </c>
      <c r="Y3" s="10">
        <v>116.51</v>
      </c>
      <c r="Z3" s="10">
        <v>115.64</v>
      </c>
      <c r="AA3" s="10">
        <v>116.29</v>
      </c>
      <c r="AB3" s="95">
        <v>25789800</v>
      </c>
      <c r="AC3" s="10">
        <v>116.29</v>
      </c>
      <c r="AD3" s="2">
        <f t="shared" ref="AD3:AD66" si="0">Y3-Z3</f>
        <v>0.87000000000000455</v>
      </c>
      <c r="AE3" s="138">
        <f t="shared" ref="AE3:AE66" si="1">AC3/AC4-1</f>
        <v>-6.5778233384589102E-3</v>
      </c>
      <c r="AG3" s="1"/>
      <c r="AK3" s="234"/>
      <c r="AN3" s="234"/>
    </row>
    <row r="4" spans="1:40" x14ac:dyDescent="0.25">
      <c r="B4" s="366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116.73</v>
      </c>
      <c r="R4" s="528">
        <v>-2.9999999999999997E-4</v>
      </c>
      <c r="T4" s="1"/>
      <c r="W4" s="133">
        <v>42725</v>
      </c>
      <c r="X4" s="10">
        <v>116.8</v>
      </c>
      <c r="Y4" s="10">
        <v>117.4</v>
      </c>
      <c r="Z4" s="10">
        <v>116.78</v>
      </c>
      <c r="AA4" s="10">
        <v>117.06</v>
      </c>
      <c r="AB4" s="95">
        <v>24216900</v>
      </c>
      <c r="AC4" s="10">
        <v>117.06</v>
      </c>
      <c r="AD4" s="2">
        <f t="shared" si="0"/>
        <v>0.62000000000000455</v>
      </c>
      <c r="AE4" s="138">
        <f t="shared" si="1"/>
        <v>9.4057289439941627E-4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42724</v>
      </c>
      <c r="X5" s="10">
        <v>116.74</v>
      </c>
      <c r="Y5" s="10">
        <v>117.5</v>
      </c>
      <c r="Z5" s="10">
        <v>116.68</v>
      </c>
      <c r="AA5" s="10">
        <v>116.95</v>
      </c>
      <c r="AB5" s="95">
        <v>20905800</v>
      </c>
      <c r="AC5" s="10">
        <v>116.95</v>
      </c>
      <c r="AD5" s="2">
        <f t="shared" si="0"/>
        <v>0.81999999999999318</v>
      </c>
      <c r="AE5" s="138">
        <f t="shared" si="1"/>
        <v>2.6577503429354721E-3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115.8</v>
      </c>
      <c r="Y6" s="10">
        <v>117.38</v>
      </c>
      <c r="Z6" s="10">
        <v>115.75</v>
      </c>
      <c r="AA6" s="10">
        <v>116.64</v>
      </c>
      <c r="AB6" s="95">
        <v>27675400</v>
      </c>
      <c r="AC6" s="10">
        <v>116.64</v>
      </c>
      <c r="AD6" s="2">
        <f t="shared" si="0"/>
        <v>1.6299999999999955</v>
      </c>
      <c r="AE6" s="138">
        <f t="shared" si="1"/>
        <v>5.7773562128136113E-3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363.09999999999945</v>
      </c>
      <c r="R7">
        <v>0</v>
      </c>
      <c r="W7" s="133">
        <v>42720</v>
      </c>
      <c r="X7" s="10">
        <v>116.47</v>
      </c>
      <c r="Y7" s="10">
        <v>116.5</v>
      </c>
      <c r="Z7" s="10">
        <v>115.65</v>
      </c>
      <c r="AA7" s="10">
        <v>115.97</v>
      </c>
      <c r="AB7" s="95">
        <v>44055400</v>
      </c>
      <c r="AC7" s="10">
        <v>115.97</v>
      </c>
      <c r="AD7" s="2">
        <f t="shared" si="0"/>
        <v>0.84999999999999432</v>
      </c>
      <c r="AE7" s="138">
        <f t="shared" si="1"/>
        <v>1.2951131065446209E-3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115.38</v>
      </c>
      <c r="Y8" s="10">
        <v>116.73</v>
      </c>
      <c r="Z8" s="10">
        <v>115.23</v>
      </c>
      <c r="AA8" s="10">
        <v>115.82</v>
      </c>
      <c r="AB8" s="95">
        <v>46232200</v>
      </c>
      <c r="AC8" s="10">
        <v>115.82</v>
      </c>
      <c r="AD8" s="2">
        <f t="shared" si="0"/>
        <v>1.5</v>
      </c>
      <c r="AE8" s="138">
        <f t="shared" si="1"/>
        <v>5.4692247590937271E-3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158"/>
      <c r="W9" s="133">
        <v>42718</v>
      </c>
      <c r="X9" s="10">
        <v>115.04</v>
      </c>
      <c r="Y9" s="10">
        <v>116.2</v>
      </c>
      <c r="Z9" s="10">
        <v>114.98</v>
      </c>
      <c r="AA9" s="10">
        <v>115.19</v>
      </c>
      <c r="AB9" s="95">
        <v>33433200</v>
      </c>
      <c r="AC9" s="10">
        <v>115.19</v>
      </c>
      <c r="AD9" s="2">
        <f t="shared" si="0"/>
        <v>1.2199999999999989</v>
      </c>
      <c r="AE9" s="138">
        <f t="shared" si="1"/>
        <v>0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215</v>
      </c>
      <c r="P10" s="34"/>
      <c r="Q10" s="2">
        <f>M55</f>
        <v>363.09999999999945</v>
      </c>
      <c r="W10" s="133">
        <v>42717</v>
      </c>
      <c r="X10" s="10">
        <v>113.84</v>
      </c>
      <c r="Y10" s="10">
        <v>115.92</v>
      </c>
      <c r="Z10" s="10">
        <v>113.75</v>
      </c>
      <c r="AA10" s="10">
        <v>115.19</v>
      </c>
      <c r="AB10" s="95">
        <v>43167500</v>
      </c>
      <c r="AC10" s="10">
        <v>115.19</v>
      </c>
      <c r="AD10" s="2">
        <f t="shared" si="0"/>
        <v>2.1700000000000017</v>
      </c>
      <c r="AE10" s="138">
        <f t="shared" si="1"/>
        <v>1.6681376875551601E-2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179</v>
      </c>
      <c r="P11" s="34"/>
      <c r="Q11" s="138">
        <f>VALUE(TRIM(CLEAN(MID(U55, FIND("(", U55)+1, 5))))</f>
        <v>1.9599999999999999E-2</v>
      </c>
      <c r="W11" s="133">
        <v>42716</v>
      </c>
      <c r="X11" s="10">
        <v>113.29</v>
      </c>
      <c r="Y11" s="10">
        <v>115</v>
      </c>
      <c r="Z11" s="10">
        <v>112.49</v>
      </c>
      <c r="AA11" s="10">
        <v>113.3</v>
      </c>
      <c r="AB11" s="95">
        <v>26149100</v>
      </c>
      <c r="AC11" s="10">
        <v>113.3</v>
      </c>
      <c r="AD11" s="2">
        <f t="shared" si="0"/>
        <v>2.5100000000000051</v>
      </c>
      <c r="AE11" s="138">
        <f t="shared" si="1"/>
        <v>-5.7042562527425122E-3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42713</v>
      </c>
      <c r="X12" s="10">
        <v>112.31</v>
      </c>
      <c r="Y12" s="10">
        <v>114.7</v>
      </c>
      <c r="Z12" s="10">
        <v>112.31</v>
      </c>
      <c r="AA12" s="10">
        <v>113.95</v>
      </c>
      <c r="AB12" s="95">
        <v>34274100</v>
      </c>
      <c r="AC12" s="10">
        <v>113.95</v>
      </c>
      <c r="AD12" s="2">
        <f t="shared" si="0"/>
        <v>2.3900000000000006</v>
      </c>
      <c r="AE12" s="138">
        <f t="shared" si="1"/>
        <v>1.6321798073492655E-2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42712</v>
      </c>
      <c r="X13" s="10">
        <v>110.86</v>
      </c>
      <c r="Y13" s="10">
        <v>112.43</v>
      </c>
      <c r="Z13" s="10">
        <v>110.6</v>
      </c>
      <c r="AA13" s="10">
        <v>112.12</v>
      </c>
      <c r="AB13" s="95">
        <v>26818500</v>
      </c>
      <c r="AC13" s="10">
        <v>112.12</v>
      </c>
      <c r="AD13" s="2">
        <f t="shared" si="0"/>
        <v>1.8300000000000125</v>
      </c>
      <c r="AE13" s="138">
        <f t="shared" si="1"/>
        <v>9.8171665315680556E-3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42711</v>
      </c>
      <c r="X14" s="10">
        <v>109.26</v>
      </c>
      <c r="Y14" s="10">
        <v>111.19</v>
      </c>
      <c r="Z14" s="10">
        <v>109.16</v>
      </c>
      <c r="AA14" s="10">
        <v>111.03</v>
      </c>
      <c r="AB14" s="95">
        <v>29853000</v>
      </c>
      <c r="AC14" s="10">
        <v>111.03</v>
      </c>
      <c r="AD14" s="2">
        <f t="shared" si="0"/>
        <v>2.0300000000000011</v>
      </c>
      <c r="AE14" s="138">
        <f t="shared" si="1"/>
        <v>9.8226466575717097E-3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42710</v>
      </c>
      <c r="X15" s="10">
        <v>109.5</v>
      </c>
      <c r="Y15" s="10">
        <v>110.36</v>
      </c>
      <c r="Z15" s="10">
        <v>109.19</v>
      </c>
      <c r="AA15" s="10">
        <v>109.95</v>
      </c>
      <c r="AB15" s="95">
        <v>26075900</v>
      </c>
      <c r="AC15" s="10">
        <v>109.95</v>
      </c>
      <c r="AD15" s="2">
        <f t="shared" si="0"/>
        <v>1.1700000000000017</v>
      </c>
      <c r="AE15" s="138">
        <f t="shared" si="1"/>
        <v>7.6986527357711942E-3</v>
      </c>
    </row>
    <row r="16" spans="1:40" x14ac:dyDescent="0.25">
      <c r="G16" s="1"/>
      <c r="H16" s="72"/>
      <c r="W16" s="133">
        <v>42709</v>
      </c>
      <c r="X16" s="10">
        <v>110</v>
      </c>
      <c r="Y16" s="10">
        <v>110.03</v>
      </c>
      <c r="Z16" s="10">
        <v>108.25</v>
      </c>
      <c r="AA16" s="10">
        <v>109.11</v>
      </c>
      <c r="AB16" s="95">
        <v>34037300</v>
      </c>
      <c r="AC16" s="10">
        <v>109.11</v>
      </c>
      <c r="AD16" s="2">
        <f t="shared" si="0"/>
        <v>1.7800000000000011</v>
      </c>
      <c r="AE16" s="138">
        <f t="shared" si="1"/>
        <v>-7.1883530482257374E-3</v>
      </c>
    </row>
    <row r="17" spans="1:31" x14ac:dyDescent="0.25">
      <c r="G17" s="1"/>
      <c r="H17" s="72"/>
      <c r="W17" s="133">
        <v>42706</v>
      </c>
      <c r="X17" s="10">
        <v>109.17</v>
      </c>
      <c r="Y17" s="10">
        <v>110.09</v>
      </c>
      <c r="Z17" s="10">
        <v>108.85</v>
      </c>
      <c r="AA17" s="10">
        <v>109.9</v>
      </c>
      <c r="AB17" s="95">
        <v>26409800</v>
      </c>
      <c r="AC17" s="10">
        <v>109.9</v>
      </c>
      <c r="AD17" s="2">
        <f t="shared" si="0"/>
        <v>1.2400000000000091</v>
      </c>
      <c r="AE17" s="138">
        <f t="shared" si="1"/>
        <v>3.7446342131701726E-3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42705</v>
      </c>
      <c r="X18" s="10">
        <v>110.37</v>
      </c>
      <c r="Y18" s="10">
        <v>110.94</v>
      </c>
      <c r="Z18" s="10">
        <v>109.03</v>
      </c>
      <c r="AA18" s="10">
        <v>109.49</v>
      </c>
      <c r="AB18" s="95">
        <v>36825800</v>
      </c>
      <c r="AC18" s="10">
        <v>109.49</v>
      </c>
      <c r="AD18" s="2">
        <f t="shared" si="0"/>
        <v>1.9099999999999966</v>
      </c>
      <c r="AE18" s="138">
        <f t="shared" si="1"/>
        <v>-9.3195801664857081E-3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3">SumByColor($A$19,M2:M17)</f>
        <v>0</v>
      </c>
      <c r="N19" s="2"/>
      <c r="W19" s="133">
        <v>42704</v>
      </c>
      <c r="X19" s="10">
        <v>111.6</v>
      </c>
      <c r="Y19" s="10">
        <v>112.2</v>
      </c>
      <c r="Z19" s="10">
        <v>110.27</v>
      </c>
      <c r="AA19" s="10">
        <v>110.52</v>
      </c>
      <c r="AB19" s="95">
        <v>35765000</v>
      </c>
      <c r="AC19" s="10">
        <v>110.52</v>
      </c>
      <c r="AD19" s="2">
        <f t="shared" si="0"/>
        <v>1.9300000000000068</v>
      </c>
      <c r="AE19" s="138">
        <f t="shared" si="1"/>
        <v>-8.433518751121416E-3</v>
      </c>
    </row>
    <row r="20" spans="1:31" x14ac:dyDescent="0.25">
      <c r="W20" s="133">
        <v>42703</v>
      </c>
      <c r="X20" s="10">
        <v>110.78</v>
      </c>
      <c r="Y20" s="10">
        <v>112.03</v>
      </c>
      <c r="Z20" s="10">
        <v>110.07</v>
      </c>
      <c r="AA20" s="10">
        <v>111.46</v>
      </c>
      <c r="AB20" s="95">
        <v>28459300</v>
      </c>
      <c r="AC20" s="10">
        <v>111.46</v>
      </c>
      <c r="AD20" s="2">
        <f t="shared" si="0"/>
        <v>1.960000000000008</v>
      </c>
      <c r="AE20" s="138">
        <f t="shared" si="1"/>
        <v>-9.859281168772549E-4</v>
      </c>
    </row>
    <row r="21" spans="1:31" x14ac:dyDescent="0.25">
      <c r="W21" s="133">
        <v>42702</v>
      </c>
      <c r="X21" s="10">
        <v>111.43</v>
      </c>
      <c r="Y21" s="10">
        <v>112.47</v>
      </c>
      <c r="Z21" s="10">
        <v>111.39</v>
      </c>
      <c r="AA21" s="10">
        <v>111.57</v>
      </c>
      <c r="AB21" s="95">
        <v>27026600</v>
      </c>
      <c r="AC21" s="10">
        <v>111.57</v>
      </c>
      <c r="AD21" s="2">
        <f t="shared" si="0"/>
        <v>1.0799999999999983</v>
      </c>
      <c r="AE21" s="138">
        <f t="shared" si="1"/>
        <v>-1.9679756686645788E-3</v>
      </c>
    </row>
    <row r="22" spans="1:31" x14ac:dyDescent="0.25">
      <c r="W22" s="133">
        <v>42699</v>
      </c>
      <c r="X22" s="10">
        <v>111.13</v>
      </c>
      <c r="Y22" s="10">
        <v>111.87</v>
      </c>
      <c r="Z22" s="10">
        <v>110.95</v>
      </c>
      <c r="AA22" s="10">
        <v>111.79</v>
      </c>
      <c r="AB22" s="95">
        <v>11424400</v>
      </c>
      <c r="AC22" s="10">
        <v>111.79</v>
      </c>
      <c r="AD22" s="2">
        <f t="shared" si="0"/>
        <v>0.92000000000000171</v>
      </c>
      <c r="AE22" s="138">
        <f t="shared" si="1"/>
        <v>5.0346129641283266E-3</v>
      </c>
    </row>
    <row r="23" spans="1:31" x14ac:dyDescent="0.25">
      <c r="W23" s="133">
        <v>42697</v>
      </c>
      <c r="X23" s="10">
        <v>111.36</v>
      </c>
      <c r="Y23" s="10">
        <v>111.51</v>
      </c>
      <c r="Z23" s="10">
        <v>110.33</v>
      </c>
      <c r="AA23" s="10">
        <v>111.23</v>
      </c>
      <c r="AB23" s="95">
        <v>27387900</v>
      </c>
      <c r="AC23" s="10">
        <v>111.23</v>
      </c>
      <c r="AD23" s="2">
        <f t="shared" si="0"/>
        <v>1.1800000000000068</v>
      </c>
      <c r="AE23" s="138">
        <f t="shared" si="1"/>
        <v>-5.0983899821108736E-3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5" t="s">
        <v>65</v>
      </c>
      <c r="G24" s="229" t="s">
        <v>152</v>
      </c>
      <c r="H24" s="195" t="s">
        <v>88</v>
      </c>
      <c r="I24" s="195" t="s">
        <v>156</v>
      </c>
      <c r="W24" s="133">
        <v>42696</v>
      </c>
      <c r="X24" s="10">
        <v>111.95</v>
      </c>
      <c r="Y24" s="10">
        <v>112.42</v>
      </c>
      <c r="Z24" s="10">
        <v>111.4</v>
      </c>
      <c r="AA24" s="10">
        <v>111.8</v>
      </c>
      <c r="AB24" s="95">
        <v>25922600</v>
      </c>
      <c r="AC24" s="10">
        <v>111.8</v>
      </c>
      <c r="AD24" s="2">
        <f t="shared" si="0"/>
        <v>1.019999999999996</v>
      </c>
      <c r="AE24" s="138">
        <f t="shared" si="1"/>
        <v>6.265103374205605E-4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42695</v>
      </c>
      <c r="X25" s="10">
        <v>110.12</v>
      </c>
      <c r="Y25" s="10">
        <v>111.99</v>
      </c>
      <c r="Z25" s="10">
        <v>110.01</v>
      </c>
      <c r="AA25" s="10">
        <v>111.73</v>
      </c>
      <c r="AB25" s="95">
        <v>29119100</v>
      </c>
      <c r="AC25" s="10">
        <v>111.73</v>
      </c>
      <c r="AD25" s="2">
        <f t="shared" si="0"/>
        <v>1.9799999999999898</v>
      </c>
      <c r="AE25" s="138">
        <f t="shared" si="1"/>
        <v>1.5173541704524895E-2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42692</v>
      </c>
      <c r="X26" s="10">
        <v>109.72</v>
      </c>
      <c r="Y26" s="10">
        <v>110.54</v>
      </c>
      <c r="Z26" s="10">
        <v>109.66</v>
      </c>
      <c r="AA26" s="10">
        <v>110.06</v>
      </c>
      <c r="AB26" s="95">
        <v>27404300</v>
      </c>
      <c r="AC26" s="10">
        <v>110.06</v>
      </c>
      <c r="AD26" s="2">
        <f t="shared" si="0"/>
        <v>0.88000000000000966</v>
      </c>
      <c r="AE26" s="138">
        <f t="shared" si="1"/>
        <v>1.0004547521600404E-3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220</v>
      </c>
      <c r="W27" s="133">
        <v>42691</v>
      </c>
      <c r="X27" s="10">
        <v>109.81</v>
      </c>
      <c r="Y27" s="10">
        <v>110.35</v>
      </c>
      <c r="Z27" s="10">
        <v>108.83</v>
      </c>
      <c r="AA27" s="10">
        <v>109.95</v>
      </c>
      <c r="AB27" s="95">
        <v>26964600</v>
      </c>
      <c r="AC27" s="10">
        <v>109.95</v>
      </c>
      <c r="AD27" s="2">
        <f t="shared" si="0"/>
        <v>1.519999999999996</v>
      </c>
      <c r="AE27" s="138">
        <f t="shared" si="1"/>
        <v>-3.6366942449306272E-4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42690</v>
      </c>
      <c r="X28" s="10">
        <v>106.7</v>
      </c>
      <c r="Y28" s="10">
        <v>110.23</v>
      </c>
      <c r="Z28" s="10">
        <v>106.6</v>
      </c>
      <c r="AA28" s="10">
        <v>109.99</v>
      </c>
      <c r="AB28" s="95">
        <v>58702500</v>
      </c>
      <c r="AC28" s="10">
        <v>109.99</v>
      </c>
      <c r="AD28" s="2">
        <f t="shared" si="0"/>
        <v>3.6300000000000097</v>
      </c>
      <c r="AE28" s="138">
        <f t="shared" si="1"/>
        <v>2.6888245728690086E-2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42689</v>
      </c>
      <c r="X29" s="10">
        <v>106.57</v>
      </c>
      <c r="Y29" s="10">
        <v>107.68</v>
      </c>
      <c r="Z29" s="10">
        <v>106.16</v>
      </c>
      <c r="AA29" s="10">
        <v>107.11</v>
      </c>
      <c r="AB29" s="95">
        <v>32216900</v>
      </c>
      <c r="AC29" s="10">
        <v>107.11</v>
      </c>
      <c r="AD29" s="2">
        <f t="shared" si="0"/>
        <v>1.5200000000000102</v>
      </c>
      <c r="AE29" s="138">
        <f t="shared" si="1"/>
        <v>1.3243780153249451E-2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42688</v>
      </c>
      <c r="X30" s="10">
        <v>107.71</v>
      </c>
      <c r="Y30" s="10">
        <v>107.81</v>
      </c>
      <c r="Z30" s="10">
        <v>104.08</v>
      </c>
      <c r="AA30" s="10">
        <v>105.71</v>
      </c>
      <c r="AB30" s="95">
        <v>50872500</v>
      </c>
      <c r="AC30" s="10">
        <v>105.71</v>
      </c>
      <c r="AD30" s="2">
        <f t="shared" si="0"/>
        <v>3.730000000000004</v>
      </c>
      <c r="AE30" s="138">
        <f t="shared" si="1"/>
        <v>-2.5085308493959402E-2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42685</v>
      </c>
      <c r="X31" s="10">
        <v>107.12</v>
      </c>
      <c r="Y31" s="10">
        <v>108.87</v>
      </c>
      <c r="Z31" s="10">
        <v>106.55</v>
      </c>
      <c r="AA31" s="10">
        <v>108.43</v>
      </c>
      <c r="AB31" s="95">
        <v>34094100</v>
      </c>
      <c r="AC31" s="10">
        <v>108.43</v>
      </c>
      <c r="AD31" s="2">
        <f t="shared" si="0"/>
        <v>2.3200000000000074</v>
      </c>
      <c r="AE31" s="138">
        <f t="shared" si="1"/>
        <v>5.9374710084423299E-3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42684</v>
      </c>
      <c r="X32" s="10">
        <v>111.09</v>
      </c>
      <c r="Y32" s="10">
        <v>111.09</v>
      </c>
      <c r="Z32" s="10">
        <v>105.83</v>
      </c>
      <c r="AA32" s="10">
        <v>107.79</v>
      </c>
      <c r="AB32" s="95">
        <v>57134500</v>
      </c>
      <c r="AC32" s="10">
        <v>107.79</v>
      </c>
      <c r="AD32" s="2">
        <f t="shared" si="0"/>
        <v>5.2600000000000051</v>
      </c>
      <c r="AE32" s="138">
        <f t="shared" si="1"/>
        <v>-2.7867965367965319E-2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42683</v>
      </c>
      <c r="X33" s="10">
        <v>109.88</v>
      </c>
      <c r="Y33" s="10">
        <v>111.32</v>
      </c>
      <c r="Z33" s="10">
        <v>108.05</v>
      </c>
      <c r="AA33" s="10">
        <v>110.88</v>
      </c>
      <c r="AB33" s="95">
        <v>59176400</v>
      </c>
      <c r="AC33" s="10">
        <v>110.88</v>
      </c>
      <c r="AD33" s="2">
        <f t="shared" si="0"/>
        <v>3.269999999999996</v>
      </c>
      <c r="AE33" s="138">
        <f t="shared" si="1"/>
        <v>-1.6207455429497752E-3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42682</v>
      </c>
      <c r="X34" s="10">
        <v>110.31</v>
      </c>
      <c r="Y34" s="10">
        <v>111.72</v>
      </c>
      <c r="Z34" s="10">
        <v>109.7</v>
      </c>
      <c r="AA34" s="10">
        <v>111.06</v>
      </c>
      <c r="AB34" s="95">
        <v>24054500</v>
      </c>
      <c r="AC34" s="10">
        <v>111.06</v>
      </c>
      <c r="AD34" s="2">
        <f t="shared" si="0"/>
        <v>2.019999999999996</v>
      </c>
      <c r="AE34" s="138">
        <f t="shared" si="1"/>
        <v>5.8871479032696072E-3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42681</v>
      </c>
      <c r="X35" s="10">
        <v>110.08</v>
      </c>
      <c r="Y35" s="10">
        <v>110.51</v>
      </c>
      <c r="Z35" s="10">
        <v>109.46</v>
      </c>
      <c r="AA35" s="10">
        <v>110.41</v>
      </c>
      <c r="AB35" s="95">
        <v>32560000</v>
      </c>
      <c r="AC35" s="10">
        <v>110.41</v>
      </c>
      <c r="AD35" s="2">
        <f t="shared" si="0"/>
        <v>1.0500000000000114</v>
      </c>
      <c r="AE35" s="138">
        <f t="shared" si="1"/>
        <v>1.4424843807423704E-2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42678</v>
      </c>
      <c r="X36" s="10">
        <v>108.53</v>
      </c>
      <c r="Y36" s="10">
        <v>110.25</v>
      </c>
      <c r="Z36" s="10">
        <v>108.11</v>
      </c>
      <c r="AA36" s="10">
        <v>108.84</v>
      </c>
      <c r="AB36" s="95">
        <v>30837000</v>
      </c>
      <c r="AC36" s="10">
        <v>108.84</v>
      </c>
      <c r="AD36" s="2">
        <f t="shared" si="0"/>
        <v>2.1400000000000006</v>
      </c>
      <c r="AE36" s="138">
        <f t="shared" si="1"/>
        <v>-9.013930620049071E-3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42677</v>
      </c>
      <c r="X37" s="10">
        <v>110.98</v>
      </c>
      <c r="Y37" s="10">
        <v>111.46</v>
      </c>
      <c r="Z37" s="10">
        <v>109.55</v>
      </c>
      <c r="AA37" s="10">
        <v>109.83</v>
      </c>
      <c r="AB37" s="95">
        <v>26932600</v>
      </c>
      <c r="AC37" s="10">
        <v>109.83</v>
      </c>
      <c r="AD37" s="2">
        <f t="shared" si="0"/>
        <v>1.9099999999999966</v>
      </c>
      <c r="AE37" s="138" t="e">
        <f t="shared" si="1"/>
        <v>#DIV/0!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42677</v>
      </c>
      <c r="X38" s="10" t="s">
        <v>212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42676</v>
      </c>
      <c r="X39" s="10">
        <v>111.4</v>
      </c>
      <c r="Y39" s="10">
        <v>112.35</v>
      </c>
      <c r="Z39" s="10">
        <v>111.23</v>
      </c>
      <c r="AA39" s="10">
        <v>111.59</v>
      </c>
      <c r="AB39" s="95">
        <v>28331700</v>
      </c>
      <c r="AC39" s="10">
        <v>111.02</v>
      </c>
      <c r="AD39" s="2">
        <f t="shared" si="0"/>
        <v>1.1199999999999903</v>
      </c>
      <c r="AE39" s="138">
        <f t="shared" si="1"/>
        <v>9.0155066714747711E-4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67">
        <v>116.52</v>
      </c>
      <c r="W40" s="133">
        <v>42675</v>
      </c>
      <c r="X40" s="10">
        <v>113.46</v>
      </c>
      <c r="Y40" s="10">
        <v>113.77</v>
      </c>
      <c r="Z40" s="10">
        <v>110.53</v>
      </c>
      <c r="AA40" s="10">
        <v>111.49</v>
      </c>
      <c r="AB40" s="95">
        <v>43825800</v>
      </c>
      <c r="AC40" s="10">
        <v>110.92</v>
      </c>
      <c r="AD40" s="2">
        <f t="shared" si="0"/>
        <v>3.2399999999999949</v>
      </c>
      <c r="AE40" s="138">
        <f t="shared" si="1"/>
        <v>-1.8059490084985752E-2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268</v>
      </c>
      <c r="T41" s="108" t="s">
        <v>99</v>
      </c>
      <c r="U41" s="368">
        <v>116.52</v>
      </c>
      <c r="W41" s="133">
        <v>42674</v>
      </c>
      <c r="X41" s="10">
        <v>113.65</v>
      </c>
      <c r="Y41" s="10">
        <v>114.23</v>
      </c>
      <c r="Z41" s="10">
        <v>113.2</v>
      </c>
      <c r="AA41" s="10">
        <v>113.54</v>
      </c>
      <c r="AB41" s="95">
        <v>26419400</v>
      </c>
      <c r="AC41" s="10">
        <v>112.96</v>
      </c>
      <c r="AD41" s="2">
        <f t="shared" si="0"/>
        <v>1.0300000000000011</v>
      </c>
      <c r="AE41" s="138">
        <f t="shared" si="1"/>
        <v>-1.5909492663956915E-3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614" t="s">
        <v>78</v>
      </c>
      <c r="P42" s="614"/>
      <c r="T42" s="108" t="s">
        <v>100</v>
      </c>
      <c r="U42" s="368" t="s">
        <v>481</v>
      </c>
      <c r="W42" s="133">
        <v>42671</v>
      </c>
      <c r="X42" s="10">
        <v>113.87</v>
      </c>
      <c r="Y42" s="10">
        <v>115.21</v>
      </c>
      <c r="Z42" s="10">
        <v>113.45</v>
      </c>
      <c r="AA42" s="10">
        <v>113.72</v>
      </c>
      <c r="AB42" s="95">
        <v>37861700</v>
      </c>
      <c r="AC42" s="10">
        <v>113.14</v>
      </c>
      <c r="AD42" s="2">
        <f t="shared" si="0"/>
        <v>1.7599999999999909</v>
      </c>
      <c r="AE42" s="138">
        <f t="shared" si="1"/>
        <v>-6.6725197541703807E-3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128.40300000000002</v>
      </c>
      <c r="Q43" s="2"/>
      <c r="T43" s="108" t="s">
        <v>101</v>
      </c>
      <c r="U43" s="368" t="s">
        <v>482</v>
      </c>
      <c r="W43" s="133">
        <v>42670</v>
      </c>
      <c r="X43" s="10">
        <v>115.39</v>
      </c>
      <c r="Y43" s="10">
        <v>115.86</v>
      </c>
      <c r="Z43" s="10">
        <v>114.1</v>
      </c>
      <c r="AA43" s="10">
        <v>114.48</v>
      </c>
      <c r="AB43" s="95">
        <v>34562000</v>
      </c>
      <c r="AC43" s="10">
        <v>113.9</v>
      </c>
      <c r="AD43" s="2">
        <f t="shared" si="0"/>
        <v>1.7600000000000051</v>
      </c>
      <c r="AE43" s="138">
        <f t="shared" si="1"/>
        <v>-9.565217391304337E-3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127.23570000000001</v>
      </c>
      <c r="Q44" s="2"/>
      <c r="T44" s="108" t="s">
        <v>102</v>
      </c>
      <c r="U44" s="368">
        <v>131.96</v>
      </c>
      <c r="W44" s="133">
        <v>42669</v>
      </c>
      <c r="X44" s="10">
        <v>114.31</v>
      </c>
      <c r="Y44" s="10">
        <v>115.7</v>
      </c>
      <c r="Z44" s="10">
        <v>113.31</v>
      </c>
      <c r="AA44" s="10">
        <v>115.59</v>
      </c>
      <c r="AB44" s="95">
        <v>66134200</v>
      </c>
      <c r="AC44" s="10">
        <v>115</v>
      </c>
      <c r="AD44" s="2">
        <f t="shared" si="0"/>
        <v>2.3900000000000006</v>
      </c>
      <c r="AE44" s="138">
        <f t="shared" si="1"/>
        <v>-2.2524436889077792E-2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126.06840000000001</v>
      </c>
      <c r="Q45" s="2"/>
      <c r="T45" s="108" t="s">
        <v>103</v>
      </c>
      <c r="U45" s="368">
        <v>1.4181600000000001</v>
      </c>
      <c r="W45" s="133">
        <v>42668</v>
      </c>
      <c r="X45" s="10">
        <v>117.95</v>
      </c>
      <c r="Y45" s="10">
        <v>118.36</v>
      </c>
      <c r="Z45" s="10">
        <v>117.31</v>
      </c>
      <c r="AA45" s="10">
        <v>118.25</v>
      </c>
      <c r="AB45" s="95">
        <v>48129000</v>
      </c>
      <c r="AC45" s="10">
        <v>117.65</v>
      </c>
      <c r="AD45" s="2">
        <f t="shared" si="0"/>
        <v>1.0499999999999972</v>
      </c>
      <c r="AE45" s="138">
        <f t="shared" si="1"/>
        <v>5.1260145237079779E-3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124.90110000000001</v>
      </c>
      <c r="Q46" s="2"/>
      <c r="T46" s="108" t="s">
        <v>122</v>
      </c>
      <c r="U46" s="368" t="s">
        <v>340</v>
      </c>
      <c r="W46" s="133">
        <v>42667</v>
      </c>
      <c r="X46" s="10">
        <v>117.1</v>
      </c>
      <c r="Y46" s="10">
        <v>117.74</v>
      </c>
      <c r="Z46" s="10">
        <v>117</v>
      </c>
      <c r="AA46" s="10">
        <v>117.65</v>
      </c>
      <c r="AB46" s="95">
        <v>23538700</v>
      </c>
      <c r="AC46" s="10">
        <v>117.05</v>
      </c>
      <c r="AD46" s="2">
        <f t="shared" si="0"/>
        <v>0.73999999999999488</v>
      </c>
      <c r="AE46" s="138">
        <f t="shared" si="1"/>
        <v>9.0517241379310942E-3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123.73380000000002</v>
      </c>
      <c r="Q47" s="2"/>
      <c r="T47" s="108"/>
      <c r="U47" s="368"/>
      <c r="W47" s="133">
        <v>42664</v>
      </c>
      <c r="X47" s="10">
        <v>116.81</v>
      </c>
      <c r="Y47" s="10">
        <v>116.91</v>
      </c>
      <c r="Z47" s="10">
        <v>116.28</v>
      </c>
      <c r="AA47" s="10">
        <v>116.6</v>
      </c>
      <c r="AB47" s="95">
        <v>23192700</v>
      </c>
      <c r="AC47" s="10">
        <v>116</v>
      </c>
      <c r="AD47" s="2">
        <f t="shared" si="0"/>
        <v>0.62999999999999545</v>
      </c>
      <c r="AE47" s="138">
        <f t="shared" si="1"/>
        <v>-3.9498540271337701E-3</v>
      </c>
    </row>
    <row r="48" spans="2:31" x14ac:dyDescent="0.25">
      <c r="O48" s="83">
        <v>1.05</v>
      </c>
      <c r="P48" s="83">
        <f t="shared" si="25"/>
        <v>122.5665</v>
      </c>
      <c r="Q48" s="2"/>
      <c r="T48" s="108" t="s">
        <v>105</v>
      </c>
      <c r="U48" s="368" t="s">
        <v>483</v>
      </c>
      <c r="W48" s="133">
        <v>42663</v>
      </c>
      <c r="X48" s="10">
        <v>116.86</v>
      </c>
      <c r="Y48" s="10">
        <v>117.38</v>
      </c>
      <c r="Z48" s="10">
        <v>116.33</v>
      </c>
      <c r="AA48" s="10">
        <v>117.06</v>
      </c>
      <c r="AB48" s="95">
        <v>24125800</v>
      </c>
      <c r="AC48" s="10">
        <v>116.46</v>
      </c>
      <c r="AD48" s="2">
        <f t="shared" si="0"/>
        <v>1.0499999999999972</v>
      </c>
      <c r="AE48" s="138">
        <f t="shared" si="1"/>
        <v>-5.14933058702427E-4</v>
      </c>
    </row>
    <row r="49" spans="1:31" x14ac:dyDescent="0.25">
      <c r="O49" s="83">
        <v>1.04</v>
      </c>
      <c r="P49" s="83">
        <f t="shared" si="25"/>
        <v>121.39920000000001</v>
      </c>
      <c r="Q49" s="2"/>
      <c r="T49" s="108" t="s">
        <v>106</v>
      </c>
      <c r="U49" s="368" t="s">
        <v>382</v>
      </c>
      <c r="W49" s="133">
        <v>42662</v>
      </c>
      <c r="X49" s="10">
        <v>117.25</v>
      </c>
      <c r="Y49" s="10">
        <v>117.76</v>
      </c>
      <c r="Z49" s="10">
        <v>113.8</v>
      </c>
      <c r="AA49" s="10">
        <v>117.12</v>
      </c>
      <c r="AB49" s="95">
        <v>20034600</v>
      </c>
      <c r="AC49" s="10">
        <v>116.52</v>
      </c>
      <c r="AD49" s="2">
        <f t="shared" si="0"/>
        <v>3.960000000000008</v>
      </c>
      <c r="AE49" s="138">
        <f t="shared" si="1"/>
        <v>-2.9947805253701665E-3</v>
      </c>
    </row>
    <row r="50" spans="1:31" x14ac:dyDescent="0.25">
      <c r="O50" s="83">
        <v>1.03</v>
      </c>
      <c r="P50" s="83">
        <f t="shared" si="25"/>
        <v>120.23190000000001</v>
      </c>
      <c r="Q50" s="2"/>
      <c r="T50" s="108" t="s">
        <v>107</v>
      </c>
      <c r="U50" s="369">
        <v>18296855</v>
      </c>
      <c r="W50" s="133">
        <v>42661</v>
      </c>
      <c r="X50" s="10">
        <v>118.18</v>
      </c>
      <c r="Y50" s="10">
        <v>118.21</v>
      </c>
      <c r="Z50" s="10">
        <v>117.45</v>
      </c>
      <c r="AA50" s="10">
        <v>117.47</v>
      </c>
      <c r="AB50" s="95">
        <v>24553500</v>
      </c>
      <c r="AC50" s="10">
        <v>116.87</v>
      </c>
      <c r="AD50" s="2">
        <f t="shared" si="0"/>
        <v>0.75999999999999091</v>
      </c>
      <c r="AE50" s="138">
        <f t="shared" si="1"/>
        <v>-6.8405301410856545E-4</v>
      </c>
    </row>
    <row r="51" spans="1:31" x14ac:dyDescent="0.25">
      <c r="O51" s="83">
        <v>1.02</v>
      </c>
      <c r="P51" s="83">
        <f t="shared" si="25"/>
        <v>119.06460000000001</v>
      </c>
      <c r="Q51" s="2"/>
      <c r="T51" s="108" t="s">
        <v>110</v>
      </c>
      <c r="U51" s="369">
        <v>32633300</v>
      </c>
      <c r="W51" s="133">
        <v>42660</v>
      </c>
      <c r="X51" s="10">
        <v>117.33</v>
      </c>
      <c r="Y51" s="10">
        <v>117.84</v>
      </c>
      <c r="Z51" s="10">
        <v>116.78</v>
      </c>
      <c r="AA51" s="10">
        <v>117.55</v>
      </c>
      <c r="AB51" s="95">
        <v>23624900</v>
      </c>
      <c r="AC51" s="10">
        <v>116.95</v>
      </c>
      <c r="AD51" s="2">
        <f t="shared" si="0"/>
        <v>1.0600000000000023</v>
      </c>
      <c r="AE51" s="138">
        <f t="shared" si="1"/>
        <v>-6.8358540545154778E-4</v>
      </c>
    </row>
    <row r="52" spans="1:31" x14ac:dyDescent="0.25">
      <c r="O52" s="83">
        <v>1.01</v>
      </c>
      <c r="P52" s="83">
        <f t="shared" si="25"/>
        <v>117.8973</v>
      </c>
      <c r="Q52" s="2"/>
      <c r="T52" s="108" t="s">
        <v>108</v>
      </c>
      <c r="U52" s="368" t="s">
        <v>484</v>
      </c>
      <c r="W52" s="133">
        <v>42657</v>
      </c>
      <c r="X52" s="10">
        <v>117.88</v>
      </c>
      <c r="Y52" s="10">
        <v>118.17</v>
      </c>
      <c r="Z52" s="10">
        <v>117.13</v>
      </c>
      <c r="AA52" s="10">
        <v>117.63</v>
      </c>
      <c r="AB52" s="95">
        <v>35652200</v>
      </c>
      <c r="AC52" s="10">
        <v>117.03</v>
      </c>
      <c r="AD52" s="2">
        <f t="shared" si="0"/>
        <v>1.0400000000000063</v>
      </c>
      <c r="AE52" s="138">
        <f t="shared" si="1"/>
        <v>5.5851520879877103E-3</v>
      </c>
    </row>
    <row r="53" spans="1:31" x14ac:dyDescent="0.25">
      <c r="O53" s="83">
        <v>1</v>
      </c>
      <c r="P53" s="83">
        <f t="shared" si="25"/>
        <v>116.73</v>
      </c>
      <c r="Q53" s="2"/>
      <c r="T53" s="108" t="s">
        <v>111</v>
      </c>
      <c r="U53" s="368">
        <v>14.11</v>
      </c>
      <c r="W53" s="133">
        <v>42656</v>
      </c>
      <c r="X53" s="10">
        <v>116.79</v>
      </c>
      <c r="Y53" s="10">
        <v>117.44</v>
      </c>
      <c r="Z53" s="10">
        <v>115.72</v>
      </c>
      <c r="AA53" s="10">
        <v>116.98</v>
      </c>
      <c r="AB53" s="95">
        <v>35192400</v>
      </c>
      <c r="AC53" s="10">
        <v>116.38</v>
      </c>
      <c r="AD53" s="2">
        <f t="shared" si="0"/>
        <v>1.7199999999999989</v>
      </c>
      <c r="AE53" s="138">
        <f t="shared" si="1"/>
        <v>-3.0837759122837038E-3</v>
      </c>
    </row>
    <row r="54" spans="1:31" x14ac:dyDescent="0.25">
      <c r="O54" s="83">
        <v>0.99</v>
      </c>
      <c r="P54" s="83">
        <f t="shared" si="25"/>
        <v>115.56270000000001</v>
      </c>
      <c r="Q54" s="2"/>
      <c r="T54" s="108" t="s">
        <v>112</v>
      </c>
      <c r="U54" s="368">
        <v>8.31</v>
      </c>
      <c r="W54" s="133">
        <v>42655</v>
      </c>
      <c r="X54" s="10">
        <v>117.35</v>
      </c>
      <c r="Y54" s="10">
        <v>117.98</v>
      </c>
      <c r="Z54" s="10">
        <v>116.75</v>
      </c>
      <c r="AA54" s="10">
        <v>117.34</v>
      </c>
      <c r="AB54" s="95">
        <v>37586800</v>
      </c>
      <c r="AC54" s="10">
        <v>116.74</v>
      </c>
      <c r="AD54" s="2">
        <f t="shared" si="0"/>
        <v>1.230000000000004</v>
      </c>
      <c r="AE54" s="138">
        <f t="shared" si="1"/>
        <v>8.9015642554661767E-3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114.3954</v>
      </c>
      <c r="Q55" s="2"/>
      <c r="T55" s="108" t="s">
        <v>109</v>
      </c>
      <c r="U55" s="368" t="s">
        <v>485</v>
      </c>
      <c r="W55" s="133">
        <v>42654</v>
      </c>
      <c r="X55" s="10">
        <v>117.7</v>
      </c>
      <c r="Y55" s="10">
        <v>118.69</v>
      </c>
      <c r="Z55" s="10">
        <v>116.2</v>
      </c>
      <c r="AA55" s="10">
        <v>116.3</v>
      </c>
      <c r="AB55" s="95">
        <v>64041000</v>
      </c>
      <c r="AC55" s="10">
        <v>115.71</v>
      </c>
      <c r="AD55" s="2">
        <f t="shared" si="0"/>
        <v>2.4899999999999949</v>
      </c>
      <c r="AE55" s="138">
        <f t="shared" si="1"/>
        <v>2.1652520353370175E-3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113.2281</v>
      </c>
      <c r="W56" s="133">
        <v>42653</v>
      </c>
      <c r="X56" s="10">
        <v>115.02</v>
      </c>
      <c r="Y56" s="10">
        <v>116.75</v>
      </c>
      <c r="Z56" s="10">
        <v>114.72</v>
      </c>
      <c r="AA56" s="10">
        <v>116.05</v>
      </c>
      <c r="AB56" s="95">
        <v>36236000</v>
      </c>
      <c r="AC56" s="10">
        <v>115.46</v>
      </c>
      <c r="AD56" s="2">
        <f t="shared" si="0"/>
        <v>2.0300000000000011</v>
      </c>
      <c r="AE56" s="138">
        <f t="shared" si="1"/>
        <v>1.7448008459640452E-2</v>
      </c>
    </row>
    <row r="57" spans="1:31" x14ac:dyDescent="0.25">
      <c r="A57" s="265" t="s">
        <v>209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112.0608</v>
      </c>
      <c r="W57" s="133">
        <v>42650</v>
      </c>
      <c r="X57" s="10">
        <v>114.31</v>
      </c>
      <c r="Y57" s="10">
        <v>114.56</v>
      </c>
      <c r="Z57" s="10">
        <v>113.51</v>
      </c>
      <c r="AA57" s="10">
        <v>114.06</v>
      </c>
      <c r="AB57" s="95">
        <v>24358400</v>
      </c>
      <c r="AC57" s="10">
        <v>113.48</v>
      </c>
      <c r="AD57" s="2">
        <f t="shared" si="0"/>
        <v>1.0499999999999972</v>
      </c>
      <c r="AE57" s="138">
        <f t="shared" si="1"/>
        <v>1.5003088871239356E-3</v>
      </c>
    </row>
    <row r="58" spans="1:31" x14ac:dyDescent="0.25">
      <c r="A58" s="268" t="s">
        <v>71</v>
      </c>
      <c r="B58" s="465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110.8935</v>
      </c>
      <c r="W58" s="133">
        <v>42649</v>
      </c>
      <c r="X58" s="10">
        <v>113.7</v>
      </c>
      <c r="Y58" s="10">
        <v>114.34</v>
      </c>
      <c r="Z58" s="10">
        <v>113.13</v>
      </c>
      <c r="AA58" s="10">
        <v>113.89</v>
      </c>
      <c r="AB58" s="95">
        <v>28779300</v>
      </c>
      <c r="AC58" s="10">
        <v>113.31</v>
      </c>
      <c r="AD58" s="2">
        <f t="shared" si="0"/>
        <v>1.210000000000008</v>
      </c>
      <c r="AE58" s="138">
        <f t="shared" si="1"/>
        <v>7.4686583088823255E-3</v>
      </c>
    </row>
    <row r="59" spans="1:31" x14ac:dyDescent="0.25">
      <c r="A59" s="261"/>
      <c r="B59" s="465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109.72619999999999</v>
      </c>
      <c r="W59" s="133">
        <v>42648</v>
      </c>
      <c r="X59" s="10">
        <v>113.4</v>
      </c>
      <c r="Y59" s="10">
        <v>113.66</v>
      </c>
      <c r="Z59" s="10">
        <v>112.69</v>
      </c>
      <c r="AA59" s="10">
        <v>113.05</v>
      </c>
      <c r="AB59" s="95">
        <v>21453100</v>
      </c>
      <c r="AC59" s="10">
        <v>112.47</v>
      </c>
      <c r="AD59" s="2">
        <f t="shared" si="0"/>
        <v>0.96999999999999886</v>
      </c>
      <c r="AE59" s="138">
        <f t="shared" si="1"/>
        <v>4.4476071873322809E-4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108.55890000000001</v>
      </c>
      <c r="W60" s="133">
        <v>42647</v>
      </c>
      <c r="X60" s="10">
        <v>113.06</v>
      </c>
      <c r="Y60" s="10">
        <v>114.31</v>
      </c>
      <c r="Z60" s="10">
        <v>112.63</v>
      </c>
      <c r="AA60" s="10">
        <v>113</v>
      </c>
      <c r="AB60" s="95">
        <v>29736800</v>
      </c>
      <c r="AC60" s="10">
        <v>112.42</v>
      </c>
      <c r="AD60" s="2">
        <f t="shared" si="0"/>
        <v>1.6800000000000068</v>
      </c>
      <c r="AE60" s="138">
        <f t="shared" si="1"/>
        <v>4.1983028137562162E-3</v>
      </c>
    </row>
    <row r="61" spans="1:31" x14ac:dyDescent="0.25">
      <c r="A61" s="261"/>
      <c r="B61" s="466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107.39160000000001</v>
      </c>
      <c r="W61" s="133">
        <v>42646</v>
      </c>
      <c r="X61" s="10">
        <v>112.71</v>
      </c>
      <c r="Y61" s="10">
        <v>113.05</v>
      </c>
      <c r="Z61" s="10">
        <v>112.28</v>
      </c>
      <c r="AA61" s="10">
        <v>112.52</v>
      </c>
      <c r="AB61" s="95">
        <v>21701800</v>
      </c>
      <c r="AC61" s="10">
        <v>111.95</v>
      </c>
      <c r="AD61" s="2">
        <f t="shared" si="0"/>
        <v>0.76999999999999602</v>
      </c>
      <c r="AE61" s="138">
        <f t="shared" si="1"/>
        <v>-4.6234551435938576E-3</v>
      </c>
    </row>
    <row r="62" spans="1:31" x14ac:dyDescent="0.25">
      <c r="A62" s="261"/>
      <c r="B62" s="466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106.22430000000001</v>
      </c>
      <c r="W62" s="133">
        <v>42643</v>
      </c>
      <c r="X62" s="10">
        <v>112.46</v>
      </c>
      <c r="Y62" s="10">
        <v>113.37</v>
      </c>
      <c r="Z62" s="10">
        <v>111.8</v>
      </c>
      <c r="AA62" s="10">
        <v>113.05</v>
      </c>
      <c r="AB62" s="95">
        <v>36379100</v>
      </c>
      <c r="AC62" s="10">
        <v>112.47</v>
      </c>
      <c r="AD62" s="2">
        <f t="shared" si="0"/>
        <v>1.5700000000000074</v>
      </c>
      <c r="AE62" s="138">
        <f t="shared" si="1"/>
        <v>7.7054027416898485E-3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105.057</v>
      </c>
      <c r="W63" s="133">
        <v>42642</v>
      </c>
      <c r="X63" s="10">
        <v>113.16</v>
      </c>
      <c r="Y63" s="10">
        <v>113.8</v>
      </c>
      <c r="Z63" s="10">
        <v>111.8</v>
      </c>
      <c r="AA63" s="10">
        <v>112.18</v>
      </c>
      <c r="AB63" s="95">
        <v>35887000</v>
      </c>
      <c r="AC63" s="10">
        <v>111.61</v>
      </c>
      <c r="AD63" s="2">
        <f t="shared" si="0"/>
        <v>2</v>
      </c>
      <c r="AE63" s="138">
        <f t="shared" si="1"/>
        <v>-1.5524389168210306E-2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42641</v>
      </c>
      <c r="X64" s="10">
        <v>113.69</v>
      </c>
      <c r="Y64" s="10">
        <v>114.64</v>
      </c>
      <c r="Z64" s="10">
        <v>113.43</v>
      </c>
      <c r="AA64" s="10">
        <v>113.95</v>
      </c>
      <c r="AB64" s="95">
        <v>29641100</v>
      </c>
      <c r="AC64" s="10">
        <v>113.37</v>
      </c>
      <c r="AD64" s="2">
        <f t="shared" si="0"/>
        <v>1.2099999999999937</v>
      </c>
      <c r="AE64" s="138">
        <f t="shared" si="1"/>
        <v>7.6437649986667022E-3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42640</v>
      </c>
      <c r="X65" s="10">
        <v>113</v>
      </c>
      <c r="Y65" s="10">
        <v>113.18</v>
      </c>
      <c r="Z65" s="10">
        <v>112.34</v>
      </c>
      <c r="AA65" s="10">
        <v>113.09</v>
      </c>
      <c r="AB65" s="95">
        <v>24607400</v>
      </c>
      <c r="AC65" s="10">
        <v>112.51</v>
      </c>
      <c r="AD65" s="2">
        <f t="shared" si="0"/>
        <v>0.84000000000000341</v>
      </c>
      <c r="AE65" s="138">
        <f t="shared" si="1"/>
        <v>1.869991095280632E-3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42639</v>
      </c>
      <c r="X66" s="10">
        <v>111.64</v>
      </c>
      <c r="Y66" s="10">
        <v>113.39</v>
      </c>
      <c r="Z66" s="10">
        <v>111.55</v>
      </c>
      <c r="AA66" s="10">
        <v>112.88</v>
      </c>
      <c r="AB66" s="95">
        <v>29869400</v>
      </c>
      <c r="AC66" s="10">
        <v>112.3</v>
      </c>
      <c r="AD66" s="2">
        <f t="shared" si="0"/>
        <v>1.8400000000000034</v>
      </c>
      <c r="AE66" s="138">
        <f t="shared" si="1"/>
        <v>1.516097386961679E-3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42636</v>
      </c>
      <c r="X67" s="10">
        <v>114.42</v>
      </c>
      <c r="Y67" s="10">
        <v>114.79</v>
      </c>
      <c r="Z67" s="10">
        <v>111.55</v>
      </c>
      <c r="AA67" s="10">
        <v>112.71</v>
      </c>
      <c r="AB67" s="95">
        <v>52481200</v>
      </c>
      <c r="AC67" s="10">
        <v>112.13</v>
      </c>
      <c r="AD67" s="2">
        <f>Y67-Z67</f>
        <v>3.2400000000000091</v>
      </c>
      <c r="AE67" s="138">
        <f>AC67/AC68-1</f>
        <v>-1.6662281855652106E-2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42635</v>
      </c>
      <c r="X68" s="10">
        <v>114.35</v>
      </c>
      <c r="Y68" s="10">
        <v>114.94</v>
      </c>
      <c r="Z68" s="10">
        <v>114</v>
      </c>
      <c r="AA68" s="10">
        <v>114.62</v>
      </c>
      <c r="AB68" s="95">
        <v>31074000</v>
      </c>
      <c r="AC68" s="10">
        <v>114.03</v>
      </c>
      <c r="AD68" s="2">
        <f>Y68-Z68</f>
        <v>0.93999999999999773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2:P42"/>
  </mergeCells>
  <conditionalFormatting sqref="N19">
    <cfRule type="expression" dxfId="921" priority="35">
      <formula>N19&gt;0</formula>
    </cfRule>
    <cfRule type="expression" dxfId="92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919" priority="21">
      <formula>F25&gt;0</formula>
    </cfRule>
    <cfRule type="expression" dxfId="918" priority="22">
      <formula>F25&lt;0</formula>
    </cfRule>
  </conditionalFormatting>
  <conditionalFormatting sqref="H25:H47">
    <cfRule type="expression" dxfId="917" priority="19">
      <formula>H25&gt;0</formula>
    </cfRule>
    <cfRule type="expression" dxfId="916" priority="20">
      <formula>H25&lt;0</formula>
    </cfRule>
  </conditionalFormatting>
  <conditionalFormatting sqref="I25:I27">
    <cfRule type="expression" dxfId="915" priority="15">
      <formula>I25&gt;0</formula>
    </cfRule>
    <cfRule type="expression" dxfId="914" priority="16">
      <formula>I25&lt;0</formula>
    </cfRule>
  </conditionalFormatting>
  <conditionalFormatting sqref="Q7">
    <cfRule type="expression" dxfId="913" priority="5">
      <formula>Q7&gt;0</formula>
    </cfRule>
    <cfRule type="expression" dxfId="912" priority="6">
      <formula>Q7&lt;0</formula>
    </cfRule>
  </conditionalFormatting>
  <conditionalFormatting sqref="Q8">
    <cfRule type="expression" dxfId="911" priority="3">
      <formula>Q8&gt;0</formula>
    </cfRule>
    <cfRule type="expression" dxfId="91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263</v>
      </c>
      <c r="W2" s="133">
        <v>42727</v>
      </c>
      <c r="X2" s="10">
        <v>74.739999999999995</v>
      </c>
      <c r="Y2" s="10">
        <v>75.239999999999995</v>
      </c>
      <c r="Z2" s="10">
        <v>74.739999999999995</v>
      </c>
      <c r="AA2" s="10">
        <v>74.97</v>
      </c>
      <c r="AB2" s="95">
        <v>1950400</v>
      </c>
      <c r="AC2" s="10">
        <v>74.97</v>
      </c>
      <c r="AD2" s="2">
        <f>Y2-Z2</f>
        <v>0.5</v>
      </c>
      <c r="AE2" s="138">
        <f>AC2/AC3-1</f>
        <v>5.2292839903458344E-3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73.92</v>
      </c>
      <c r="T3" s="1">
        <v>42572</v>
      </c>
      <c r="U3" t="s">
        <v>254</v>
      </c>
      <c r="W3" s="133">
        <v>42726</v>
      </c>
      <c r="X3" s="10">
        <v>75</v>
      </c>
      <c r="Y3" s="10">
        <v>75.37</v>
      </c>
      <c r="Z3" s="10">
        <v>74.5</v>
      </c>
      <c r="AA3" s="10">
        <v>74.58</v>
      </c>
      <c r="AB3" s="95">
        <v>2856300</v>
      </c>
      <c r="AC3" s="10">
        <v>74.58</v>
      </c>
      <c r="AD3" s="2">
        <f t="shared" ref="AD3:AD66" si="0">Y3-Z3</f>
        <v>0.87000000000000455</v>
      </c>
      <c r="AE3" s="138">
        <f t="shared" ref="AE3:AE66" si="1">AC3/AC4-1</f>
        <v>-9.824747742963269E-3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73.92</v>
      </c>
      <c r="R4" s="506">
        <v>-6.1000000000000004E-3</v>
      </c>
      <c r="T4" s="163"/>
      <c r="U4" s="1"/>
      <c r="W4" s="133">
        <v>42725</v>
      </c>
      <c r="X4" s="10">
        <v>75.11</v>
      </c>
      <c r="Y4" s="10">
        <v>75.569999999999993</v>
      </c>
      <c r="Z4" s="10">
        <v>74.69</v>
      </c>
      <c r="AA4" s="10">
        <v>75.319999999999993</v>
      </c>
      <c r="AB4" s="95">
        <v>3244500</v>
      </c>
      <c r="AC4" s="10">
        <v>75.319999999999993</v>
      </c>
      <c r="AD4" s="2">
        <f t="shared" si="0"/>
        <v>0.87999999999999545</v>
      </c>
      <c r="AE4" s="138">
        <f t="shared" si="1"/>
        <v>3.4638955502264146E-3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75</v>
      </c>
      <c r="Y5" s="10">
        <v>75.5</v>
      </c>
      <c r="Z5" s="10">
        <v>74.53</v>
      </c>
      <c r="AA5" s="10">
        <v>75.06</v>
      </c>
      <c r="AB5" s="95">
        <v>3206500</v>
      </c>
      <c r="AC5" s="10">
        <v>75.06</v>
      </c>
      <c r="AD5" s="2">
        <f t="shared" si="0"/>
        <v>0.96999999999999886</v>
      </c>
      <c r="AE5" s="138">
        <f t="shared" si="1"/>
        <v>6.8410462776660186E-3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74.680000000000007</v>
      </c>
      <c r="Y6" s="10">
        <v>75.13</v>
      </c>
      <c r="Z6" s="10">
        <v>74.14</v>
      </c>
      <c r="AA6" s="10">
        <v>74.55</v>
      </c>
      <c r="AB6" s="95">
        <v>3069300</v>
      </c>
      <c r="AC6" s="10">
        <v>74.55</v>
      </c>
      <c r="AD6" s="2">
        <f t="shared" si="0"/>
        <v>0.98999999999999488</v>
      </c>
      <c r="AE6" s="138">
        <f t="shared" si="1"/>
        <v>-6.0000000000000053E-3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231.53999999999996</v>
      </c>
      <c r="R7">
        <v>0</v>
      </c>
      <c r="W7" s="133">
        <v>42720</v>
      </c>
      <c r="X7" s="10">
        <v>75.290000000000006</v>
      </c>
      <c r="Y7" s="10">
        <v>75.38</v>
      </c>
      <c r="Z7" s="10">
        <v>74.58</v>
      </c>
      <c r="AA7" s="10">
        <v>75</v>
      </c>
      <c r="AB7" s="95">
        <v>7424000</v>
      </c>
      <c r="AC7" s="10">
        <v>75</v>
      </c>
      <c r="AD7" s="2">
        <f t="shared" si="0"/>
        <v>0.79999999999999716</v>
      </c>
      <c r="AE7" s="138">
        <f t="shared" si="1"/>
        <v>8.0064051240991141E-4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74.540000000000006</v>
      </c>
      <c r="Y8" s="10">
        <v>75.739999999999995</v>
      </c>
      <c r="Z8" s="10">
        <v>74.34</v>
      </c>
      <c r="AA8" s="10">
        <v>74.94</v>
      </c>
      <c r="AB8" s="95">
        <v>4015400</v>
      </c>
      <c r="AC8" s="10">
        <v>74.94</v>
      </c>
      <c r="AD8" s="2">
        <f t="shared" si="0"/>
        <v>1.3999999999999915</v>
      </c>
      <c r="AE8" s="138">
        <f t="shared" si="1"/>
        <v>1.1745646010530741E-2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42718</v>
      </c>
      <c r="X9" s="10">
        <v>73.53</v>
      </c>
      <c r="Y9" s="10">
        <v>75.73</v>
      </c>
      <c r="Z9" s="10">
        <v>73.239999999999995</v>
      </c>
      <c r="AA9" s="10">
        <v>74.069999999999993</v>
      </c>
      <c r="AB9" s="95">
        <v>5331900</v>
      </c>
      <c r="AC9" s="10">
        <v>74.069999999999993</v>
      </c>
      <c r="AD9" s="2">
        <f t="shared" si="0"/>
        <v>2.4900000000000091</v>
      </c>
      <c r="AE9" s="138">
        <f t="shared" si="1"/>
        <v>3.1148429035752212E-3</v>
      </c>
    </row>
    <row r="10" spans="1:31" x14ac:dyDescent="0.25">
      <c r="H10" s="72"/>
      <c r="O10" s="11" t="s">
        <v>215</v>
      </c>
      <c r="P10" s="34"/>
      <c r="Q10" s="2">
        <f>M48</f>
        <v>231.53999999999996</v>
      </c>
      <c r="W10" s="133">
        <v>42717</v>
      </c>
      <c r="X10" s="10">
        <v>73.67</v>
      </c>
      <c r="Y10" s="10">
        <v>74.23</v>
      </c>
      <c r="Z10" s="10">
        <v>73.11</v>
      </c>
      <c r="AA10" s="10">
        <v>73.84</v>
      </c>
      <c r="AB10" s="95">
        <v>2827000</v>
      </c>
      <c r="AC10" s="10">
        <v>73.84</v>
      </c>
      <c r="AD10" s="2">
        <f t="shared" si="0"/>
        <v>1.1200000000000045</v>
      </c>
      <c r="AE10" s="138">
        <f t="shared" si="1"/>
        <v>3.5335689045936647E-3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1.7100000000000001E-2</v>
      </c>
      <c r="W11" s="133">
        <v>42716</v>
      </c>
      <c r="X11" s="10">
        <v>74.7</v>
      </c>
      <c r="Y11" s="10">
        <v>74.7</v>
      </c>
      <c r="Z11" s="10">
        <v>73.150000000000006</v>
      </c>
      <c r="AA11" s="10">
        <v>73.58</v>
      </c>
      <c r="AB11" s="95">
        <v>3619400</v>
      </c>
      <c r="AC11" s="10">
        <v>73.58</v>
      </c>
      <c r="AD11" s="2">
        <f t="shared" si="0"/>
        <v>1.5499999999999972</v>
      </c>
      <c r="AE11" s="138">
        <f t="shared" si="1"/>
        <v>-1.5915474120636541E-2</v>
      </c>
    </row>
    <row r="12" spans="1:31" x14ac:dyDescent="0.25">
      <c r="H12" s="72"/>
      <c r="W12" s="133">
        <v>42713</v>
      </c>
      <c r="X12" s="10">
        <v>74.84</v>
      </c>
      <c r="Y12" s="10">
        <v>74.91</v>
      </c>
      <c r="Z12" s="10">
        <v>74.290000000000006</v>
      </c>
      <c r="AA12" s="10">
        <v>74.77</v>
      </c>
      <c r="AB12" s="95">
        <v>2558300</v>
      </c>
      <c r="AC12" s="10">
        <v>74.77</v>
      </c>
      <c r="AD12" s="2">
        <f t="shared" si="0"/>
        <v>0.61999999999999034</v>
      </c>
      <c r="AE12" s="138">
        <f t="shared" si="1"/>
        <v>-1.8689093578961868E-3</v>
      </c>
    </row>
    <row r="13" spans="1:31" x14ac:dyDescent="0.25">
      <c r="H13" s="72"/>
      <c r="W13" s="133">
        <v>42712</v>
      </c>
      <c r="X13" s="10">
        <v>74.8</v>
      </c>
      <c r="Y13" s="10">
        <v>75.2</v>
      </c>
      <c r="Z13" s="10">
        <v>73.989999999999995</v>
      </c>
      <c r="AA13" s="10">
        <v>74.91</v>
      </c>
      <c r="AB13" s="95">
        <v>3407100</v>
      </c>
      <c r="AC13" s="10">
        <v>74.91</v>
      </c>
      <c r="AD13" s="2">
        <f t="shared" si="0"/>
        <v>1.210000000000008</v>
      </c>
      <c r="AE13" s="138">
        <f t="shared" si="1"/>
        <v>8.3456723650556786E-3</v>
      </c>
    </row>
    <row r="14" spans="1:31" x14ac:dyDescent="0.25">
      <c r="H14" s="72"/>
      <c r="W14" s="133">
        <v>42711</v>
      </c>
      <c r="X14" s="10">
        <v>72.47</v>
      </c>
      <c r="Y14" s="10">
        <v>74.72</v>
      </c>
      <c r="Z14" s="10">
        <v>72.23</v>
      </c>
      <c r="AA14" s="10">
        <v>74.290000000000006</v>
      </c>
      <c r="AB14" s="95">
        <v>5703400</v>
      </c>
      <c r="AC14" s="10">
        <v>74.290000000000006</v>
      </c>
      <c r="AD14" s="2">
        <f t="shared" si="0"/>
        <v>2.4899999999999949</v>
      </c>
      <c r="AE14" s="138">
        <f t="shared" si="1"/>
        <v>2.7382104826441767E-2</v>
      </c>
    </row>
    <row r="15" spans="1:31" x14ac:dyDescent="0.25">
      <c r="H15" s="72"/>
      <c r="W15" s="133">
        <v>42710</v>
      </c>
      <c r="X15" s="10">
        <v>72.47</v>
      </c>
      <c r="Y15" s="10">
        <v>72.739999999999995</v>
      </c>
      <c r="Z15" s="10">
        <v>72.08</v>
      </c>
      <c r="AA15" s="10">
        <v>72.31</v>
      </c>
      <c r="AB15" s="95">
        <v>3785000</v>
      </c>
      <c r="AC15" s="10">
        <v>72.31</v>
      </c>
      <c r="AD15" s="2">
        <f t="shared" si="0"/>
        <v>0.65999999999999659</v>
      </c>
      <c r="AE15" s="138">
        <f t="shared" si="1"/>
        <v>3.8872691933915515E-3</v>
      </c>
    </row>
    <row r="16" spans="1:31" x14ac:dyDescent="0.25">
      <c r="H16" s="72"/>
      <c r="W16" s="133">
        <v>42709</v>
      </c>
      <c r="X16" s="10">
        <v>72.33</v>
      </c>
      <c r="Y16" s="10">
        <v>72.64</v>
      </c>
      <c r="Z16" s="10">
        <v>71.989999999999995</v>
      </c>
      <c r="AA16" s="10">
        <v>72.03</v>
      </c>
      <c r="AB16" s="95">
        <v>3886700</v>
      </c>
      <c r="AC16" s="10">
        <v>72.03</v>
      </c>
      <c r="AD16" s="2">
        <f t="shared" si="0"/>
        <v>0.65000000000000568</v>
      </c>
      <c r="AE16" s="138">
        <f t="shared" si="1"/>
        <v>2.3657111049262269E-3</v>
      </c>
    </row>
    <row r="17" spans="1:31" x14ac:dyDescent="0.25">
      <c r="W17" s="133">
        <v>42706</v>
      </c>
      <c r="X17" s="10">
        <v>72.52</v>
      </c>
      <c r="Y17" s="10">
        <v>72.66</v>
      </c>
      <c r="Z17" s="10">
        <v>71.430000000000007</v>
      </c>
      <c r="AA17" s="10">
        <v>71.86</v>
      </c>
      <c r="AB17" s="95">
        <v>2938000</v>
      </c>
      <c r="AC17" s="10">
        <v>71.86</v>
      </c>
      <c r="AD17" s="2">
        <f t="shared" si="0"/>
        <v>1.2299999999999898</v>
      </c>
      <c r="AE17" s="138">
        <f t="shared" si="1"/>
        <v>-9.2375568730180824E-3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72.45</v>
      </c>
      <c r="Y18" s="10">
        <v>72.77</v>
      </c>
      <c r="Z18" s="10">
        <v>71.78</v>
      </c>
      <c r="AA18" s="10">
        <v>72.53</v>
      </c>
      <c r="AB18" s="95">
        <v>4289300</v>
      </c>
      <c r="AC18" s="10">
        <v>72.53</v>
      </c>
      <c r="AD18" s="2">
        <f t="shared" si="0"/>
        <v>0.98999999999999488</v>
      </c>
      <c r="AE18" s="138">
        <f t="shared" si="1"/>
        <v>6.8017767906718429E-3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72</v>
      </c>
      <c r="Y19" s="10">
        <v>72.33</v>
      </c>
      <c r="Z19" s="10">
        <v>71.78</v>
      </c>
      <c r="AA19" s="10">
        <v>72.040000000000006</v>
      </c>
      <c r="AB19" s="95">
        <v>4744100</v>
      </c>
      <c r="AC19" s="10">
        <v>72.040000000000006</v>
      </c>
      <c r="AD19" s="2">
        <f t="shared" si="0"/>
        <v>0.54999999999999716</v>
      </c>
      <c r="AE19" s="138">
        <f t="shared" si="1"/>
        <v>7.6933836900268115E-3</v>
      </c>
    </row>
    <row r="20" spans="1:31" x14ac:dyDescent="0.25">
      <c r="W20" s="133">
        <v>42703</v>
      </c>
      <c r="X20" s="10">
        <v>72.2</v>
      </c>
      <c r="Y20" s="10">
        <v>72.260000000000005</v>
      </c>
      <c r="Z20" s="10">
        <v>71.39</v>
      </c>
      <c r="AA20" s="10">
        <v>71.489999999999995</v>
      </c>
      <c r="AB20" s="95">
        <v>3771500</v>
      </c>
      <c r="AC20" s="10">
        <v>71.489999999999995</v>
      </c>
      <c r="AD20" s="2">
        <f t="shared" si="0"/>
        <v>0.87000000000000455</v>
      </c>
      <c r="AE20" s="138">
        <f t="shared" si="1"/>
        <v>-8.8728684319977491E-3</v>
      </c>
    </row>
    <row r="21" spans="1:31" x14ac:dyDescent="0.25">
      <c r="W21" s="133">
        <v>42702</v>
      </c>
      <c r="X21" s="10">
        <v>72.53</v>
      </c>
      <c r="Y21" s="10">
        <v>72.77</v>
      </c>
      <c r="Z21" s="10">
        <v>71.97</v>
      </c>
      <c r="AA21" s="10">
        <v>72.13</v>
      </c>
      <c r="AB21" s="95">
        <v>4306600</v>
      </c>
      <c r="AC21" s="10">
        <v>72.13</v>
      </c>
      <c r="AD21" s="2">
        <f t="shared" si="0"/>
        <v>0.79999999999999716</v>
      </c>
      <c r="AE21" s="138">
        <f t="shared" si="1"/>
        <v>-1.0019214932747822E-2</v>
      </c>
    </row>
    <row r="22" spans="1:31" x14ac:dyDescent="0.25">
      <c r="W22" s="133">
        <v>42699</v>
      </c>
      <c r="X22" s="10">
        <v>72.97</v>
      </c>
      <c r="Y22" s="10">
        <v>73.180000000000007</v>
      </c>
      <c r="Z22" s="10">
        <v>72.459999999999994</v>
      </c>
      <c r="AA22" s="10">
        <v>72.86</v>
      </c>
      <c r="AB22" s="95">
        <v>1900400</v>
      </c>
      <c r="AC22" s="10">
        <v>72.86</v>
      </c>
      <c r="AD22" s="2">
        <f t="shared" si="0"/>
        <v>0.72000000000001307</v>
      </c>
      <c r="AE22" s="138">
        <f t="shared" si="1"/>
        <v>-2.7442371020847123E-4</v>
      </c>
    </row>
    <row r="23" spans="1:31" x14ac:dyDescent="0.25">
      <c r="W23" s="133">
        <v>42697</v>
      </c>
      <c r="X23" s="10">
        <v>71.94</v>
      </c>
      <c r="Y23" s="10">
        <v>72.92</v>
      </c>
      <c r="Z23" s="10">
        <v>71.510000000000005</v>
      </c>
      <c r="AA23" s="10">
        <v>72.88</v>
      </c>
      <c r="AB23" s="95">
        <v>4661400</v>
      </c>
      <c r="AC23" s="10">
        <v>72.88</v>
      </c>
      <c r="AD23" s="2">
        <f t="shared" si="0"/>
        <v>1.4099999999999966</v>
      </c>
      <c r="AE23" s="138">
        <f t="shared" si="1"/>
        <v>1.6174010039040621E-2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71.819999999999993</v>
      </c>
      <c r="Y24" s="10">
        <v>71.88</v>
      </c>
      <c r="Z24" s="10">
        <v>70.87</v>
      </c>
      <c r="AA24" s="10">
        <v>71.72</v>
      </c>
      <c r="AB24" s="95">
        <v>3559900</v>
      </c>
      <c r="AC24" s="10">
        <v>71.72</v>
      </c>
      <c r="AD24" s="2">
        <f t="shared" si="0"/>
        <v>1.0099999999999909</v>
      </c>
      <c r="AE24" s="138">
        <f t="shared" si="1"/>
        <v>2.5160749231198931E-3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42695</v>
      </c>
      <c r="X25" s="10">
        <v>71.31</v>
      </c>
      <c r="Y25" s="10">
        <v>71.67</v>
      </c>
      <c r="Z25" s="10">
        <v>70.959999999999994</v>
      </c>
      <c r="AA25" s="10">
        <v>71.540000000000006</v>
      </c>
      <c r="AB25" s="95">
        <v>3239500</v>
      </c>
      <c r="AC25" s="10">
        <v>71.540000000000006</v>
      </c>
      <c r="AD25" s="2">
        <f t="shared" si="0"/>
        <v>0.71000000000000796</v>
      </c>
      <c r="AE25" s="138">
        <f t="shared" si="1"/>
        <v>7.6056338028169801E-3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42692</v>
      </c>
      <c r="X26" s="10">
        <v>71.53</v>
      </c>
      <c r="Y26" s="10">
        <v>71.599999999999994</v>
      </c>
      <c r="Z26" s="10">
        <v>70.77</v>
      </c>
      <c r="AA26" s="10">
        <v>71</v>
      </c>
      <c r="AB26" s="95">
        <v>5375500</v>
      </c>
      <c r="AC26" s="10">
        <v>71</v>
      </c>
      <c r="AD26" s="2">
        <f t="shared" si="0"/>
        <v>0.82999999999999829</v>
      </c>
      <c r="AE26" s="138">
        <f t="shared" si="1"/>
        <v>-1.0866536639732582E-2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42691</v>
      </c>
      <c r="X27" s="10">
        <v>71.36</v>
      </c>
      <c r="Y27" s="10">
        <v>72</v>
      </c>
      <c r="Z27" s="10">
        <v>71.319999999999993</v>
      </c>
      <c r="AA27" s="10">
        <v>71.78</v>
      </c>
      <c r="AB27" s="95">
        <v>3775200</v>
      </c>
      <c r="AC27" s="10">
        <v>71.78</v>
      </c>
      <c r="AD27" s="2">
        <f t="shared" si="0"/>
        <v>0.68000000000000682</v>
      </c>
      <c r="AE27" s="138">
        <f t="shared" si="1"/>
        <v>1.3950892857141906E-3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42690</v>
      </c>
      <c r="X28" s="10">
        <v>71.95</v>
      </c>
      <c r="Y28" s="10">
        <v>72.400000000000006</v>
      </c>
      <c r="Z28" s="10">
        <v>71.28</v>
      </c>
      <c r="AA28" s="10">
        <v>71.680000000000007</v>
      </c>
      <c r="AB28" s="95">
        <v>4469200</v>
      </c>
      <c r="AC28" s="10">
        <v>71.680000000000007</v>
      </c>
      <c r="AD28" s="2">
        <f t="shared" si="0"/>
        <v>1.1200000000000045</v>
      </c>
      <c r="AE28" s="138">
        <f t="shared" si="1"/>
        <v>-1.0901062508624104E-2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42689</v>
      </c>
      <c r="X29" s="10">
        <v>72.13</v>
      </c>
      <c r="Y29" s="10">
        <v>72.48</v>
      </c>
      <c r="Z29" s="10">
        <v>71.239999999999995</v>
      </c>
      <c r="AA29" s="10">
        <v>72.47</v>
      </c>
      <c r="AB29" s="95">
        <v>4429300</v>
      </c>
      <c r="AC29" s="10">
        <v>72.47</v>
      </c>
      <c r="AD29" s="2">
        <f t="shared" si="0"/>
        <v>1.2400000000000091</v>
      </c>
      <c r="AE29" s="138">
        <f t="shared" si="1"/>
        <v>6.9041701187511073E-4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42688</v>
      </c>
      <c r="X30" s="10">
        <v>70.8</v>
      </c>
      <c r="Y30" s="10">
        <v>72.680000000000007</v>
      </c>
      <c r="Z30" s="10">
        <v>70.63</v>
      </c>
      <c r="AA30" s="10">
        <v>72.42</v>
      </c>
      <c r="AB30" s="95">
        <v>8026400</v>
      </c>
      <c r="AC30" s="10">
        <v>72.42</v>
      </c>
      <c r="AD30" s="2">
        <f t="shared" si="0"/>
        <v>2.0500000000000114</v>
      </c>
      <c r="AE30" s="138">
        <f t="shared" si="1"/>
        <v>2.7234042553191617E-2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42685</v>
      </c>
      <c r="X31" s="10">
        <v>69.97</v>
      </c>
      <c r="Y31" s="10">
        <v>70.59</v>
      </c>
      <c r="Z31" s="10">
        <v>69.650000000000006</v>
      </c>
      <c r="AA31" s="10">
        <v>70.5</v>
      </c>
      <c r="AB31" s="95">
        <v>4642300</v>
      </c>
      <c r="AC31" s="10">
        <v>70.5</v>
      </c>
      <c r="AD31" s="2">
        <f t="shared" si="0"/>
        <v>0.93999999999999773</v>
      </c>
      <c r="AE31" s="138">
        <f t="shared" si="1"/>
        <v>5.5626872058194277E-3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262</v>
      </c>
      <c r="W32" s="133">
        <v>42684</v>
      </c>
      <c r="X32" s="10">
        <v>69.239999999999995</v>
      </c>
      <c r="Y32" s="10">
        <v>70.400000000000006</v>
      </c>
      <c r="Z32" s="10">
        <v>69.05</v>
      </c>
      <c r="AA32" s="10">
        <v>70.11</v>
      </c>
      <c r="AB32" s="95">
        <v>9418700</v>
      </c>
      <c r="AC32" s="10">
        <v>70.11</v>
      </c>
      <c r="AD32" s="2">
        <f t="shared" si="0"/>
        <v>1.3500000000000085</v>
      </c>
      <c r="AE32" s="138">
        <f t="shared" si="1"/>
        <v>1.9930171661332707E-2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42683</v>
      </c>
      <c r="X33" s="10">
        <v>67.16</v>
      </c>
      <c r="Y33" s="10">
        <v>69</v>
      </c>
      <c r="Z33" s="10">
        <v>67.06</v>
      </c>
      <c r="AA33" s="10">
        <v>68.739999999999995</v>
      </c>
      <c r="AB33" s="95">
        <v>9191700</v>
      </c>
      <c r="AC33" s="10">
        <v>68.739999999999995</v>
      </c>
      <c r="AD33" s="2">
        <f t="shared" si="0"/>
        <v>1.9399999999999977</v>
      </c>
      <c r="AE33" s="138">
        <f t="shared" si="1"/>
        <v>2.4899358878783362E-2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42682</v>
      </c>
      <c r="X34" s="10">
        <v>66.790000000000006</v>
      </c>
      <c r="Y34" s="10">
        <v>67.260000000000005</v>
      </c>
      <c r="Z34" s="10">
        <v>66.31</v>
      </c>
      <c r="AA34" s="10">
        <v>67.069999999999993</v>
      </c>
      <c r="AB34" s="95">
        <v>3947700</v>
      </c>
      <c r="AC34" s="10">
        <v>67.069999999999993</v>
      </c>
      <c r="AD34" s="2">
        <f t="shared" si="0"/>
        <v>0.95000000000000284</v>
      </c>
      <c r="AE34" s="138">
        <f t="shared" si="1"/>
        <v>1.0447761194027905E-3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42681</v>
      </c>
      <c r="X35" s="10">
        <v>66.849999999999994</v>
      </c>
      <c r="Y35" s="10">
        <v>67.33</v>
      </c>
      <c r="Z35" s="10">
        <v>66.650000000000006</v>
      </c>
      <c r="AA35" s="10">
        <v>67</v>
      </c>
      <c r="AB35" s="95">
        <v>4012100</v>
      </c>
      <c r="AC35" s="10">
        <v>67</v>
      </c>
      <c r="AD35" s="2">
        <f t="shared" si="0"/>
        <v>0.67999999999999261</v>
      </c>
      <c r="AE35" s="138">
        <f t="shared" si="1"/>
        <v>2.2744619142115674E-2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42678</v>
      </c>
      <c r="X36" s="10">
        <v>65.5</v>
      </c>
      <c r="Y36" s="10">
        <v>66.08</v>
      </c>
      <c r="Z36" s="10">
        <v>65.03</v>
      </c>
      <c r="AA36" s="10">
        <v>65.510000000000005</v>
      </c>
      <c r="AB36" s="95">
        <v>3429900</v>
      </c>
      <c r="AC36" s="10">
        <v>65.510000000000005</v>
      </c>
      <c r="AD36" s="2">
        <f t="shared" si="0"/>
        <v>1.0499999999999972</v>
      </c>
      <c r="AE36" s="138">
        <f t="shared" si="1"/>
        <v>2.7552426144192843E-3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65.53</v>
      </c>
      <c r="Y37" s="10">
        <v>65.760000000000005</v>
      </c>
      <c r="Z37" s="10">
        <v>65.040000000000006</v>
      </c>
      <c r="AA37" s="10">
        <v>65.33</v>
      </c>
      <c r="AB37" s="95">
        <v>3796500</v>
      </c>
      <c r="AC37" s="10">
        <v>65.33</v>
      </c>
      <c r="AD37" s="2">
        <f t="shared" si="0"/>
        <v>0.71999999999999886</v>
      </c>
      <c r="AE37" s="138">
        <f t="shared" si="1"/>
        <v>-1.8334606569901934E-3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65.760000000000005</v>
      </c>
      <c r="Y38" s="10">
        <v>66.03</v>
      </c>
      <c r="Z38" s="10">
        <v>65.14</v>
      </c>
      <c r="AA38" s="10">
        <v>65.45</v>
      </c>
      <c r="AB38" s="95">
        <v>3659000</v>
      </c>
      <c r="AC38" s="10">
        <v>65.45</v>
      </c>
      <c r="AD38" s="2">
        <f t="shared" si="0"/>
        <v>0.89000000000000057</v>
      </c>
      <c r="AE38" s="138">
        <f t="shared" si="1"/>
        <v>-1.2075471698113183E-2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66.77</v>
      </c>
      <c r="Y39" s="10">
        <v>66.81</v>
      </c>
      <c r="Z39" s="10">
        <v>65.73</v>
      </c>
      <c r="AA39" s="10">
        <v>66.25</v>
      </c>
      <c r="AB39" s="95">
        <v>3761600</v>
      </c>
      <c r="AC39" s="10">
        <v>66.25</v>
      </c>
      <c r="AD39" s="2">
        <f t="shared" si="0"/>
        <v>1.0799999999999983</v>
      </c>
      <c r="AE39" s="138">
        <f t="shared" si="1"/>
        <v>-2.5594700391448066E-3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42674</v>
      </c>
      <c r="X40" s="10">
        <v>66.81</v>
      </c>
      <c r="Y40" s="10">
        <v>66.83</v>
      </c>
      <c r="Z40" s="10">
        <v>66.31</v>
      </c>
      <c r="AA40" s="10">
        <v>66.42</v>
      </c>
      <c r="AB40" s="95">
        <v>3233400</v>
      </c>
      <c r="AC40" s="10">
        <v>66.42</v>
      </c>
      <c r="AD40" s="2">
        <f t="shared" si="0"/>
        <v>0.51999999999999602</v>
      </c>
      <c r="AE40" s="138">
        <f t="shared" si="1"/>
        <v>-4.5146726862299591E-4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81.312000000000012</v>
      </c>
      <c r="Q41" s="2"/>
      <c r="W41" s="133">
        <v>42671</v>
      </c>
      <c r="X41" s="10">
        <v>67.150000000000006</v>
      </c>
      <c r="Y41" s="10">
        <v>67.22</v>
      </c>
      <c r="Z41" s="10">
        <v>66.3</v>
      </c>
      <c r="AA41" s="10">
        <v>66.45</v>
      </c>
      <c r="AB41" s="95">
        <v>4994500</v>
      </c>
      <c r="AC41" s="10">
        <v>66.45</v>
      </c>
      <c r="AD41" s="2">
        <f t="shared" si="0"/>
        <v>0.92000000000000171</v>
      </c>
      <c r="AE41" s="138">
        <f t="shared" si="1"/>
        <v>-7.1716718960108672E-3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80.572800000000001</v>
      </c>
      <c r="Q42" s="2"/>
      <c r="T42" s="91" t="s">
        <v>113</v>
      </c>
      <c r="W42" s="133">
        <v>42670</v>
      </c>
      <c r="X42" s="10">
        <v>67</v>
      </c>
      <c r="Y42" s="10">
        <v>67.22</v>
      </c>
      <c r="Z42" s="10">
        <v>66.430000000000007</v>
      </c>
      <c r="AA42" s="10">
        <v>66.930000000000007</v>
      </c>
      <c r="AB42" s="95">
        <v>4751300</v>
      </c>
      <c r="AC42" s="10">
        <v>66.930000000000007</v>
      </c>
      <c r="AD42" s="2">
        <f t="shared" si="0"/>
        <v>0.78999999999999204</v>
      </c>
      <c r="AE42" s="138">
        <f t="shared" si="1"/>
        <v>1.9461077844313834E-3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79.833600000000004</v>
      </c>
      <c r="Q43" s="2"/>
      <c r="T43" s="128" t="s">
        <v>98</v>
      </c>
      <c r="U43" s="129">
        <v>74.97</v>
      </c>
      <c r="W43" s="133">
        <v>42669</v>
      </c>
      <c r="X43" s="10">
        <v>66.5</v>
      </c>
      <c r="Y43" s="10">
        <v>67.069999999999993</v>
      </c>
      <c r="Z43" s="10">
        <v>66.14</v>
      </c>
      <c r="AA43" s="10">
        <v>66.8</v>
      </c>
      <c r="AB43" s="95">
        <v>3621800</v>
      </c>
      <c r="AC43" s="10">
        <v>66.8</v>
      </c>
      <c r="AD43" s="2">
        <f t="shared" si="0"/>
        <v>0.92999999999999261</v>
      </c>
      <c r="AE43" s="138">
        <f t="shared" si="1"/>
        <v>8.9901108780354733E-4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79.094400000000007</v>
      </c>
      <c r="Q44" s="2"/>
      <c r="T44" s="93" t="s">
        <v>99</v>
      </c>
      <c r="U44" s="130">
        <v>75.099999999999994</v>
      </c>
      <c r="W44" s="133">
        <v>42668</v>
      </c>
      <c r="X44" s="10">
        <v>66.930000000000007</v>
      </c>
      <c r="Y44" s="10">
        <v>67.38</v>
      </c>
      <c r="Z44" s="10">
        <v>66.61</v>
      </c>
      <c r="AA44" s="10">
        <v>66.739999999999995</v>
      </c>
      <c r="AB44" s="95">
        <v>3882300</v>
      </c>
      <c r="AC44" s="10">
        <v>66.739999999999995</v>
      </c>
      <c r="AD44" s="2">
        <f t="shared" si="0"/>
        <v>0.76999999999999602</v>
      </c>
      <c r="AE44" s="138">
        <f t="shared" si="1"/>
        <v>-5.2168728573559475E-3</v>
      </c>
    </row>
    <row r="45" spans="2:31" x14ac:dyDescent="0.25">
      <c r="O45" s="83">
        <v>1.06</v>
      </c>
      <c r="P45" s="83">
        <f t="shared" si="36"/>
        <v>78.355200000000011</v>
      </c>
      <c r="Q45" s="2"/>
      <c r="T45" s="93" t="s">
        <v>100</v>
      </c>
      <c r="U45" s="130" t="s">
        <v>129</v>
      </c>
      <c r="W45" s="133">
        <v>42667</v>
      </c>
      <c r="X45" s="10">
        <v>67.69</v>
      </c>
      <c r="Y45" s="10">
        <v>67.930000000000007</v>
      </c>
      <c r="Z45" s="10">
        <v>67.069999999999993</v>
      </c>
      <c r="AA45" s="10">
        <v>67.09</v>
      </c>
      <c r="AB45" s="95">
        <v>5174000</v>
      </c>
      <c r="AC45" s="10">
        <v>67.09</v>
      </c>
      <c r="AD45" s="2">
        <f t="shared" si="0"/>
        <v>0.86000000000001364</v>
      </c>
      <c r="AE45" s="138">
        <f t="shared" si="1"/>
        <v>-4.0083135391922875E-3</v>
      </c>
    </row>
    <row r="46" spans="2:31" x14ac:dyDescent="0.25">
      <c r="O46" s="83">
        <v>1.05</v>
      </c>
      <c r="P46" s="83">
        <f t="shared" si="36"/>
        <v>77.616</v>
      </c>
      <c r="Q46" s="2"/>
      <c r="T46" s="93" t="s">
        <v>101</v>
      </c>
      <c r="U46" s="130" t="s">
        <v>129</v>
      </c>
      <c r="W46" s="133">
        <v>42664</v>
      </c>
      <c r="X46" s="10">
        <v>66.45</v>
      </c>
      <c r="Y46" s="10">
        <v>67.59</v>
      </c>
      <c r="Z46" s="10">
        <v>66.400000000000006</v>
      </c>
      <c r="AA46" s="10">
        <v>67.36</v>
      </c>
      <c r="AB46" s="95">
        <v>8561200</v>
      </c>
      <c r="AC46" s="10">
        <v>67.36</v>
      </c>
      <c r="AD46" s="2">
        <f t="shared" si="0"/>
        <v>1.1899999999999977</v>
      </c>
      <c r="AE46" s="138">
        <f t="shared" si="1"/>
        <v>8.6852351003294803E-3</v>
      </c>
    </row>
    <row r="47" spans="2:31" x14ac:dyDescent="0.25">
      <c r="O47" s="83">
        <v>1.04</v>
      </c>
      <c r="P47" s="83">
        <f t="shared" si="36"/>
        <v>76.876800000000003</v>
      </c>
      <c r="Q47" s="2"/>
      <c r="T47" s="93" t="s">
        <v>102</v>
      </c>
      <c r="U47" s="130">
        <v>72.88</v>
      </c>
      <c r="W47" s="133">
        <v>42663</v>
      </c>
      <c r="X47" s="10">
        <v>65.34</v>
      </c>
      <c r="Y47" s="10">
        <v>67.78</v>
      </c>
      <c r="Z47" s="10">
        <v>64.75</v>
      </c>
      <c r="AA47" s="10">
        <v>66.78</v>
      </c>
      <c r="AB47" s="95">
        <v>25870700</v>
      </c>
      <c r="AC47" s="10">
        <v>66.78</v>
      </c>
      <c r="AD47" s="2">
        <f t="shared" si="0"/>
        <v>3.0300000000000011</v>
      </c>
      <c r="AE47" s="138">
        <f t="shared" si="1"/>
        <v>9.0285714285714302E-2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76.137600000000006</v>
      </c>
      <c r="Q48" s="2"/>
      <c r="T48" s="93" t="s">
        <v>103</v>
      </c>
      <c r="U48" s="130">
        <v>1.20648</v>
      </c>
      <c r="W48" s="133">
        <v>42662</v>
      </c>
      <c r="X48" s="10">
        <v>60.42</v>
      </c>
      <c r="Y48" s="10">
        <v>61.68</v>
      </c>
      <c r="Z48" s="10">
        <v>60.27</v>
      </c>
      <c r="AA48" s="10">
        <v>61.25</v>
      </c>
      <c r="AB48" s="95">
        <v>7888500</v>
      </c>
      <c r="AC48" s="10">
        <v>61.25</v>
      </c>
      <c r="AD48" s="2">
        <f t="shared" si="0"/>
        <v>1.4099999999999966</v>
      </c>
      <c r="AE48" s="138">
        <f t="shared" si="1"/>
        <v>1.9474034620506009E-2</v>
      </c>
    </row>
    <row r="49" spans="1:31" x14ac:dyDescent="0.25">
      <c r="A49" s="387" t="s">
        <v>1</v>
      </c>
      <c r="B49" s="387" t="s">
        <v>2</v>
      </c>
      <c r="C49" s="387" t="s">
        <v>4</v>
      </c>
      <c r="D49" s="389" t="s">
        <v>5</v>
      </c>
      <c r="E49" s="389" t="s">
        <v>94</v>
      </c>
      <c r="F49" s="389" t="s">
        <v>60</v>
      </c>
      <c r="G49" s="387" t="s">
        <v>3</v>
      </c>
      <c r="H49" s="387" t="s">
        <v>6</v>
      </c>
      <c r="I49" s="389" t="s">
        <v>7</v>
      </c>
      <c r="J49" s="389" t="s">
        <v>95</v>
      </c>
      <c r="K49" s="389" t="s">
        <v>61</v>
      </c>
      <c r="L49" s="387" t="s">
        <v>37</v>
      </c>
      <c r="M49" s="387" t="s">
        <v>38</v>
      </c>
      <c r="O49" s="83">
        <v>1.02</v>
      </c>
      <c r="P49" s="83">
        <f t="shared" si="36"/>
        <v>75.398400000000009</v>
      </c>
      <c r="Q49" s="2"/>
      <c r="T49" s="93" t="s">
        <v>122</v>
      </c>
      <c r="U49" s="130" t="s">
        <v>341</v>
      </c>
      <c r="W49" s="133">
        <v>42661</v>
      </c>
      <c r="X49" s="10">
        <v>60.52</v>
      </c>
      <c r="Y49" s="10">
        <v>60.57</v>
      </c>
      <c r="Z49" s="10">
        <v>59.88</v>
      </c>
      <c r="AA49" s="10">
        <v>60.08</v>
      </c>
      <c r="AB49" s="95">
        <v>3416600</v>
      </c>
      <c r="AC49" s="10">
        <v>60.08</v>
      </c>
      <c r="AD49" s="2">
        <f t="shared" si="0"/>
        <v>0.68999999999999773</v>
      </c>
      <c r="AE49" s="138">
        <f t="shared" si="1"/>
        <v>3.0050083472454858E-3</v>
      </c>
    </row>
    <row r="50" spans="1:31" x14ac:dyDescent="0.25">
      <c r="A50" s="390" t="s">
        <v>235</v>
      </c>
      <c r="B50" s="380">
        <v>42548</v>
      </c>
      <c r="C50" s="381">
        <v>40</v>
      </c>
      <c r="D50" s="382">
        <v>59.08</v>
      </c>
      <c r="E50" s="382">
        <v>0</v>
      </c>
      <c r="F50" s="382">
        <f>D50*C50+E50</f>
        <v>2363.1999999999998</v>
      </c>
      <c r="G50" s="380">
        <v>42580</v>
      </c>
      <c r="H50" s="385">
        <v>40</v>
      </c>
      <c r="I50" s="382">
        <v>64.58</v>
      </c>
      <c r="J50" s="382">
        <v>0.06</v>
      </c>
      <c r="K50" s="382">
        <f>I50*H50-J50</f>
        <v>2583.14</v>
      </c>
      <c r="L50" s="380">
        <v>42592</v>
      </c>
      <c r="M50" s="381">
        <v>11.6</v>
      </c>
      <c r="O50" s="83">
        <v>1.01</v>
      </c>
      <c r="P50" s="83">
        <f t="shared" si="36"/>
        <v>74.659199999999998</v>
      </c>
      <c r="Q50" s="2"/>
      <c r="T50" s="93"/>
      <c r="U50" s="130"/>
      <c r="W50" s="133">
        <v>42660</v>
      </c>
      <c r="X50" s="10">
        <v>60.27</v>
      </c>
      <c r="Y50" s="10">
        <v>60.42</v>
      </c>
      <c r="Z50" s="10">
        <v>59.78</v>
      </c>
      <c r="AA50" s="10">
        <v>59.9</v>
      </c>
      <c r="AB50" s="95">
        <v>3903900</v>
      </c>
      <c r="AC50" s="10">
        <v>59.9</v>
      </c>
      <c r="AD50" s="2">
        <f t="shared" si="0"/>
        <v>0.64000000000000057</v>
      </c>
      <c r="AE50" s="138">
        <f t="shared" si="1"/>
        <v>-4.1562759767248547E-3</v>
      </c>
    </row>
    <row r="51" spans="1:31" x14ac:dyDescent="0.25">
      <c r="A51" s="391" t="s">
        <v>71</v>
      </c>
      <c r="B51" s="380"/>
      <c r="C51" s="381"/>
      <c r="D51" s="382"/>
      <c r="E51" s="382"/>
      <c r="F51" s="382"/>
      <c r="G51" s="381"/>
      <c r="H51" s="385"/>
      <c r="I51" s="382"/>
      <c r="J51" s="382"/>
      <c r="K51" s="382"/>
      <c r="L51" s="381"/>
      <c r="M51" s="381"/>
      <c r="O51" s="83">
        <v>1</v>
      </c>
      <c r="P51" s="83">
        <f t="shared" si="36"/>
        <v>73.92</v>
      </c>
      <c r="Q51" s="2"/>
      <c r="T51" s="93" t="s">
        <v>105</v>
      </c>
      <c r="U51" s="130" t="s">
        <v>486</v>
      </c>
      <c r="W51" s="133">
        <v>42657</v>
      </c>
      <c r="X51" s="10">
        <v>61.01</v>
      </c>
      <c r="Y51" s="10">
        <v>61.2</v>
      </c>
      <c r="Z51" s="10">
        <v>60.1</v>
      </c>
      <c r="AA51" s="10">
        <v>60.15</v>
      </c>
      <c r="AB51" s="95">
        <v>4963800</v>
      </c>
      <c r="AC51" s="10">
        <v>60.15</v>
      </c>
      <c r="AD51" s="2">
        <f t="shared" si="0"/>
        <v>1.1000000000000014</v>
      </c>
      <c r="AE51" s="138">
        <f t="shared" si="1"/>
        <v>-4.3039231915245058E-3</v>
      </c>
    </row>
    <row r="52" spans="1:31" x14ac:dyDescent="0.25">
      <c r="A52" s="381"/>
      <c r="B52" s="380"/>
      <c r="C52" s="381"/>
      <c r="D52" s="382"/>
      <c r="E52" s="382"/>
      <c r="F52" s="382"/>
      <c r="G52" s="381"/>
      <c r="H52" s="385"/>
      <c r="I52" s="382"/>
      <c r="J52" s="382"/>
      <c r="K52" s="382"/>
      <c r="L52" s="381"/>
      <c r="M52" s="381"/>
      <c r="O52" s="83">
        <v>0.99</v>
      </c>
      <c r="P52" s="83">
        <f t="shared" si="36"/>
        <v>73.180800000000005</v>
      </c>
      <c r="Q52" s="2"/>
      <c r="T52" s="93" t="s">
        <v>106</v>
      </c>
      <c r="U52" s="130" t="s">
        <v>415</v>
      </c>
      <c r="W52" s="133">
        <v>42656</v>
      </c>
      <c r="X52" s="10">
        <v>60.23</v>
      </c>
      <c r="Y52" s="10">
        <v>60.56</v>
      </c>
      <c r="Z52" s="10">
        <v>59.5</v>
      </c>
      <c r="AA52" s="10">
        <v>60.41</v>
      </c>
      <c r="AB52" s="95">
        <v>4220500</v>
      </c>
      <c r="AC52" s="10">
        <v>60.41</v>
      </c>
      <c r="AD52" s="2">
        <f t="shared" si="0"/>
        <v>1.0600000000000023</v>
      </c>
      <c r="AE52" s="138">
        <f t="shared" si="1"/>
        <v>-4.6136101499423265E-3</v>
      </c>
    </row>
    <row r="53" spans="1:31" x14ac:dyDescent="0.25">
      <c r="A53" s="381"/>
      <c r="B53" s="380"/>
      <c r="C53" s="381"/>
      <c r="D53" s="382"/>
      <c r="E53" s="382"/>
      <c r="F53" s="382"/>
      <c r="G53" s="381"/>
      <c r="H53" s="385"/>
      <c r="I53" s="382"/>
      <c r="J53" s="382"/>
      <c r="K53" s="382"/>
      <c r="L53" s="381"/>
      <c r="M53" s="381"/>
      <c r="O53" s="83">
        <v>0.98</v>
      </c>
      <c r="P53" s="83">
        <f t="shared" si="36"/>
        <v>72.441599999999994</v>
      </c>
      <c r="Q53" s="2"/>
      <c r="T53" s="93" t="s">
        <v>107</v>
      </c>
      <c r="U53" s="131">
        <v>2049447</v>
      </c>
      <c r="W53" s="133">
        <v>42655</v>
      </c>
      <c r="X53" s="10">
        <v>60.82</v>
      </c>
      <c r="Y53" s="10">
        <v>61.05</v>
      </c>
      <c r="Z53" s="10">
        <v>60.58</v>
      </c>
      <c r="AA53" s="10">
        <v>60.69</v>
      </c>
      <c r="AB53" s="95">
        <v>3293800</v>
      </c>
      <c r="AC53" s="10">
        <v>60.69</v>
      </c>
      <c r="AD53" s="2">
        <f t="shared" si="0"/>
        <v>0.46999999999999886</v>
      </c>
      <c r="AE53" s="138">
        <f t="shared" si="1"/>
        <v>-2.7932960893854997E-3</v>
      </c>
    </row>
    <row r="54" spans="1:31" x14ac:dyDescent="0.25">
      <c r="A54" s="381"/>
      <c r="B54" s="380"/>
      <c r="C54" s="381"/>
      <c r="D54" s="382"/>
      <c r="E54" s="382"/>
      <c r="F54" s="382"/>
      <c r="G54" s="381"/>
      <c r="H54" s="385"/>
      <c r="I54" s="382"/>
      <c r="J54" s="382"/>
      <c r="K54" s="382"/>
      <c r="L54" s="381"/>
      <c r="M54" s="381"/>
      <c r="O54" s="83">
        <v>0.97</v>
      </c>
      <c r="P54" s="83">
        <f t="shared" si="36"/>
        <v>71.702399999999997</v>
      </c>
      <c r="T54" s="93" t="s">
        <v>110</v>
      </c>
      <c r="U54" s="131">
        <v>4751170</v>
      </c>
      <c r="W54" s="133">
        <v>42654</v>
      </c>
      <c r="X54" s="10">
        <v>61.53</v>
      </c>
      <c r="Y54" s="10">
        <v>61.7</v>
      </c>
      <c r="Z54" s="10">
        <v>60.55</v>
      </c>
      <c r="AA54" s="10">
        <v>60.86</v>
      </c>
      <c r="AB54" s="95">
        <v>3926500</v>
      </c>
      <c r="AC54" s="10">
        <v>60.86</v>
      </c>
      <c r="AD54" s="2">
        <f t="shared" si="0"/>
        <v>1.1500000000000057</v>
      </c>
      <c r="AE54" s="138">
        <f t="shared" si="1"/>
        <v>-1.6801292407108259E-2</v>
      </c>
    </row>
    <row r="55" spans="1:31" x14ac:dyDescent="0.25">
      <c r="A55" s="381"/>
      <c r="B55" s="381"/>
      <c r="C55" s="381"/>
      <c r="D55" s="382"/>
      <c r="E55" s="382"/>
      <c r="F55" s="382"/>
      <c r="G55" s="381"/>
      <c r="H55" s="385"/>
      <c r="I55" s="382"/>
      <c r="J55" s="382"/>
      <c r="K55" s="382"/>
      <c r="L55" s="381"/>
      <c r="M55" s="381"/>
      <c r="O55" s="83">
        <v>0.96</v>
      </c>
      <c r="P55" s="83">
        <f t="shared" si="36"/>
        <v>70.963200000000001</v>
      </c>
      <c r="T55" s="93" t="s">
        <v>108</v>
      </c>
      <c r="U55" s="130" t="s">
        <v>487</v>
      </c>
      <c r="W55" s="133">
        <v>42653</v>
      </c>
      <c r="X55" s="10">
        <v>62.15</v>
      </c>
      <c r="Y55" s="10">
        <v>62.49</v>
      </c>
      <c r="Z55" s="10">
        <v>61.87</v>
      </c>
      <c r="AA55" s="10">
        <v>61.9</v>
      </c>
      <c r="AB55" s="95">
        <v>2522900</v>
      </c>
      <c r="AC55" s="10">
        <v>61.9</v>
      </c>
      <c r="AD55" s="2">
        <f t="shared" si="0"/>
        <v>0.62000000000000455</v>
      </c>
      <c r="AE55" s="138">
        <f t="shared" si="1"/>
        <v>2.26683937823835E-3</v>
      </c>
    </row>
    <row r="56" spans="1:31" x14ac:dyDescent="0.25">
      <c r="A56" s="381"/>
      <c r="B56" s="381"/>
      <c r="C56" s="381"/>
      <c r="D56" s="382"/>
      <c r="E56" s="382"/>
      <c r="F56" s="382"/>
      <c r="G56" s="381"/>
      <c r="H56" s="385"/>
      <c r="I56" s="382"/>
      <c r="J56" s="382"/>
      <c r="K56" s="382"/>
      <c r="L56" s="381"/>
      <c r="M56" s="381"/>
      <c r="O56" s="83">
        <v>0.95</v>
      </c>
      <c r="P56" s="83">
        <f t="shared" si="36"/>
        <v>70.224000000000004</v>
      </c>
      <c r="T56" s="93" t="s">
        <v>111</v>
      </c>
      <c r="U56" s="130">
        <v>13.32</v>
      </c>
      <c r="W56" s="133">
        <v>42650</v>
      </c>
      <c r="X56" s="10">
        <v>62.11</v>
      </c>
      <c r="Y56" s="10">
        <v>62.27</v>
      </c>
      <c r="Z56" s="10">
        <v>61.48</v>
      </c>
      <c r="AA56" s="10">
        <v>61.76</v>
      </c>
      <c r="AB56" s="95">
        <v>4217400</v>
      </c>
      <c r="AC56" s="10">
        <v>61.76</v>
      </c>
      <c r="AD56" s="2">
        <f t="shared" si="0"/>
        <v>0.79000000000000625</v>
      </c>
      <c r="AE56" s="138">
        <f t="shared" si="1"/>
        <v>-2.9060381013884529E-3</v>
      </c>
    </row>
    <row r="57" spans="1:31" x14ac:dyDescent="0.25">
      <c r="A57" s="381"/>
      <c r="B57" s="381"/>
      <c r="C57" s="381"/>
      <c r="D57" s="382"/>
      <c r="E57" s="382"/>
      <c r="F57" s="382"/>
      <c r="G57" s="381"/>
      <c r="H57" s="385"/>
      <c r="I57" s="382"/>
      <c r="J57" s="382"/>
      <c r="K57" s="382"/>
      <c r="L57" s="381"/>
      <c r="M57" s="381"/>
      <c r="O57" s="83">
        <v>0.94</v>
      </c>
      <c r="P57" s="83">
        <f t="shared" si="36"/>
        <v>69.484799999999993</v>
      </c>
      <c r="T57" s="93" t="s">
        <v>112</v>
      </c>
      <c r="U57" s="130">
        <v>5.63</v>
      </c>
      <c r="W57" s="133">
        <v>42649</v>
      </c>
      <c r="X57" s="10">
        <v>63.56</v>
      </c>
      <c r="Y57" s="10">
        <v>63.68</v>
      </c>
      <c r="Z57" s="10">
        <v>61.76</v>
      </c>
      <c r="AA57" s="10">
        <v>61.94</v>
      </c>
      <c r="AB57" s="95">
        <v>7975900</v>
      </c>
      <c r="AC57" s="10">
        <v>61.94</v>
      </c>
      <c r="AD57" s="2">
        <f t="shared" si="0"/>
        <v>1.9200000000000017</v>
      </c>
      <c r="AE57" s="138">
        <f t="shared" si="1"/>
        <v>-3.7600994406463695E-2</v>
      </c>
    </row>
    <row r="58" spans="1:31" x14ac:dyDescent="0.25">
      <c r="A58" s="381"/>
      <c r="B58" s="381"/>
      <c r="C58" s="381"/>
      <c r="D58" s="382"/>
      <c r="E58" s="382"/>
      <c r="F58" s="382"/>
      <c r="G58" s="381"/>
      <c r="H58" s="385"/>
      <c r="I58" s="382"/>
      <c r="J58" s="382"/>
      <c r="K58" s="382"/>
      <c r="L58" s="381"/>
      <c r="M58" s="381"/>
      <c r="O58" s="83">
        <v>0.93</v>
      </c>
      <c r="P58" s="83">
        <f t="shared" si="36"/>
        <v>68.74560000000001</v>
      </c>
      <c r="T58" s="93" t="s">
        <v>109</v>
      </c>
      <c r="U58" s="130" t="s">
        <v>488</v>
      </c>
      <c r="W58" s="133">
        <v>42648</v>
      </c>
      <c r="X58" s="10">
        <v>63.77</v>
      </c>
      <c r="Y58" s="10">
        <v>64.53</v>
      </c>
      <c r="Z58" s="10">
        <v>63.69</v>
      </c>
      <c r="AA58" s="10">
        <v>64.36</v>
      </c>
      <c r="AB58" s="95">
        <v>3345000</v>
      </c>
      <c r="AC58" s="10">
        <v>64.36</v>
      </c>
      <c r="AD58" s="2">
        <f t="shared" si="0"/>
        <v>0.84000000000000341</v>
      </c>
      <c r="AE58" s="138" t="e">
        <f t="shared" si="1"/>
        <v>#DIV/0!</v>
      </c>
    </row>
    <row r="59" spans="1:31" x14ac:dyDescent="0.25">
      <c r="A59" s="381"/>
      <c r="B59" s="381"/>
      <c r="C59" s="381"/>
      <c r="D59" s="382"/>
      <c r="E59" s="382"/>
      <c r="F59" s="382"/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36"/>
        <v>68.006399999999999</v>
      </c>
      <c r="W59" s="133">
        <v>42648</v>
      </c>
      <c r="X59" s="10" t="s">
        <v>324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:31" x14ac:dyDescent="0.25">
      <c r="A60" s="381"/>
      <c r="B60" s="381"/>
      <c r="C60" s="381"/>
      <c r="D60" s="382"/>
      <c r="E60" s="382"/>
      <c r="F60" s="382"/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36"/>
        <v>67.267200000000003</v>
      </c>
      <c r="W60" s="133">
        <v>42647</v>
      </c>
      <c r="X60" s="10">
        <v>63.84</v>
      </c>
      <c r="Y60" s="10">
        <v>64.38</v>
      </c>
      <c r="Z60" s="10">
        <v>63.71</v>
      </c>
      <c r="AA60" s="10">
        <v>63.91</v>
      </c>
      <c r="AB60" s="95">
        <v>3709400</v>
      </c>
      <c r="AC60" s="10">
        <v>63.59</v>
      </c>
      <c r="AD60" s="2">
        <f t="shared" si="0"/>
        <v>0.6699999999999946</v>
      </c>
      <c r="AE60" s="138">
        <f t="shared" si="1"/>
        <v>1.5750511891636787E-3</v>
      </c>
    </row>
    <row r="61" spans="1:31" x14ac:dyDescent="0.25">
      <c r="A61" s="381"/>
      <c r="B61" s="381"/>
      <c r="C61" s="381"/>
      <c r="D61" s="382"/>
      <c r="E61" s="382"/>
      <c r="F61" s="382"/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36"/>
        <v>66.528000000000006</v>
      </c>
      <c r="W61" s="133">
        <v>42646</v>
      </c>
      <c r="X61" s="10">
        <v>63.83</v>
      </c>
      <c r="Y61" s="10">
        <v>64.05</v>
      </c>
      <c r="Z61" s="10">
        <v>63.54</v>
      </c>
      <c r="AA61" s="10">
        <v>63.81</v>
      </c>
      <c r="AB61" s="95">
        <v>2770000</v>
      </c>
      <c r="AC61" s="10">
        <v>63.49</v>
      </c>
      <c r="AD61" s="2">
        <f t="shared" si="0"/>
        <v>0.50999999999999801</v>
      </c>
      <c r="AE61" s="138">
        <f t="shared" si="1"/>
        <v>-3.6095417451349476E-3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63.78</v>
      </c>
      <c r="Y62" s="10">
        <v>64.37</v>
      </c>
      <c r="Z62" s="10">
        <v>63.63</v>
      </c>
      <c r="AA62" s="10">
        <v>64.040000000000006</v>
      </c>
      <c r="AB62" s="95">
        <v>4307000</v>
      </c>
      <c r="AC62" s="10">
        <v>63.72</v>
      </c>
      <c r="AD62" s="2">
        <f t="shared" si="0"/>
        <v>0.74000000000000199</v>
      </c>
      <c r="AE62" s="138">
        <f t="shared" si="1"/>
        <v>1.0626486915146671E-2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64.209999999999994</v>
      </c>
      <c r="Y63" s="10">
        <v>64.81</v>
      </c>
      <c r="Z63" s="10">
        <v>62.96</v>
      </c>
      <c r="AA63" s="10">
        <v>63.37</v>
      </c>
      <c r="AB63" s="95">
        <v>4132500</v>
      </c>
      <c r="AC63" s="10">
        <v>63.05</v>
      </c>
      <c r="AD63" s="2">
        <f t="shared" si="0"/>
        <v>1.8500000000000014</v>
      </c>
      <c r="AE63" s="138">
        <f t="shared" si="1"/>
        <v>-1.3302034428794962E-2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64.27</v>
      </c>
      <c r="Y64" s="10">
        <v>64.5</v>
      </c>
      <c r="Z64" s="10">
        <v>63.73</v>
      </c>
      <c r="AA64" s="10">
        <v>64.22</v>
      </c>
      <c r="AB64" s="95">
        <v>3580100</v>
      </c>
      <c r="AC64" s="10">
        <v>63.9</v>
      </c>
      <c r="AD64" s="2">
        <f t="shared" si="0"/>
        <v>0.77000000000000313</v>
      </c>
      <c r="AE64" s="138">
        <f t="shared" si="1"/>
        <v>-9.3808630393998893E-4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2"/>
      <c r="J65" s="382"/>
      <c r="K65" s="382"/>
      <c r="L65" s="381"/>
      <c r="M65" s="381"/>
      <c r="W65" s="133">
        <v>42640</v>
      </c>
      <c r="X65" s="10">
        <v>63.93</v>
      </c>
      <c r="Y65" s="10">
        <v>64.42</v>
      </c>
      <c r="Z65" s="10">
        <v>63.58</v>
      </c>
      <c r="AA65" s="10">
        <v>64.28</v>
      </c>
      <c r="AB65" s="95">
        <v>3916300</v>
      </c>
      <c r="AC65" s="10">
        <v>63.96</v>
      </c>
      <c r="AD65" s="2">
        <f t="shared" si="0"/>
        <v>0.84000000000000341</v>
      </c>
      <c r="AE65" s="138">
        <f t="shared" si="1"/>
        <v>1.3629160063391543E-2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42639</v>
      </c>
      <c r="X66" s="10">
        <v>63.44</v>
      </c>
      <c r="Y66" s="10">
        <v>64.13</v>
      </c>
      <c r="Z66" s="10">
        <v>62.85</v>
      </c>
      <c r="AA66" s="10">
        <v>63.42</v>
      </c>
      <c r="AB66" s="95">
        <v>6946600</v>
      </c>
      <c r="AC66" s="10">
        <v>63.1</v>
      </c>
      <c r="AD66" s="2">
        <f t="shared" si="0"/>
        <v>1.279999999999994</v>
      </c>
      <c r="AE66" s="138">
        <f t="shared" si="1"/>
        <v>-6.768455847631083E-3</v>
      </c>
    </row>
    <row r="67" spans="1:31" ht="15.75" thickBot="1" x14ac:dyDescent="0.3">
      <c r="A67" s="472" t="s">
        <v>199</v>
      </c>
      <c r="B67" s="473"/>
      <c r="C67" s="474">
        <f>SumByColor($A$19,C50:C65)</f>
        <v>0</v>
      </c>
      <c r="D67" s="474"/>
      <c r="E67" s="474"/>
      <c r="F67" s="475">
        <f>SumByColor($A$19,F50:F65)</f>
        <v>0</v>
      </c>
      <c r="G67" s="474"/>
      <c r="H67" s="474">
        <f>SumByColor($A$19,H50:H65)</f>
        <v>0</v>
      </c>
      <c r="I67" s="474"/>
      <c r="J67" s="474"/>
      <c r="K67" s="475">
        <f>SumByColor($A$19,K50:K65)</f>
        <v>0</v>
      </c>
      <c r="L67" s="474"/>
      <c r="M67" s="475">
        <f t="shared" ref="M67" si="37">SumByColor($A$19,M50:M65)</f>
        <v>0</v>
      </c>
      <c r="W67" s="133">
        <v>42636</v>
      </c>
      <c r="X67" s="10">
        <v>64.510000000000005</v>
      </c>
      <c r="Y67" s="10">
        <v>64.83</v>
      </c>
      <c r="Z67" s="10">
        <v>63.79</v>
      </c>
      <c r="AA67" s="10">
        <v>63.85</v>
      </c>
      <c r="AB67" s="95">
        <v>5083900</v>
      </c>
      <c r="AC67" s="10">
        <v>63.53</v>
      </c>
      <c r="AD67" s="2">
        <f>Y67-Z67</f>
        <v>1.0399999999999991</v>
      </c>
      <c r="AE67" s="138" t="e">
        <f>AC67/#REF!-1</f>
        <v>#REF!</v>
      </c>
    </row>
    <row r="68" spans="1:31" x14ac:dyDescent="0.25">
      <c r="W68" s="133">
        <v>42635</v>
      </c>
      <c r="X68" s="10">
        <v>64.349999999999994</v>
      </c>
      <c r="Y68" s="10">
        <v>65.08</v>
      </c>
      <c r="Z68" s="10">
        <v>64.33</v>
      </c>
      <c r="AA68" s="10">
        <v>64.63</v>
      </c>
      <c r="AB68" s="95">
        <v>3213700</v>
      </c>
      <c r="AC68" s="10">
        <v>64.31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909" priority="9">
      <formula>F36&gt;0</formula>
    </cfRule>
    <cfRule type="expression" dxfId="908" priority="10">
      <formula>F36&lt;0</formula>
    </cfRule>
  </conditionalFormatting>
  <conditionalFormatting sqref="F25:F35">
    <cfRule type="expression" dxfId="907" priority="7">
      <formula>F25&gt;0</formula>
    </cfRule>
    <cfRule type="expression" dxfId="906" priority="8">
      <formula>F25&lt;0</formula>
    </cfRule>
  </conditionalFormatting>
  <conditionalFormatting sqref="H25:H35">
    <cfRule type="expression" dxfId="905" priority="5">
      <formula>H25&gt;0</formula>
    </cfRule>
    <cfRule type="expression" dxfId="904" priority="6">
      <formula>H25&lt;0</formula>
    </cfRule>
  </conditionalFormatting>
  <conditionalFormatting sqref="Q7">
    <cfRule type="expression" dxfId="903" priority="3">
      <formula>Q7&gt;0</formula>
    </cfRule>
    <cfRule type="expression" dxfId="902" priority="4">
      <formula>Q7&lt;0</formula>
    </cfRule>
  </conditionalFormatting>
  <conditionalFormatting sqref="Q8">
    <cfRule type="expression" dxfId="901" priority="1">
      <formula>Q8&gt;0</formula>
    </cfRule>
    <cfRule type="expression" dxfId="90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5703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294</v>
      </c>
      <c r="B2" s="74"/>
      <c r="C2" s="4"/>
      <c r="D2" s="3"/>
      <c r="E2" s="3"/>
      <c r="F2" s="3"/>
      <c r="G2" s="1"/>
      <c r="H2" s="185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74.52</v>
      </c>
      <c r="Y2" s="10">
        <v>75.209999999999994</v>
      </c>
      <c r="Z2" s="10">
        <v>73.98</v>
      </c>
      <c r="AA2" s="10">
        <v>74.14</v>
      </c>
      <c r="AB2" s="95">
        <v>1261000</v>
      </c>
      <c r="AC2" s="10">
        <v>74.14</v>
      </c>
      <c r="AD2" s="2">
        <f>Y2-Z2</f>
        <v>1.2299999999999898</v>
      </c>
      <c r="AE2" s="138">
        <f>AC2/AC3-1</f>
        <v>-2.9585798816568198E-3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74.13</v>
      </c>
      <c r="T3" s="1"/>
      <c r="W3" s="133">
        <v>42726</v>
      </c>
      <c r="X3" s="10">
        <v>77</v>
      </c>
      <c r="Y3" s="10">
        <v>77.16</v>
      </c>
      <c r="Z3" s="10">
        <v>74.16</v>
      </c>
      <c r="AA3" s="10">
        <v>74.36</v>
      </c>
      <c r="AB3" s="95">
        <v>3475200</v>
      </c>
      <c r="AC3" s="10">
        <v>74.36</v>
      </c>
      <c r="AD3" s="2">
        <f t="shared" ref="AD3:AD66" si="0">Y3-Z3</f>
        <v>3</v>
      </c>
      <c r="AE3" s="138">
        <f t="shared" ref="AE3:AE66" si="1">AC3/AC4-1</f>
        <v>-3.9648714968358645E-2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74.13</v>
      </c>
      <c r="R4" s="533">
        <v>1.5E-3</v>
      </c>
      <c r="T4" s="163"/>
      <c r="U4" s="1"/>
      <c r="W4" s="133">
        <v>42725</v>
      </c>
      <c r="X4" s="10">
        <v>77</v>
      </c>
      <c r="Y4" s="10">
        <v>78.06</v>
      </c>
      <c r="Z4" s="10">
        <v>76.53</v>
      </c>
      <c r="AA4" s="10">
        <v>77.430000000000007</v>
      </c>
      <c r="AB4" s="95">
        <v>1977700</v>
      </c>
      <c r="AC4" s="10">
        <v>77.430000000000007</v>
      </c>
      <c r="AD4" s="2">
        <f t="shared" si="0"/>
        <v>1.5300000000000011</v>
      </c>
      <c r="AE4" s="138">
        <f t="shared" si="1"/>
        <v>2.0706613174583666E-3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76.09</v>
      </c>
      <c r="Y5" s="10">
        <v>77.66</v>
      </c>
      <c r="Z5" s="10">
        <v>76.09</v>
      </c>
      <c r="AA5" s="10">
        <v>77.27</v>
      </c>
      <c r="AB5" s="95">
        <v>3486100</v>
      </c>
      <c r="AC5" s="10">
        <v>77.27</v>
      </c>
      <c r="AD5" s="2">
        <f t="shared" si="0"/>
        <v>1.5699999999999932</v>
      </c>
      <c r="AE5" s="138">
        <f t="shared" si="1"/>
        <v>1.7379855167873437E-2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76.62</v>
      </c>
      <c r="Y6" s="10">
        <v>77.11</v>
      </c>
      <c r="Z6" s="10">
        <v>75.88</v>
      </c>
      <c r="AA6" s="10">
        <v>75.95</v>
      </c>
      <c r="AB6" s="95">
        <v>1867300</v>
      </c>
      <c r="AC6" s="10">
        <v>75.95</v>
      </c>
      <c r="AD6" s="2">
        <f t="shared" si="0"/>
        <v>1.230000000000004</v>
      </c>
      <c r="AE6" s="138" t="e">
        <f t="shared" si="1"/>
        <v>#DIV/0!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158.29999999999927</v>
      </c>
      <c r="R7">
        <v>0</v>
      </c>
      <c r="W7" s="133">
        <v>42723</v>
      </c>
      <c r="X7" s="10" t="s">
        <v>125</v>
      </c>
      <c r="Y7" s="10"/>
      <c r="Z7" s="10"/>
      <c r="AA7" s="10"/>
      <c r="AB7" s="95"/>
      <c r="AC7" s="10"/>
      <c r="AD7" s="2">
        <f t="shared" si="0"/>
        <v>0</v>
      </c>
      <c r="AE7" s="138">
        <f t="shared" si="1"/>
        <v>-1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42720</v>
      </c>
      <c r="X8" s="10">
        <v>77</v>
      </c>
      <c r="Y8" s="10">
        <v>78.010000000000005</v>
      </c>
      <c r="Z8" s="10">
        <v>76.64</v>
      </c>
      <c r="AA8" s="10">
        <v>77.099999999999994</v>
      </c>
      <c r="AB8" s="95">
        <v>4312100</v>
      </c>
      <c r="AC8" s="10">
        <v>76.849999999999994</v>
      </c>
      <c r="AD8" s="2">
        <f t="shared" si="0"/>
        <v>1.3700000000000045</v>
      </c>
      <c r="AE8" s="138">
        <f t="shared" si="1"/>
        <v>-1.3010668748381082E-4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42719</v>
      </c>
      <c r="X9" s="10">
        <v>76.03</v>
      </c>
      <c r="Y9" s="10">
        <v>77.180000000000007</v>
      </c>
      <c r="Z9" s="10">
        <v>75.989999999999995</v>
      </c>
      <c r="AA9" s="10">
        <v>77.11</v>
      </c>
      <c r="AB9" s="95">
        <v>2280100</v>
      </c>
      <c r="AC9" s="10">
        <v>76.86</v>
      </c>
      <c r="AD9" s="2">
        <f t="shared" si="0"/>
        <v>1.1900000000000119</v>
      </c>
      <c r="AE9" s="138">
        <f t="shared" si="1"/>
        <v>1.6129032258064502E-2</v>
      </c>
    </row>
    <row r="10" spans="1:31" x14ac:dyDescent="0.25">
      <c r="H10" s="72"/>
      <c r="O10" s="11" t="s">
        <v>215</v>
      </c>
      <c r="P10" s="34"/>
      <c r="Q10" s="2">
        <f>M66</f>
        <v>158.29999999999927</v>
      </c>
      <c r="W10" s="133">
        <v>42718</v>
      </c>
      <c r="X10" s="10">
        <v>76.11</v>
      </c>
      <c r="Y10" s="10">
        <v>76.55</v>
      </c>
      <c r="Z10" s="10">
        <v>74.73</v>
      </c>
      <c r="AA10" s="10">
        <v>75.89</v>
      </c>
      <c r="AB10" s="95">
        <v>3004100</v>
      </c>
      <c r="AC10" s="10">
        <v>75.64</v>
      </c>
      <c r="AD10" s="2">
        <f t="shared" si="0"/>
        <v>1.8199999999999932</v>
      </c>
      <c r="AE10" s="138">
        <f t="shared" si="1"/>
        <v>-9.2458063663969359E-4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1.35E-2</v>
      </c>
      <c r="W11" s="133">
        <v>42717</v>
      </c>
      <c r="X11" s="10">
        <v>76.040000000000006</v>
      </c>
      <c r="Y11" s="10">
        <v>76.92</v>
      </c>
      <c r="Z11" s="10">
        <v>74.62</v>
      </c>
      <c r="AA11" s="10">
        <v>75.959999999999994</v>
      </c>
      <c r="AB11" s="95">
        <v>4332200</v>
      </c>
      <c r="AC11" s="10">
        <v>75.709999999999994</v>
      </c>
      <c r="AD11" s="2">
        <f t="shared" si="0"/>
        <v>2.2999999999999972</v>
      </c>
      <c r="AE11" s="138">
        <f t="shared" si="1"/>
        <v>-3.291205897840932E-3</v>
      </c>
    </row>
    <row r="12" spans="1:31" x14ac:dyDescent="0.25">
      <c r="H12" s="72"/>
      <c r="W12" s="133">
        <v>42716</v>
      </c>
      <c r="X12" s="10">
        <v>76.86</v>
      </c>
      <c r="Y12" s="10">
        <v>77.12</v>
      </c>
      <c r="Z12" s="10">
        <v>75.69</v>
      </c>
      <c r="AA12" s="10">
        <v>76.209999999999994</v>
      </c>
      <c r="AB12" s="95">
        <v>2848000</v>
      </c>
      <c r="AC12" s="10">
        <v>75.959999999999994</v>
      </c>
      <c r="AD12" s="2">
        <f t="shared" si="0"/>
        <v>1.4300000000000068</v>
      </c>
      <c r="AE12" s="138">
        <f t="shared" si="1"/>
        <v>-1.2865497076023469E-2</v>
      </c>
    </row>
    <row r="13" spans="1:31" x14ac:dyDescent="0.25">
      <c r="H13" s="72"/>
      <c r="W13" s="133">
        <v>42713</v>
      </c>
      <c r="X13" s="10">
        <v>76.739999999999995</v>
      </c>
      <c r="Y13" s="10">
        <v>77.53</v>
      </c>
      <c r="Z13" s="10">
        <v>76.66</v>
      </c>
      <c r="AA13" s="10">
        <v>77.2</v>
      </c>
      <c r="AB13" s="95">
        <v>2132600</v>
      </c>
      <c r="AC13" s="10">
        <v>76.95</v>
      </c>
      <c r="AD13" s="2">
        <f t="shared" si="0"/>
        <v>0.87000000000000455</v>
      </c>
      <c r="AE13" s="138">
        <f t="shared" si="1"/>
        <v>3.6520151297769754E-3</v>
      </c>
    </row>
    <row r="14" spans="1:31" x14ac:dyDescent="0.25">
      <c r="H14" s="72"/>
      <c r="W14" s="133">
        <v>42712</v>
      </c>
      <c r="X14" s="10">
        <v>77.040000000000006</v>
      </c>
      <c r="Y14" s="10">
        <v>77.38</v>
      </c>
      <c r="Z14" s="10">
        <v>76.59</v>
      </c>
      <c r="AA14" s="10">
        <v>76.92</v>
      </c>
      <c r="AB14" s="95">
        <v>2191600</v>
      </c>
      <c r="AC14" s="10">
        <v>76.67</v>
      </c>
      <c r="AD14" s="2">
        <f t="shared" si="0"/>
        <v>0.78999999999999204</v>
      </c>
      <c r="AE14" s="138">
        <f t="shared" si="1"/>
        <v>-2.3422251138580652E-3</v>
      </c>
    </row>
    <row r="15" spans="1:31" x14ac:dyDescent="0.25">
      <c r="H15" s="72"/>
      <c r="W15" s="133">
        <v>42711</v>
      </c>
      <c r="X15" s="10">
        <v>75.44</v>
      </c>
      <c r="Y15" s="10">
        <v>77.12</v>
      </c>
      <c r="Z15" s="10">
        <v>75.44</v>
      </c>
      <c r="AA15" s="10">
        <v>77.099999999999994</v>
      </c>
      <c r="AB15" s="95">
        <v>3235400</v>
      </c>
      <c r="AC15" s="10">
        <v>76.849999999999994</v>
      </c>
      <c r="AD15" s="2">
        <f t="shared" si="0"/>
        <v>1.6800000000000068</v>
      </c>
      <c r="AE15" s="138">
        <f t="shared" si="1"/>
        <v>1.8690349946977713E-2</v>
      </c>
    </row>
    <row r="16" spans="1:31" x14ac:dyDescent="0.25">
      <c r="H16" s="72"/>
      <c r="W16" s="133">
        <v>42710</v>
      </c>
      <c r="X16" s="10">
        <v>76.62</v>
      </c>
      <c r="Y16" s="10">
        <v>76.62</v>
      </c>
      <c r="Z16" s="10">
        <v>75.22</v>
      </c>
      <c r="AA16" s="10">
        <v>75.69</v>
      </c>
      <c r="AB16" s="95">
        <v>3029800</v>
      </c>
      <c r="AC16" s="10">
        <v>75.44</v>
      </c>
      <c r="AD16" s="2">
        <f t="shared" si="0"/>
        <v>1.4000000000000057</v>
      </c>
      <c r="AE16" s="138">
        <f t="shared" si="1"/>
        <v>-8.9332632685235058E-3</v>
      </c>
    </row>
    <row r="17" spans="1:31" x14ac:dyDescent="0.25">
      <c r="W17" s="133">
        <v>42709</v>
      </c>
      <c r="X17" s="10">
        <v>74.94</v>
      </c>
      <c r="Y17" s="10">
        <v>76.45</v>
      </c>
      <c r="Z17" s="10">
        <v>74.650000000000006</v>
      </c>
      <c r="AA17" s="10">
        <v>76.37</v>
      </c>
      <c r="AB17" s="95">
        <v>3648800</v>
      </c>
      <c r="AC17" s="10">
        <v>76.12</v>
      </c>
      <c r="AD17" s="2">
        <f t="shared" si="0"/>
        <v>1.7999999999999972</v>
      </c>
      <c r="AE17" s="138">
        <f t="shared" si="1"/>
        <v>2.4219590958019621E-2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3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72.98</v>
      </c>
      <c r="Y18" s="10">
        <v>74.790000000000006</v>
      </c>
      <c r="Z18" s="10">
        <v>72.930000000000007</v>
      </c>
      <c r="AA18" s="10">
        <v>74.56</v>
      </c>
      <c r="AB18" s="95">
        <v>5708400</v>
      </c>
      <c r="AC18" s="10">
        <v>74.319999999999993</v>
      </c>
      <c r="AD18" s="2">
        <f t="shared" si="0"/>
        <v>1.8599999999999994</v>
      </c>
      <c r="AE18" s="138">
        <f t="shared" si="1"/>
        <v>1.4746040415073658E-2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72.489999999999995</v>
      </c>
      <c r="Y19" s="10">
        <v>74.16</v>
      </c>
      <c r="Z19" s="10">
        <v>70.59</v>
      </c>
      <c r="AA19" s="10">
        <v>73.48</v>
      </c>
      <c r="AB19" s="95">
        <v>13129300</v>
      </c>
      <c r="AC19" s="10">
        <v>73.239999999999995</v>
      </c>
      <c r="AD19" s="2">
        <f t="shared" si="0"/>
        <v>3.5699999999999932</v>
      </c>
      <c r="AE19" s="138">
        <f t="shared" si="1"/>
        <v>-4.9695082392630097E-2</v>
      </c>
    </row>
    <row r="20" spans="1:31" x14ac:dyDescent="0.25">
      <c r="W20" s="133">
        <v>42704</v>
      </c>
      <c r="X20" s="10">
        <v>77.94</v>
      </c>
      <c r="Y20" s="10">
        <v>78.540000000000006</v>
      </c>
      <c r="Z20" s="10">
        <v>77.09</v>
      </c>
      <c r="AA20" s="10">
        <v>77.319999999999993</v>
      </c>
      <c r="AB20" s="95">
        <v>7159200</v>
      </c>
      <c r="AC20" s="10">
        <v>77.069999999999993</v>
      </c>
      <c r="AD20" s="2">
        <f t="shared" si="0"/>
        <v>1.4500000000000028</v>
      </c>
      <c r="AE20" s="138">
        <f t="shared" si="1"/>
        <v>-1.2682551883166915E-2</v>
      </c>
    </row>
    <row r="21" spans="1:31" x14ac:dyDescent="0.25">
      <c r="W21" s="133">
        <v>42703</v>
      </c>
      <c r="X21" s="10">
        <v>78.599999999999994</v>
      </c>
      <c r="Y21" s="10">
        <v>78.83</v>
      </c>
      <c r="Z21" s="10">
        <v>77.42</v>
      </c>
      <c r="AA21" s="10">
        <v>78.31</v>
      </c>
      <c r="AB21" s="95">
        <v>4007300</v>
      </c>
      <c r="AC21" s="10">
        <v>78.06</v>
      </c>
      <c r="AD21" s="2">
        <f t="shared" si="0"/>
        <v>1.4099999999999966</v>
      </c>
      <c r="AE21" s="138">
        <f t="shared" si="1"/>
        <v>-4.3367346938776308E-3</v>
      </c>
    </row>
    <row r="22" spans="1:31" x14ac:dyDescent="0.25">
      <c r="W22" s="133">
        <v>42702</v>
      </c>
      <c r="X22" s="10">
        <v>79.77</v>
      </c>
      <c r="Y22" s="10">
        <v>80.52</v>
      </c>
      <c r="Z22" s="10">
        <v>78.38</v>
      </c>
      <c r="AA22" s="10">
        <v>78.66</v>
      </c>
      <c r="AB22" s="95">
        <v>4354100</v>
      </c>
      <c r="AC22" s="10">
        <v>78.400000000000006</v>
      </c>
      <c r="AD22" s="2">
        <f t="shared" si="0"/>
        <v>2.1400000000000006</v>
      </c>
      <c r="AE22" s="138">
        <f t="shared" si="1"/>
        <v>-1.7543859649122751E-2</v>
      </c>
    </row>
    <row r="23" spans="1:31" x14ac:dyDescent="0.25">
      <c r="W23" s="133">
        <v>42699</v>
      </c>
      <c r="X23" s="10">
        <v>80.150000000000006</v>
      </c>
      <c r="Y23" s="10">
        <v>80.67</v>
      </c>
      <c r="Z23" s="10">
        <v>79.73</v>
      </c>
      <c r="AA23" s="10">
        <v>80.06</v>
      </c>
      <c r="AB23" s="95">
        <v>1408700</v>
      </c>
      <c r="AC23" s="10">
        <v>79.8</v>
      </c>
      <c r="AD23" s="2">
        <f t="shared" si="0"/>
        <v>0.93999999999999773</v>
      </c>
      <c r="AE23" s="138">
        <f t="shared" si="1"/>
        <v>4.405286343612369E-3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79.459999999999994</v>
      </c>
      <c r="Y24" s="10">
        <v>80.33</v>
      </c>
      <c r="Z24" s="10">
        <v>79.22</v>
      </c>
      <c r="AA24" s="10">
        <v>79.709999999999994</v>
      </c>
      <c r="AB24" s="95">
        <v>2450600</v>
      </c>
      <c r="AC24" s="10">
        <v>79.45</v>
      </c>
      <c r="AD24" s="2">
        <f t="shared" si="0"/>
        <v>1.1099999999999994</v>
      </c>
      <c r="AE24" s="138">
        <f t="shared" si="1"/>
        <v>5.1872469635627638E-3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42696</v>
      </c>
      <c r="X25" s="10">
        <v>77.510000000000005</v>
      </c>
      <c r="Y25" s="10">
        <v>80</v>
      </c>
      <c r="Z25" s="10">
        <v>77.510000000000005</v>
      </c>
      <c r="AA25" s="10">
        <v>79.3</v>
      </c>
      <c r="AB25" s="95">
        <v>4842500</v>
      </c>
      <c r="AC25" s="10">
        <v>79.040000000000006</v>
      </c>
      <c r="AD25" s="2">
        <f t="shared" si="0"/>
        <v>2.4899999999999949</v>
      </c>
      <c r="AE25" s="138">
        <f t="shared" si="1"/>
        <v>3.3337691201464459E-2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42695</v>
      </c>
      <c r="X26" s="10">
        <v>76.5</v>
      </c>
      <c r="Y26" s="10">
        <v>76.86</v>
      </c>
      <c r="Z26" s="10">
        <v>76.03</v>
      </c>
      <c r="AA26" s="10">
        <v>76.739999999999995</v>
      </c>
      <c r="AB26" s="95">
        <v>3173600</v>
      </c>
      <c r="AC26" s="10">
        <v>76.489999999999995</v>
      </c>
      <c r="AD26" s="2">
        <f t="shared" si="0"/>
        <v>0.82999999999999829</v>
      </c>
      <c r="AE26" s="138">
        <f t="shared" si="1"/>
        <v>-1.6966849386584881E-3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42692</v>
      </c>
      <c r="X27" s="10">
        <v>76.790000000000006</v>
      </c>
      <c r="Y27" s="10">
        <v>77.11</v>
      </c>
      <c r="Z27" s="10">
        <v>76.180000000000007</v>
      </c>
      <c r="AA27" s="10">
        <v>76.87</v>
      </c>
      <c r="AB27" s="95">
        <v>3002700</v>
      </c>
      <c r="AC27" s="10">
        <v>76.62</v>
      </c>
      <c r="AD27" s="2">
        <f t="shared" si="0"/>
        <v>0.92999999999999261</v>
      </c>
      <c r="AE27" s="138">
        <f t="shared" si="1"/>
        <v>-5.2178450300011114E-4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42691</v>
      </c>
      <c r="X28" s="10">
        <v>76.489999999999995</v>
      </c>
      <c r="Y28" s="10">
        <v>76.989999999999995</v>
      </c>
      <c r="Z28" s="10">
        <v>75.94</v>
      </c>
      <c r="AA28" s="10">
        <v>76.91</v>
      </c>
      <c r="AB28" s="95">
        <v>3201100</v>
      </c>
      <c r="AC28" s="10">
        <v>76.66</v>
      </c>
      <c r="AD28" s="2">
        <f t="shared" si="0"/>
        <v>1.0499999999999972</v>
      </c>
      <c r="AE28" s="138">
        <f t="shared" si="1"/>
        <v>3.5344940437229688E-3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42690</v>
      </c>
      <c r="X29" s="10">
        <v>77.709999999999994</v>
      </c>
      <c r="Y29" s="10">
        <v>77.75</v>
      </c>
      <c r="Z29" s="10">
        <v>76.48</v>
      </c>
      <c r="AA29" s="10">
        <v>76.64</v>
      </c>
      <c r="AB29" s="95">
        <v>2850500</v>
      </c>
      <c r="AC29" s="10">
        <v>76.39</v>
      </c>
      <c r="AD29" s="2">
        <f t="shared" si="0"/>
        <v>1.269999999999996</v>
      </c>
      <c r="AE29" s="138">
        <f t="shared" si="1"/>
        <v>-2.7415143603132242E-3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42689</v>
      </c>
      <c r="X30" s="10">
        <v>76.59</v>
      </c>
      <c r="Y30" s="10">
        <v>77.099999999999994</v>
      </c>
      <c r="Z30" s="10">
        <v>75.75</v>
      </c>
      <c r="AA30" s="10">
        <v>76.849999999999994</v>
      </c>
      <c r="AB30" s="95">
        <v>4336900</v>
      </c>
      <c r="AC30" s="10">
        <v>76.599999999999994</v>
      </c>
      <c r="AD30" s="2">
        <f t="shared" si="0"/>
        <v>1.3499999999999943</v>
      </c>
      <c r="AE30" s="138">
        <f t="shared" si="1"/>
        <v>2.4865855254547764E-3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42688</v>
      </c>
      <c r="X31" s="10">
        <v>75</v>
      </c>
      <c r="Y31" s="10">
        <v>76.900000000000006</v>
      </c>
      <c r="Z31" s="10">
        <v>74.98</v>
      </c>
      <c r="AA31" s="10">
        <v>76.66</v>
      </c>
      <c r="AB31" s="95">
        <v>4564100</v>
      </c>
      <c r="AC31" s="10">
        <v>76.41</v>
      </c>
      <c r="AD31" s="2">
        <f t="shared" si="0"/>
        <v>1.9200000000000017</v>
      </c>
      <c r="AE31" s="138">
        <f t="shared" si="1"/>
        <v>2.6188557614826857E-2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42685</v>
      </c>
      <c r="X32" s="10">
        <v>74.400000000000006</v>
      </c>
      <c r="Y32" s="10">
        <v>75.45</v>
      </c>
      <c r="Z32" s="10">
        <v>73.89</v>
      </c>
      <c r="AA32" s="10">
        <v>74.7</v>
      </c>
      <c r="AB32" s="95">
        <v>4009400</v>
      </c>
      <c r="AC32" s="10">
        <v>74.459999999999994</v>
      </c>
      <c r="AD32" s="2">
        <f t="shared" si="0"/>
        <v>1.5600000000000023</v>
      </c>
      <c r="AE32" s="138">
        <f t="shared" si="1"/>
        <v>4.316158618829169E-3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42684</v>
      </c>
      <c r="X33" s="10">
        <v>71.75</v>
      </c>
      <c r="Y33" s="10">
        <v>74.599999999999994</v>
      </c>
      <c r="Z33" s="10">
        <v>71.73</v>
      </c>
      <c r="AA33" s="10">
        <v>74.38</v>
      </c>
      <c r="AB33" s="95">
        <v>6958600</v>
      </c>
      <c r="AC33" s="10">
        <v>74.14</v>
      </c>
      <c r="AD33" s="2">
        <f t="shared" si="0"/>
        <v>2.8699999999999903</v>
      </c>
      <c r="AE33" s="138">
        <f t="shared" si="1"/>
        <v>4.0269398063701445E-2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42683</v>
      </c>
      <c r="X34" s="10">
        <v>68.64</v>
      </c>
      <c r="Y34" s="10">
        <v>71.510000000000005</v>
      </c>
      <c r="Z34" s="10">
        <v>68.38</v>
      </c>
      <c r="AA34" s="10">
        <v>71.5</v>
      </c>
      <c r="AB34" s="95">
        <v>3273600</v>
      </c>
      <c r="AC34" s="10">
        <v>71.27</v>
      </c>
      <c r="AD34" s="2">
        <f t="shared" si="0"/>
        <v>3.1300000000000097</v>
      </c>
      <c r="AE34" s="138">
        <f t="shared" si="1"/>
        <v>2.5615196431141296E-2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42682</v>
      </c>
      <c r="X35" s="10">
        <v>69.83</v>
      </c>
      <c r="Y35" s="10">
        <v>70.08</v>
      </c>
      <c r="Z35" s="10">
        <v>68.92</v>
      </c>
      <c r="AA35" s="10">
        <v>69.72</v>
      </c>
      <c r="AB35" s="95">
        <v>1978000</v>
      </c>
      <c r="AC35" s="10">
        <v>69.489999999999995</v>
      </c>
      <c r="AD35" s="2">
        <f t="shared" si="0"/>
        <v>1.1599999999999966</v>
      </c>
      <c r="AE35" s="138">
        <f t="shared" si="1"/>
        <v>-7.1901064135770909E-4</v>
      </c>
    </row>
    <row r="36" spans="2:31" x14ac:dyDescent="0.25">
      <c r="B36" s="193">
        <v>42676</v>
      </c>
      <c r="C36" s="10">
        <v>65</v>
      </c>
      <c r="D36" s="40">
        <v>69.809200000000004</v>
      </c>
      <c r="E36" s="40">
        <v>69.599999999999994</v>
      </c>
      <c r="F36" s="40">
        <f t="shared" ref="F36" si="33">C36*(E36-D36)</f>
        <v>-13.598000000000638</v>
      </c>
      <c r="G36" s="40">
        <f t="shared" ref="G36" si="34">D36*C36</f>
        <v>4537.598</v>
      </c>
      <c r="H36" s="231">
        <f t="shared" ref="H36" si="35">(E36-D36)/D36</f>
        <v>-2.9967396847408339E-3</v>
      </c>
      <c r="I36" s="40"/>
      <c r="W36" s="133">
        <v>42681</v>
      </c>
      <c r="X36" s="10">
        <v>69.13</v>
      </c>
      <c r="Y36" s="10">
        <v>70.010000000000005</v>
      </c>
      <c r="Z36" s="10">
        <v>69</v>
      </c>
      <c r="AA36" s="10">
        <v>69.77</v>
      </c>
      <c r="AB36" s="95">
        <v>2142500</v>
      </c>
      <c r="AC36" s="10">
        <v>69.540000000000006</v>
      </c>
      <c r="AD36" s="2">
        <f t="shared" si="0"/>
        <v>1.0100000000000051</v>
      </c>
      <c r="AE36" s="138">
        <f t="shared" si="1"/>
        <v>1.8006148440931069E-2</v>
      </c>
    </row>
    <row r="37" spans="2:31" x14ac:dyDescent="0.25">
      <c r="B37" s="193">
        <v>42701</v>
      </c>
      <c r="C37" s="10">
        <v>0</v>
      </c>
      <c r="D37" s="40"/>
      <c r="E37" s="40"/>
      <c r="F37" s="40">
        <v>158.30000000000001</v>
      </c>
      <c r="G37" s="40"/>
      <c r="H37" s="231"/>
      <c r="I37" s="40"/>
      <c r="W37" s="133">
        <v>42678</v>
      </c>
      <c r="X37" s="10">
        <v>68.569999999999993</v>
      </c>
      <c r="Y37" s="10">
        <v>69.150000000000006</v>
      </c>
      <c r="Z37" s="10">
        <v>68.040000000000006</v>
      </c>
      <c r="AA37" s="10">
        <v>68.53</v>
      </c>
      <c r="AB37" s="95">
        <v>2350400</v>
      </c>
      <c r="AC37" s="10">
        <v>68.31</v>
      </c>
      <c r="AD37" s="2">
        <f t="shared" si="0"/>
        <v>1.1099999999999994</v>
      </c>
      <c r="AE37" s="138">
        <f t="shared" si="1"/>
        <v>0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69.790000000000006</v>
      </c>
      <c r="Y38" s="10">
        <v>69.91</v>
      </c>
      <c r="Z38" s="10">
        <v>68.36</v>
      </c>
      <c r="AA38" s="10">
        <v>68.53</v>
      </c>
      <c r="AB38" s="95">
        <v>2979500</v>
      </c>
      <c r="AC38" s="10">
        <v>68.31</v>
      </c>
      <c r="AD38" s="2">
        <f t="shared" si="0"/>
        <v>1.5499999999999972</v>
      </c>
      <c r="AE38" s="138">
        <f t="shared" si="1"/>
        <v>-1.5280380567968876E-2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68.849999999999994</v>
      </c>
      <c r="Y39" s="10">
        <v>69.790000000000006</v>
      </c>
      <c r="Z39" s="10">
        <v>68.849999999999994</v>
      </c>
      <c r="AA39" s="10">
        <v>69.599999999999994</v>
      </c>
      <c r="AB39" s="95">
        <v>2647900</v>
      </c>
      <c r="AC39" s="10">
        <v>69.37</v>
      </c>
      <c r="AD39" s="2">
        <f t="shared" si="0"/>
        <v>0.94000000000001194</v>
      </c>
      <c r="AE39" s="138">
        <f t="shared" si="1"/>
        <v>7.8454162429173468E-3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42675</v>
      </c>
      <c r="X40" s="10">
        <v>69.040000000000006</v>
      </c>
      <c r="Y40" s="10">
        <v>69.290000000000006</v>
      </c>
      <c r="Z40" s="10">
        <v>68.650000000000006</v>
      </c>
      <c r="AA40" s="10">
        <v>69.05</v>
      </c>
      <c r="AB40" s="95">
        <v>2738300</v>
      </c>
      <c r="AC40" s="10">
        <v>68.83</v>
      </c>
      <c r="AD40" s="2">
        <f t="shared" si="0"/>
        <v>0.64000000000000057</v>
      </c>
      <c r="AE40" s="138">
        <f t="shared" si="1"/>
        <v>-5.8080441411367811E-4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81.543000000000006</v>
      </c>
      <c r="Q41" s="2"/>
      <c r="W41" s="133">
        <v>42674</v>
      </c>
      <c r="X41" s="10">
        <v>68.41</v>
      </c>
      <c r="Y41" s="10">
        <v>69.22</v>
      </c>
      <c r="Z41" s="10">
        <v>68.34</v>
      </c>
      <c r="AA41" s="10">
        <v>69.09</v>
      </c>
      <c r="AB41" s="95">
        <v>2876200</v>
      </c>
      <c r="AC41" s="10">
        <v>68.87</v>
      </c>
      <c r="AD41" s="2">
        <f t="shared" si="0"/>
        <v>0.87999999999999545</v>
      </c>
      <c r="AE41" s="138">
        <f t="shared" si="1"/>
        <v>1.1009982384028172E-2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80.801699999999997</v>
      </c>
      <c r="Q42" s="2"/>
      <c r="T42" s="91" t="s">
        <v>113</v>
      </c>
      <c r="W42" s="133">
        <v>42671</v>
      </c>
      <c r="X42" s="10">
        <v>67.569999999999993</v>
      </c>
      <c r="Y42" s="10">
        <v>68.66</v>
      </c>
      <c r="Z42" s="10">
        <v>67.44</v>
      </c>
      <c r="AA42" s="10">
        <v>68.34</v>
      </c>
      <c r="AB42" s="95">
        <v>2089700</v>
      </c>
      <c r="AC42" s="10">
        <v>68.12</v>
      </c>
      <c r="AD42" s="2">
        <f t="shared" si="0"/>
        <v>1.2199999999999989</v>
      </c>
      <c r="AE42" s="138">
        <f t="shared" si="1"/>
        <v>1.3238137736129696E-2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80.060400000000001</v>
      </c>
      <c r="Q43" s="2"/>
      <c r="T43" s="128" t="s">
        <v>98</v>
      </c>
      <c r="U43" s="129">
        <v>74.14</v>
      </c>
      <c r="W43" s="133">
        <v>42670</v>
      </c>
      <c r="X43" s="10">
        <v>68.47</v>
      </c>
      <c r="Y43" s="10">
        <v>68.64</v>
      </c>
      <c r="Z43" s="10">
        <v>67.41</v>
      </c>
      <c r="AA43" s="10">
        <v>67.45</v>
      </c>
      <c r="AB43" s="95">
        <v>2503700</v>
      </c>
      <c r="AC43" s="10">
        <v>67.23</v>
      </c>
      <c r="AD43" s="2">
        <f t="shared" si="0"/>
        <v>1.230000000000004</v>
      </c>
      <c r="AE43" s="138">
        <f t="shared" si="1"/>
        <v>-1.2049963262307006E-2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79.319100000000006</v>
      </c>
      <c r="Q44" s="2"/>
      <c r="T44" s="93" t="s">
        <v>99</v>
      </c>
      <c r="U44" s="130">
        <v>74.47</v>
      </c>
      <c r="W44" s="133">
        <v>42669</v>
      </c>
      <c r="X44" s="10">
        <v>68.41</v>
      </c>
      <c r="Y44" s="10">
        <v>68.760000000000005</v>
      </c>
      <c r="Z44" s="10">
        <v>68.040000000000006</v>
      </c>
      <c r="AA44" s="10">
        <v>68.27</v>
      </c>
      <c r="AB44" s="95">
        <v>1533900</v>
      </c>
      <c r="AC44" s="10">
        <v>68.05</v>
      </c>
      <c r="AD44" s="2">
        <f t="shared" si="0"/>
        <v>0.71999999999999886</v>
      </c>
      <c r="AE44" s="138">
        <f t="shared" si="1"/>
        <v>1.4716703458423908E-3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78.577799999999996</v>
      </c>
      <c r="Q45" s="2"/>
      <c r="T45" s="93" t="s">
        <v>100</v>
      </c>
      <c r="U45" s="130" t="s">
        <v>129</v>
      </c>
      <c r="W45" s="133">
        <v>42668</v>
      </c>
      <c r="X45" s="10">
        <v>68.09</v>
      </c>
      <c r="Y45" s="10">
        <v>68.36</v>
      </c>
      <c r="Z45" s="10">
        <v>67.92</v>
      </c>
      <c r="AA45" s="10">
        <v>68.17</v>
      </c>
      <c r="AB45" s="95">
        <v>1772100</v>
      </c>
      <c r="AC45" s="10">
        <v>67.95</v>
      </c>
      <c r="AD45" s="2">
        <f t="shared" si="0"/>
        <v>0.43999999999999773</v>
      </c>
      <c r="AE45" s="138">
        <f t="shared" si="1"/>
        <v>-1.4695077149153857E-3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77.836500000000001</v>
      </c>
      <c r="Q46" s="2"/>
      <c r="T46" s="93" t="s">
        <v>101</v>
      </c>
      <c r="U46" s="130" t="s">
        <v>129</v>
      </c>
      <c r="W46" s="133">
        <v>42667</v>
      </c>
      <c r="X46" s="10">
        <v>68.28</v>
      </c>
      <c r="Y46" s="10">
        <v>68.84</v>
      </c>
      <c r="Z46" s="10">
        <v>68.010000000000005</v>
      </c>
      <c r="AA46" s="10">
        <v>68.27</v>
      </c>
      <c r="AB46" s="95">
        <v>1888100</v>
      </c>
      <c r="AC46" s="10">
        <v>68.05</v>
      </c>
      <c r="AD46" s="2">
        <f t="shared" si="0"/>
        <v>0.82999999999999829</v>
      </c>
      <c r="AE46" s="138">
        <f t="shared" si="1"/>
        <v>5.0214148574805328E-3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6"/>
        <v>77.095199999999991</v>
      </c>
      <c r="Q47" s="2"/>
      <c r="T47" s="93" t="s">
        <v>102</v>
      </c>
      <c r="U47" s="130">
        <v>80.069999999999993</v>
      </c>
      <c r="W47" s="133">
        <v>42664</v>
      </c>
      <c r="X47" s="10">
        <v>67.680000000000007</v>
      </c>
      <c r="Y47" s="10">
        <v>68.23</v>
      </c>
      <c r="Z47" s="10">
        <v>67.09</v>
      </c>
      <c r="AA47" s="10">
        <v>67.930000000000007</v>
      </c>
      <c r="AB47" s="95">
        <v>2588800</v>
      </c>
      <c r="AC47" s="10">
        <v>67.709999999999994</v>
      </c>
      <c r="AD47" s="2">
        <f t="shared" si="0"/>
        <v>1.1400000000000006</v>
      </c>
      <c r="AE47" s="138">
        <f t="shared" si="1"/>
        <v>-7.3789846517136048E-4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6"/>
        <v>76.353899999999996</v>
      </c>
      <c r="Q48" s="2"/>
      <c r="T48" s="93" t="s">
        <v>103</v>
      </c>
      <c r="U48" s="130">
        <v>0.89156400000000002</v>
      </c>
      <c r="W48" s="133">
        <v>42663</v>
      </c>
      <c r="X48" s="10">
        <v>68.88</v>
      </c>
      <c r="Y48" s="10">
        <v>68.88</v>
      </c>
      <c r="Z48" s="10">
        <v>67.849999999999994</v>
      </c>
      <c r="AA48" s="10">
        <v>67.98</v>
      </c>
      <c r="AB48" s="95">
        <v>2497600</v>
      </c>
      <c r="AC48" s="10">
        <v>67.760000000000005</v>
      </c>
      <c r="AD48" s="2">
        <f t="shared" si="0"/>
        <v>1.0300000000000011</v>
      </c>
      <c r="AE48" s="138">
        <f t="shared" si="1"/>
        <v>-1.0514018691588745E-2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6"/>
        <v>75.6126</v>
      </c>
      <c r="Q49" s="2"/>
      <c r="T49" s="93" t="s">
        <v>122</v>
      </c>
      <c r="U49" s="130" t="s">
        <v>393</v>
      </c>
      <c r="W49" s="133">
        <v>42662</v>
      </c>
      <c r="X49" s="10">
        <v>68.8</v>
      </c>
      <c r="Y49" s="10">
        <v>69</v>
      </c>
      <c r="Z49" s="10">
        <v>68.349999999999994</v>
      </c>
      <c r="AA49" s="10">
        <v>68.7</v>
      </c>
      <c r="AB49" s="95">
        <v>1546700</v>
      </c>
      <c r="AC49" s="10">
        <v>68.48</v>
      </c>
      <c r="AD49" s="2">
        <f t="shared" si="0"/>
        <v>0.65000000000000568</v>
      </c>
      <c r="AE49" s="138">
        <f t="shared" si="1"/>
        <v>1.4604936468542995E-4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6"/>
        <v>74.871299999999991</v>
      </c>
      <c r="Q50" s="2"/>
      <c r="T50" s="93"/>
      <c r="U50" s="130"/>
      <c r="W50" s="133">
        <v>42661</v>
      </c>
      <c r="X50" s="10">
        <v>68.89</v>
      </c>
      <c r="Y50" s="10">
        <v>69.069999999999993</v>
      </c>
      <c r="Z50" s="10">
        <v>68.58</v>
      </c>
      <c r="AA50" s="10">
        <v>68.69</v>
      </c>
      <c r="AB50" s="95">
        <v>1314700</v>
      </c>
      <c r="AC50" s="10">
        <v>68.47</v>
      </c>
      <c r="AD50" s="2">
        <f t="shared" si="0"/>
        <v>0.48999999999999488</v>
      </c>
      <c r="AE50" s="138">
        <f t="shared" si="1"/>
        <v>2.929544455837263E-3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6"/>
        <v>74.13</v>
      </c>
      <c r="Q51" s="2"/>
      <c r="T51" s="93" t="s">
        <v>105</v>
      </c>
      <c r="U51" s="130" t="s">
        <v>489</v>
      </c>
      <c r="W51" s="133">
        <v>42660</v>
      </c>
      <c r="X51" s="10">
        <v>69.319999999999993</v>
      </c>
      <c r="Y51" s="10">
        <v>69.540000000000006</v>
      </c>
      <c r="Z51" s="10">
        <v>68.28</v>
      </c>
      <c r="AA51" s="10">
        <v>68.489999999999995</v>
      </c>
      <c r="AB51" s="95">
        <v>2489900</v>
      </c>
      <c r="AC51" s="10">
        <v>68.27</v>
      </c>
      <c r="AD51" s="2">
        <f t="shared" si="0"/>
        <v>1.2600000000000051</v>
      </c>
      <c r="AE51" s="138">
        <f t="shared" si="1"/>
        <v>-7.1262361838279054E-3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6"/>
        <v>73.3887</v>
      </c>
      <c r="Q52" s="2"/>
      <c r="T52" s="93" t="s">
        <v>106</v>
      </c>
      <c r="U52" s="130" t="s">
        <v>383</v>
      </c>
      <c r="W52" s="133">
        <v>42657</v>
      </c>
      <c r="X52" s="10">
        <v>69.25</v>
      </c>
      <c r="Y52" s="10">
        <v>69.489999999999995</v>
      </c>
      <c r="Z52" s="10">
        <v>68.930000000000007</v>
      </c>
      <c r="AA52" s="10">
        <v>68.98</v>
      </c>
      <c r="AB52" s="95">
        <v>1761700</v>
      </c>
      <c r="AC52" s="10">
        <v>68.760000000000005</v>
      </c>
      <c r="AD52" s="2">
        <f t="shared" si="0"/>
        <v>0.55999999999998806</v>
      </c>
      <c r="AE52" s="138">
        <f t="shared" si="1"/>
        <v>-5.3522349197163699E-3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6"/>
        <v>72.64739999999999</v>
      </c>
      <c r="Q53" s="2"/>
      <c r="T53" s="93" t="s">
        <v>107</v>
      </c>
      <c r="U53" s="131">
        <v>1491805</v>
      </c>
      <c r="W53" s="133">
        <v>42656</v>
      </c>
      <c r="X53" s="10">
        <v>68.95</v>
      </c>
      <c r="Y53" s="10">
        <v>69.739999999999995</v>
      </c>
      <c r="Z53" s="10">
        <v>68.489999999999995</v>
      </c>
      <c r="AA53" s="10">
        <v>69.349999999999994</v>
      </c>
      <c r="AB53" s="95">
        <v>2402700</v>
      </c>
      <c r="AC53" s="10">
        <v>69.13</v>
      </c>
      <c r="AD53" s="2">
        <f t="shared" si="0"/>
        <v>1.25</v>
      </c>
      <c r="AE53" s="138">
        <f t="shared" si="1"/>
        <v>4.2126670540383326E-3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6"/>
        <v>71.906099999999995</v>
      </c>
      <c r="T54" s="93" t="s">
        <v>110</v>
      </c>
      <c r="U54" s="131">
        <v>3322920</v>
      </c>
      <c r="W54" s="133">
        <v>42655</v>
      </c>
      <c r="X54" s="10">
        <v>68.83</v>
      </c>
      <c r="Y54" s="10">
        <v>69.38</v>
      </c>
      <c r="Z54" s="10">
        <v>68.599999999999994</v>
      </c>
      <c r="AA54" s="10">
        <v>69.06</v>
      </c>
      <c r="AB54" s="95">
        <v>2210000</v>
      </c>
      <c r="AC54" s="10">
        <v>68.84</v>
      </c>
      <c r="AD54" s="2">
        <f t="shared" si="0"/>
        <v>0.78000000000000114</v>
      </c>
      <c r="AE54" s="138">
        <f t="shared" si="1"/>
        <v>5.2570093457944278E-3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6"/>
        <v>71.1648</v>
      </c>
      <c r="T55" s="93" t="s">
        <v>108</v>
      </c>
      <c r="U55" s="130" t="s">
        <v>490</v>
      </c>
      <c r="W55" s="133">
        <v>42654</v>
      </c>
      <c r="X55" s="10">
        <v>69.430000000000007</v>
      </c>
      <c r="Y55" s="10">
        <v>69.45</v>
      </c>
      <c r="Z55" s="10">
        <v>68.209999999999994</v>
      </c>
      <c r="AA55" s="10">
        <v>68.7</v>
      </c>
      <c r="AB55" s="95">
        <v>3161600</v>
      </c>
      <c r="AC55" s="10">
        <v>68.48</v>
      </c>
      <c r="AD55" s="2">
        <f t="shared" si="0"/>
        <v>1.2400000000000091</v>
      </c>
      <c r="AE55" s="138">
        <f t="shared" si="1"/>
        <v>-1.0118531367447225E-2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6"/>
        <v>70.42349999999999</v>
      </c>
      <c r="T56" s="93" t="s">
        <v>111</v>
      </c>
      <c r="U56" s="130">
        <v>17.48</v>
      </c>
      <c r="W56" s="133">
        <v>42653</v>
      </c>
      <c r="X56" s="10">
        <v>69.709999999999994</v>
      </c>
      <c r="Y56" s="10">
        <v>70</v>
      </c>
      <c r="Z56" s="10">
        <v>68.900000000000006</v>
      </c>
      <c r="AA56" s="10">
        <v>69.41</v>
      </c>
      <c r="AB56" s="95">
        <v>2914500</v>
      </c>
      <c r="AC56" s="10">
        <v>69.180000000000007</v>
      </c>
      <c r="AD56" s="2">
        <f t="shared" si="0"/>
        <v>1.0999999999999943</v>
      </c>
      <c r="AE56" s="138">
        <f t="shared" si="1"/>
        <v>-3.6007489557827732E-3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6"/>
        <v>69.682199999999995</v>
      </c>
      <c r="T57" s="93" t="s">
        <v>112</v>
      </c>
      <c r="U57" s="130">
        <v>4.26</v>
      </c>
      <c r="W57" s="133">
        <v>42650</v>
      </c>
      <c r="X57" s="10">
        <v>69.28</v>
      </c>
      <c r="Y57" s="10">
        <v>69.86</v>
      </c>
      <c r="Z57" s="10">
        <v>69.069999999999993</v>
      </c>
      <c r="AA57" s="10">
        <v>69.66</v>
      </c>
      <c r="AB57" s="95">
        <v>3844300</v>
      </c>
      <c r="AC57" s="10">
        <v>69.430000000000007</v>
      </c>
      <c r="AD57" s="2">
        <f t="shared" si="0"/>
        <v>0.79000000000000625</v>
      </c>
      <c r="AE57" s="138">
        <f t="shared" si="1"/>
        <v>8.7171291587970767E-3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6"/>
        <v>68.940899999999999</v>
      </c>
      <c r="T58" s="93" t="s">
        <v>109</v>
      </c>
      <c r="U58" s="130" t="s">
        <v>491</v>
      </c>
      <c r="W58" s="133">
        <v>42649</v>
      </c>
      <c r="X58" s="10">
        <v>67</v>
      </c>
      <c r="Y58" s="10">
        <v>69.11</v>
      </c>
      <c r="Z58" s="10">
        <v>66.88</v>
      </c>
      <c r="AA58" s="10">
        <v>69.05</v>
      </c>
      <c r="AB58" s="95">
        <v>4248000</v>
      </c>
      <c r="AC58" s="10">
        <v>68.83</v>
      </c>
      <c r="AD58" s="2">
        <f t="shared" si="0"/>
        <v>2.230000000000004</v>
      </c>
      <c r="AE58" s="138">
        <f t="shared" si="1"/>
        <v>3.1161048689138493E-2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6"/>
        <v>68.199600000000004</v>
      </c>
      <c r="W59" s="133">
        <v>42648</v>
      </c>
      <c r="X59" s="10">
        <v>68</v>
      </c>
      <c r="Y59" s="10">
        <v>68.33</v>
      </c>
      <c r="Z59" s="10">
        <v>66.5</v>
      </c>
      <c r="AA59" s="10">
        <v>66.97</v>
      </c>
      <c r="AB59" s="95">
        <v>4304800</v>
      </c>
      <c r="AC59" s="10">
        <v>66.75</v>
      </c>
      <c r="AD59" s="2">
        <f t="shared" si="0"/>
        <v>1.8299999999999983</v>
      </c>
      <c r="AE59" s="138">
        <f t="shared" si="1"/>
        <v>-1.5922158337019043E-2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6"/>
        <v>67.458299999999994</v>
      </c>
      <c r="W60" s="133">
        <v>42647</v>
      </c>
      <c r="X60" s="10">
        <v>68.599999999999994</v>
      </c>
      <c r="Y60" s="10">
        <v>69.28</v>
      </c>
      <c r="Z60" s="10">
        <v>67.95</v>
      </c>
      <c r="AA60" s="10">
        <v>68.05</v>
      </c>
      <c r="AB60" s="95">
        <v>5178100</v>
      </c>
      <c r="AC60" s="10">
        <v>67.83</v>
      </c>
      <c r="AD60" s="2">
        <f t="shared" si="0"/>
        <v>1.3299999999999983</v>
      </c>
      <c r="AE60" s="138">
        <f t="shared" si="1"/>
        <v>-2.3607312508996725E-2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6"/>
        <v>66.716999999999999</v>
      </c>
      <c r="W61" s="133">
        <v>42646</v>
      </c>
      <c r="X61" s="10">
        <v>69.27</v>
      </c>
      <c r="Y61" s="10">
        <v>69.86</v>
      </c>
      <c r="Z61" s="10">
        <v>68.400000000000006</v>
      </c>
      <c r="AA61" s="10">
        <v>69.7</v>
      </c>
      <c r="AB61" s="95">
        <v>5168500</v>
      </c>
      <c r="AC61" s="10">
        <v>69.47</v>
      </c>
      <c r="AD61" s="2">
        <f t="shared" si="0"/>
        <v>1.4599999999999937</v>
      </c>
      <c r="AE61" s="138">
        <f t="shared" si="1"/>
        <v>-4.1571100917432435E-3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69.58</v>
      </c>
      <c r="Y62" s="10">
        <v>70.47</v>
      </c>
      <c r="Z62" s="10">
        <v>68.77</v>
      </c>
      <c r="AA62" s="10">
        <v>69.989999999999995</v>
      </c>
      <c r="AB62" s="95">
        <v>4880800</v>
      </c>
      <c r="AC62" s="10">
        <v>69.760000000000005</v>
      </c>
      <c r="AD62" s="2">
        <f t="shared" si="0"/>
        <v>1.7000000000000028</v>
      </c>
      <c r="AE62" s="138">
        <f t="shared" si="1"/>
        <v>9.5513748191029535E-3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70.260000000000005</v>
      </c>
      <c r="Y63" s="10">
        <v>70.349999999999994</v>
      </c>
      <c r="Z63" s="10">
        <v>69.16</v>
      </c>
      <c r="AA63" s="10">
        <v>69.319999999999993</v>
      </c>
      <c r="AB63" s="95">
        <v>4832200</v>
      </c>
      <c r="AC63" s="10">
        <v>69.099999999999994</v>
      </c>
      <c r="AD63" s="2">
        <f t="shared" si="0"/>
        <v>1.1899999999999977</v>
      </c>
      <c r="AE63" s="138">
        <f t="shared" si="1"/>
        <v>-1.6650064038707835E-2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71.33</v>
      </c>
      <c r="Y64" s="10">
        <v>71.34</v>
      </c>
      <c r="Z64" s="10">
        <v>70.39</v>
      </c>
      <c r="AA64" s="10">
        <v>70.5</v>
      </c>
      <c r="AB64" s="95">
        <v>3430800</v>
      </c>
      <c r="AC64" s="10">
        <v>70.27</v>
      </c>
      <c r="AD64" s="2">
        <f t="shared" si="0"/>
        <v>0.95000000000000284</v>
      </c>
      <c r="AE64" s="138">
        <f t="shared" si="1"/>
        <v>-1.5412638363458186E-2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71.84</v>
      </c>
      <c r="Y65" s="10">
        <v>72.36</v>
      </c>
      <c r="Z65" s="10">
        <v>71.290000000000006</v>
      </c>
      <c r="AA65" s="10">
        <v>71.599999999999994</v>
      </c>
      <c r="AB65" s="95">
        <v>2416500</v>
      </c>
      <c r="AC65" s="10">
        <v>71.37</v>
      </c>
      <c r="AD65" s="2">
        <f t="shared" si="0"/>
        <v>1.0699999999999932</v>
      </c>
      <c r="AE65" s="138">
        <f t="shared" si="1"/>
        <v>-1.2594458438285328E-3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3">
        <v>42639</v>
      </c>
      <c r="X66" s="10">
        <v>71.63</v>
      </c>
      <c r="Y66" s="10">
        <v>72</v>
      </c>
      <c r="Z66" s="10">
        <v>71.5</v>
      </c>
      <c r="AA66" s="10">
        <v>71.69</v>
      </c>
      <c r="AB66" s="95">
        <v>2461600</v>
      </c>
      <c r="AC66" s="10">
        <v>71.459999999999994</v>
      </c>
      <c r="AD66" s="2">
        <f t="shared" si="0"/>
        <v>0.5</v>
      </c>
      <c r="AE66" s="138">
        <f t="shared" si="1"/>
        <v>-5.5663790704147953E-3</v>
      </c>
    </row>
    <row r="67" spans="1:31" x14ac:dyDescent="0.25">
      <c r="A67" s="556" t="s">
        <v>1</v>
      </c>
      <c r="B67" s="556" t="s">
        <v>2</v>
      </c>
      <c r="C67" s="556" t="s">
        <v>4</v>
      </c>
      <c r="D67" s="557" t="s">
        <v>5</v>
      </c>
      <c r="E67" s="557" t="s">
        <v>94</v>
      </c>
      <c r="F67" s="557" t="s">
        <v>60</v>
      </c>
      <c r="G67" s="556" t="s">
        <v>3</v>
      </c>
      <c r="H67" s="556" t="s">
        <v>6</v>
      </c>
      <c r="I67" s="557" t="s">
        <v>7</v>
      </c>
      <c r="J67" s="557" t="s">
        <v>95</v>
      </c>
      <c r="K67" s="557" t="s">
        <v>61</v>
      </c>
      <c r="L67" s="556" t="s">
        <v>37</v>
      </c>
      <c r="M67" s="556" t="s">
        <v>38</v>
      </c>
      <c r="W67" s="133">
        <v>42636</v>
      </c>
      <c r="X67" s="10">
        <v>71.27</v>
      </c>
      <c r="Y67" s="10">
        <v>72.5</v>
      </c>
      <c r="Z67" s="10">
        <v>71.260000000000005</v>
      </c>
      <c r="AA67" s="10">
        <v>72.09</v>
      </c>
      <c r="AB67" s="95">
        <v>2711800</v>
      </c>
      <c r="AC67" s="10">
        <v>71.86</v>
      </c>
      <c r="AD67" s="2">
        <f>Y67-Z67</f>
        <v>1.2399999999999949</v>
      </c>
      <c r="AE67" s="138" t="e">
        <f>AC67/#REF!-1</f>
        <v>#REF!</v>
      </c>
    </row>
    <row r="68" spans="1:31" x14ac:dyDescent="0.25">
      <c r="A68" s="558" t="s">
        <v>294</v>
      </c>
      <c r="B68" s="539">
        <v>42619</v>
      </c>
      <c r="C68" s="540">
        <v>20</v>
      </c>
      <c r="D68" s="542">
        <v>72.08</v>
      </c>
      <c r="E68" s="542">
        <v>0</v>
      </c>
      <c r="F68" s="542">
        <f>C68*D68+E68</f>
        <v>1441.6</v>
      </c>
      <c r="G68" s="539">
        <v>42683</v>
      </c>
      <c r="H68" s="559">
        <v>35</v>
      </c>
      <c r="I68" s="542">
        <v>71.36</v>
      </c>
      <c r="J68" s="542">
        <v>0.05</v>
      </c>
      <c r="K68" s="542">
        <f>H68*I68-J68</f>
        <v>2497.5499999999997</v>
      </c>
      <c r="L68" s="539">
        <v>42642</v>
      </c>
      <c r="M68" s="542">
        <v>10</v>
      </c>
      <c r="W68" s="133">
        <v>42635</v>
      </c>
      <c r="X68" s="10">
        <v>72.39</v>
      </c>
      <c r="Y68" s="10">
        <v>72.8</v>
      </c>
      <c r="Z68" s="10">
        <v>71.59</v>
      </c>
      <c r="AA68" s="10">
        <v>71.89</v>
      </c>
      <c r="AB68" s="95">
        <v>4682900</v>
      </c>
      <c r="AC68" s="10">
        <v>71.66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560" t="s">
        <v>71</v>
      </c>
      <c r="B69" s="539">
        <v>42621</v>
      </c>
      <c r="C69" s="540">
        <v>20</v>
      </c>
      <c r="D69" s="542">
        <v>70.45</v>
      </c>
      <c r="E69" s="542">
        <v>0</v>
      </c>
      <c r="F69" s="542">
        <f>C69*D69+E69</f>
        <v>1409</v>
      </c>
      <c r="G69" s="539">
        <v>42684</v>
      </c>
      <c r="H69" s="559">
        <v>30</v>
      </c>
      <c r="I69" s="542">
        <v>73.28</v>
      </c>
      <c r="J69" s="542">
        <v>0.05</v>
      </c>
      <c r="K69" s="542">
        <f>H69*I69-J69</f>
        <v>2198.35</v>
      </c>
      <c r="L69" s="540"/>
      <c r="M69" s="5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40"/>
      <c r="B70" s="539">
        <v>42648</v>
      </c>
      <c r="C70" s="540">
        <v>25</v>
      </c>
      <c r="D70" s="542">
        <v>67.88</v>
      </c>
      <c r="E70" s="542">
        <v>0</v>
      </c>
      <c r="F70" s="542">
        <f>C70*D70+E70</f>
        <v>1697</v>
      </c>
      <c r="G70" s="539"/>
      <c r="H70" s="559"/>
      <c r="I70" s="542"/>
      <c r="J70" s="542"/>
      <c r="K70" s="542"/>
      <c r="L70" s="540"/>
      <c r="M70" s="540"/>
    </row>
    <row r="71" spans="1:31" x14ac:dyDescent="0.25">
      <c r="A71" s="540"/>
      <c r="B71" s="539"/>
      <c r="C71" s="540"/>
      <c r="D71" s="542"/>
      <c r="E71" s="542"/>
      <c r="F71" s="542"/>
      <c r="G71" s="540"/>
      <c r="H71" s="559"/>
      <c r="I71" s="542"/>
      <c r="J71" s="542"/>
      <c r="K71" s="542"/>
      <c r="L71" s="540"/>
      <c r="M71" s="540"/>
    </row>
    <row r="72" spans="1:31" x14ac:dyDescent="0.25">
      <c r="A72" s="540"/>
      <c r="B72" s="539"/>
      <c r="C72" s="540"/>
      <c r="D72" s="542"/>
      <c r="E72" s="542"/>
      <c r="F72" s="542"/>
      <c r="G72" s="540"/>
      <c r="H72" s="559"/>
      <c r="I72" s="542"/>
      <c r="J72" s="542"/>
      <c r="K72" s="542"/>
      <c r="L72" s="540"/>
      <c r="M72" s="540"/>
    </row>
    <row r="73" spans="1:31" x14ac:dyDescent="0.25">
      <c r="A73" s="540"/>
      <c r="B73" s="540"/>
      <c r="C73" s="540"/>
      <c r="D73" s="542"/>
      <c r="E73" s="542"/>
      <c r="F73" s="542"/>
      <c r="G73" s="540"/>
      <c r="H73" s="559"/>
      <c r="I73" s="542"/>
      <c r="J73" s="542"/>
      <c r="K73" s="542"/>
      <c r="L73" s="540"/>
      <c r="M73" s="540"/>
    </row>
    <row r="74" spans="1:31" x14ac:dyDescent="0.25">
      <c r="A74" s="540"/>
      <c r="B74" s="540"/>
      <c r="C74" s="540"/>
      <c r="D74" s="542"/>
      <c r="E74" s="542"/>
      <c r="F74" s="542"/>
      <c r="G74" s="540"/>
      <c r="H74" s="559"/>
      <c r="I74" s="542"/>
      <c r="J74" s="542"/>
      <c r="K74" s="542"/>
      <c r="L74" s="540"/>
      <c r="M74" s="540"/>
    </row>
    <row r="75" spans="1:31" x14ac:dyDescent="0.25">
      <c r="A75" s="540"/>
      <c r="B75" s="540"/>
      <c r="C75" s="540"/>
      <c r="D75" s="542"/>
      <c r="E75" s="542"/>
      <c r="F75" s="542"/>
      <c r="G75" s="540"/>
      <c r="H75" s="559"/>
      <c r="I75" s="542"/>
      <c r="J75" s="542"/>
      <c r="K75" s="542"/>
      <c r="L75" s="540"/>
      <c r="M75" s="540"/>
    </row>
    <row r="76" spans="1:31" x14ac:dyDescent="0.25">
      <c r="A76" s="540"/>
      <c r="B76" s="540"/>
      <c r="C76" s="540"/>
      <c r="D76" s="542"/>
      <c r="E76" s="542"/>
      <c r="F76" s="542"/>
      <c r="G76" s="540"/>
      <c r="H76" s="559"/>
      <c r="I76" s="542"/>
      <c r="J76" s="542"/>
      <c r="K76" s="542"/>
      <c r="L76" s="540"/>
      <c r="M76" s="540"/>
    </row>
    <row r="77" spans="1:31" x14ac:dyDescent="0.25">
      <c r="A77" s="540"/>
      <c r="B77" s="540"/>
      <c r="C77" s="540"/>
      <c r="D77" s="542"/>
      <c r="E77" s="542"/>
      <c r="F77" s="542"/>
      <c r="G77" s="540"/>
      <c r="H77" s="559"/>
      <c r="I77" s="542"/>
      <c r="J77" s="542"/>
      <c r="K77" s="542"/>
      <c r="L77" s="540"/>
      <c r="M77" s="540"/>
    </row>
    <row r="78" spans="1:31" x14ac:dyDescent="0.25">
      <c r="A78" s="540"/>
      <c r="B78" s="540"/>
      <c r="C78" s="540"/>
      <c r="D78" s="542"/>
      <c r="E78" s="542"/>
      <c r="F78" s="542"/>
      <c r="G78" s="540"/>
      <c r="H78" s="559"/>
      <c r="I78" s="542"/>
      <c r="J78" s="542"/>
      <c r="K78" s="542"/>
      <c r="L78" s="540"/>
      <c r="M78" s="540"/>
    </row>
    <row r="79" spans="1:31" x14ac:dyDescent="0.25">
      <c r="A79" s="540"/>
      <c r="B79" s="540"/>
      <c r="C79" s="540"/>
      <c r="D79" s="542"/>
      <c r="E79" s="542"/>
      <c r="F79" s="542"/>
      <c r="G79" s="540"/>
      <c r="H79" s="559"/>
      <c r="I79" s="542"/>
      <c r="J79" s="542"/>
      <c r="K79" s="542"/>
      <c r="L79" s="540"/>
      <c r="M79" s="540"/>
    </row>
    <row r="80" spans="1:31" x14ac:dyDescent="0.25">
      <c r="A80" s="540"/>
      <c r="B80" s="540"/>
      <c r="C80" s="540"/>
      <c r="D80" s="542"/>
      <c r="E80" s="542"/>
      <c r="F80" s="542"/>
      <c r="G80" s="540"/>
      <c r="H80" s="559"/>
      <c r="I80" s="542"/>
      <c r="J80" s="542"/>
      <c r="K80" s="542"/>
      <c r="L80" s="540"/>
      <c r="M80" s="540"/>
    </row>
    <row r="81" spans="1:13" x14ac:dyDescent="0.25">
      <c r="A81" s="540"/>
      <c r="B81" s="540"/>
      <c r="C81" s="540"/>
      <c r="D81" s="542"/>
      <c r="E81" s="542"/>
      <c r="F81" s="542"/>
      <c r="G81" s="540"/>
      <c r="H81" s="559"/>
      <c r="I81" s="542"/>
      <c r="J81" s="542"/>
      <c r="K81" s="542"/>
      <c r="L81" s="540"/>
      <c r="M81" s="540"/>
    </row>
    <row r="82" spans="1:13" x14ac:dyDescent="0.25">
      <c r="A82" s="540"/>
      <c r="B82" s="540"/>
      <c r="C82" s="540"/>
      <c r="D82" s="542"/>
      <c r="E82" s="542"/>
      <c r="F82" s="542"/>
      <c r="G82" s="540"/>
      <c r="H82" s="559"/>
      <c r="I82" s="542"/>
      <c r="J82" s="542"/>
      <c r="K82" s="542"/>
      <c r="L82" s="540"/>
      <c r="M82" s="540"/>
    </row>
    <row r="83" spans="1:13" x14ac:dyDescent="0.25">
      <c r="A83" s="540"/>
      <c r="B83" s="540"/>
      <c r="C83" s="540"/>
      <c r="D83" s="542"/>
      <c r="E83" s="542"/>
      <c r="F83" s="542"/>
      <c r="G83" s="540"/>
      <c r="H83" s="540"/>
      <c r="I83" s="542"/>
      <c r="J83" s="542"/>
      <c r="K83" s="542"/>
      <c r="L83" s="540"/>
      <c r="M83" s="540"/>
    </row>
    <row r="84" spans="1:13" x14ac:dyDescent="0.25">
      <c r="A84" s="561" t="s">
        <v>81</v>
      </c>
      <c r="B84" s="562"/>
      <c r="C84" s="562">
        <f>SUM(C68:C72)</f>
        <v>65</v>
      </c>
      <c r="D84" s="563"/>
      <c r="E84" s="563"/>
      <c r="F84" s="563">
        <f>SUM(F68:F72)</f>
        <v>4547.6000000000004</v>
      </c>
      <c r="G84" s="562"/>
      <c r="H84" s="585">
        <f>SUM(H68:H71)</f>
        <v>65</v>
      </c>
      <c r="I84" s="563"/>
      <c r="J84" s="563"/>
      <c r="K84" s="563">
        <f>SUM(K68:K71)</f>
        <v>4695.8999999999996</v>
      </c>
      <c r="L84" s="562"/>
      <c r="M84" s="563">
        <f>SUM(M68:M76)</f>
        <v>10</v>
      </c>
    </row>
    <row r="85" spans="1:13" ht="15.75" thickBot="1" x14ac:dyDescent="0.3">
      <c r="A85" s="564" t="s">
        <v>199</v>
      </c>
      <c r="B85" s="565"/>
      <c r="C85" s="566">
        <f>SumByColor($A$19,C68:C83)</f>
        <v>0</v>
      </c>
      <c r="D85" s="566"/>
      <c r="E85" s="566"/>
      <c r="F85" s="567">
        <f>SumByColor($A$19,F68:F83)</f>
        <v>0</v>
      </c>
      <c r="G85" s="566"/>
      <c r="H85" s="566">
        <f>SumByColor($A$19,H68:H83)</f>
        <v>0</v>
      </c>
      <c r="I85" s="566"/>
      <c r="J85" s="566"/>
      <c r="K85" s="567">
        <f>SumByColor($A$19,K69:K83)</f>
        <v>0</v>
      </c>
      <c r="L85" s="566"/>
      <c r="M85" s="567">
        <f t="shared" ref="M85" si="37"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9" priority="9">
      <formula>F47&gt;0</formula>
    </cfRule>
    <cfRule type="expression" dxfId="898" priority="10">
      <formula>F47&lt;0</formula>
    </cfRule>
  </conditionalFormatting>
  <conditionalFormatting sqref="Q7">
    <cfRule type="expression" dxfId="897" priority="7">
      <formula>Q7&gt;0</formula>
    </cfRule>
    <cfRule type="expression" dxfId="896" priority="8">
      <formula>Q7&lt;0</formula>
    </cfRule>
  </conditionalFormatting>
  <conditionalFormatting sqref="Q8">
    <cfRule type="expression" dxfId="895" priority="5">
      <formula>Q8&gt;0</formula>
    </cfRule>
    <cfRule type="expression" dxfId="894" priority="6">
      <formula>Q8&lt;0</formula>
    </cfRule>
  </conditionalFormatting>
  <conditionalFormatting sqref="F25:F46">
    <cfRule type="expression" dxfId="893" priority="3">
      <formula>F25&gt;0</formula>
    </cfRule>
    <cfRule type="expression" dxfId="892" priority="4">
      <formula>F25&lt;0</formula>
    </cfRule>
  </conditionalFormatting>
  <conditionalFormatting sqref="H25:H46">
    <cfRule type="expression" dxfId="891" priority="1">
      <formula>H25&gt;0</formula>
    </cfRule>
    <cfRule type="expression" dxfId="89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28515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42727</v>
      </c>
      <c r="X2" s="365">
        <v>30.55</v>
      </c>
      <c r="Y2" s="40">
        <v>30.58</v>
      </c>
      <c r="Z2" s="40">
        <v>30.09</v>
      </c>
      <c r="AA2" s="365">
        <v>30.3</v>
      </c>
      <c r="AB2" s="95">
        <v>352300</v>
      </c>
      <c r="AC2" s="243">
        <v>30.3</v>
      </c>
      <c r="AD2" s="2">
        <f>Y2-Z2</f>
        <v>0.48999999999999844</v>
      </c>
      <c r="AE2" s="138">
        <f>AC2/AC3-1</f>
        <v>-4.5992115637319975E-3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42726</v>
      </c>
      <c r="X3" s="365">
        <v>30.35</v>
      </c>
      <c r="Y3" s="40">
        <v>30.5</v>
      </c>
      <c r="Z3" s="40">
        <v>30.14</v>
      </c>
      <c r="AA3" s="365">
        <v>30.44</v>
      </c>
      <c r="AB3" s="95">
        <v>489600</v>
      </c>
      <c r="AC3" s="243">
        <v>30.44</v>
      </c>
      <c r="AD3" s="2">
        <f>Y3-Z3</f>
        <v>0.35999999999999943</v>
      </c>
      <c r="AE3" s="138">
        <f>AC3/AC4-1</f>
        <v>0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30.43</v>
      </c>
      <c r="R4" s="506">
        <v>4.5999999999999999E-3</v>
      </c>
      <c r="T4" s="121"/>
      <c r="W4" s="94">
        <v>42725</v>
      </c>
      <c r="X4" s="365">
        <v>30.31</v>
      </c>
      <c r="Y4" s="40">
        <v>30.62</v>
      </c>
      <c r="Z4" s="40">
        <v>30.08</v>
      </c>
      <c r="AA4" s="365">
        <v>30.44</v>
      </c>
      <c r="AB4" s="95">
        <v>338700</v>
      </c>
      <c r="AC4" s="243">
        <v>30.44</v>
      </c>
      <c r="AD4" s="2">
        <f t="shared" ref="AD4:AD67" si="0">Y4-Z4</f>
        <v>0.5400000000000027</v>
      </c>
      <c r="AE4" s="138">
        <f t="shared" ref="AE4:AE67" si="1">AC4/AC5-1</f>
        <v>5.94844679444817E-3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1521.5</v>
      </c>
      <c r="W5" s="94">
        <v>42724</v>
      </c>
      <c r="X5" s="365">
        <v>30.54</v>
      </c>
      <c r="Y5" s="40">
        <v>30.84</v>
      </c>
      <c r="Z5" s="40">
        <v>30.09</v>
      </c>
      <c r="AA5" s="365">
        <v>30.26</v>
      </c>
      <c r="AB5" s="95">
        <v>289800</v>
      </c>
      <c r="AC5" s="243">
        <v>30.26</v>
      </c>
      <c r="AD5" s="2">
        <f t="shared" si="0"/>
        <v>0.75</v>
      </c>
      <c r="AE5" s="138">
        <f t="shared" si="1"/>
        <v>-9.1683038637850878E-3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42723</v>
      </c>
      <c r="X6" s="365">
        <v>30.76</v>
      </c>
      <c r="Y6" s="40">
        <v>30.93</v>
      </c>
      <c r="Z6" s="40">
        <v>30.47</v>
      </c>
      <c r="AA6" s="365">
        <v>30.54</v>
      </c>
      <c r="AB6" s="95">
        <v>549700</v>
      </c>
      <c r="AC6" s="243">
        <v>30.54</v>
      </c>
      <c r="AD6" s="2">
        <f t="shared" si="0"/>
        <v>0.46000000000000085</v>
      </c>
      <c r="AE6" s="138">
        <f t="shared" si="1"/>
        <v>-8.7633885102239573E-3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-37.5</v>
      </c>
      <c r="R7">
        <v>50</v>
      </c>
      <c r="T7" s="85"/>
      <c r="W7" s="94">
        <v>42720</v>
      </c>
      <c r="X7" s="365">
        <v>30.76</v>
      </c>
      <c r="Y7" s="40">
        <v>31.15</v>
      </c>
      <c r="Z7" s="40">
        <v>30.69</v>
      </c>
      <c r="AA7" s="365">
        <v>30.81</v>
      </c>
      <c r="AB7" s="95">
        <v>814100</v>
      </c>
      <c r="AC7" s="243">
        <v>30.81</v>
      </c>
      <c r="AD7" s="2">
        <f t="shared" si="0"/>
        <v>0.4599999999999973</v>
      </c>
      <c r="AE7" s="138">
        <f t="shared" si="1"/>
        <v>-1.6202203499676715E-3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-37.5</v>
      </c>
      <c r="W8" s="94">
        <v>42719</v>
      </c>
      <c r="X8" s="365">
        <v>31.01</v>
      </c>
      <c r="Y8" s="40">
        <v>31.2</v>
      </c>
      <c r="Z8" s="40">
        <v>30.8</v>
      </c>
      <c r="AA8" s="365">
        <v>30.86</v>
      </c>
      <c r="AB8" s="95">
        <v>657500</v>
      </c>
      <c r="AC8" s="243">
        <v>30.86</v>
      </c>
      <c r="AD8" s="2">
        <f t="shared" si="0"/>
        <v>0.39999999999999858</v>
      </c>
      <c r="AE8" s="138">
        <f t="shared" si="1"/>
        <v>-6.4766839378238572E-4</v>
      </c>
    </row>
    <row r="9" spans="1:40" x14ac:dyDescent="0.25">
      <c r="O9" s="11" t="s">
        <v>216</v>
      </c>
      <c r="P9"/>
      <c r="Q9" s="138">
        <f>IF(Q2=0, 0, Q8/Q6)</f>
        <v>-2.4053880692751765E-2</v>
      </c>
      <c r="W9" s="94">
        <v>42718</v>
      </c>
      <c r="X9" s="365">
        <v>31.26</v>
      </c>
      <c r="Y9" s="40">
        <v>31.26</v>
      </c>
      <c r="Z9" s="40">
        <v>30.83</v>
      </c>
      <c r="AA9" s="365">
        <v>30.88</v>
      </c>
      <c r="AB9" s="95">
        <v>523200</v>
      </c>
      <c r="AC9" s="243">
        <v>30.88</v>
      </c>
      <c r="AD9" s="2">
        <f t="shared" si="0"/>
        <v>0.43000000000000327</v>
      </c>
      <c r="AE9" s="138">
        <f t="shared" si="1"/>
        <v>-1.2156110044785784E-2</v>
      </c>
      <c r="AK9" s="234"/>
      <c r="AN9" s="234"/>
    </row>
    <row r="10" spans="1:40" ht="12.75" customHeight="1" x14ac:dyDescent="0.25">
      <c r="O10" s="11" t="s">
        <v>215</v>
      </c>
      <c r="Q10" s="2">
        <f>M37</f>
        <v>0</v>
      </c>
      <c r="W10" s="94">
        <v>42717</v>
      </c>
      <c r="X10" s="365">
        <v>31.31</v>
      </c>
      <c r="Y10" s="40">
        <v>31.47</v>
      </c>
      <c r="Z10" s="40">
        <v>31.09</v>
      </c>
      <c r="AA10" s="365">
        <v>31.26</v>
      </c>
      <c r="AB10" s="95">
        <v>642300</v>
      </c>
      <c r="AC10" s="243">
        <v>31.26</v>
      </c>
      <c r="AD10" s="2">
        <f t="shared" si="0"/>
        <v>0.37999999999999901</v>
      </c>
      <c r="AE10" s="138">
        <f t="shared" si="1"/>
        <v>-1.9157088122604415E-3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31.25</v>
      </c>
      <c r="Y11" s="40">
        <v>31.48</v>
      </c>
      <c r="Z11" s="40">
        <v>31.23</v>
      </c>
      <c r="AA11" s="365">
        <v>31.32</v>
      </c>
      <c r="AB11" s="95">
        <v>279000</v>
      </c>
      <c r="AC11" s="243">
        <v>31.32</v>
      </c>
      <c r="AD11" s="2">
        <f t="shared" si="0"/>
        <v>0.25</v>
      </c>
      <c r="AE11" s="138">
        <f t="shared" si="1"/>
        <v>1.9193857965451588E-3</v>
      </c>
      <c r="AK11" s="234"/>
      <c r="AN11" s="234"/>
    </row>
    <row r="12" spans="1:40" x14ac:dyDescent="0.25">
      <c r="W12" s="94">
        <v>42713</v>
      </c>
      <c r="X12" s="365">
        <v>30.8</v>
      </c>
      <c r="Y12" s="40">
        <v>31.43</v>
      </c>
      <c r="Z12" s="40">
        <v>30.75</v>
      </c>
      <c r="AA12" s="365">
        <v>31.26</v>
      </c>
      <c r="AB12" s="95">
        <v>561600</v>
      </c>
      <c r="AC12" s="243">
        <v>31.26</v>
      </c>
      <c r="AD12" s="2">
        <f t="shared" si="0"/>
        <v>0.67999999999999972</v>
      </c>
      <c r="AE12" s="138">
        <f t="shared" si="1"/>
        <v>1.5264696329977401E-2</v>
      </c>
    </row>
    <row r="13" spans="1:40" x14ac:dyDescent="0.25">
      <c r="W13" s="94">
        <v>42712</v>
      </c>
      <c r="X13" s="365">
        <v>30.22</v>
      </c>
      <c r="Y13" s="40">
        <v>30.97</v>
      </c>
      <c r="Z13" s="40">
        <v>30.13</v>
      </c>
      <c r="AA13" s="365">
        <v>30.79</v>
      </c>
      <c r="AB13" s="95">
        <v>496600</v>
      </c>
      <c r="AC13" s="243">
        <v>30.79</v>
      </c>
      <c r="AD13" s="2">
        <f t="shared" si="0"/>
        <v>0.83999999999999986</v>
      </c>
      <c r="AE13" s="138">
        <f t="shared" si="1"/>
        <v>2.1905077995353572E-2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30.2</v>
      </c>
      <c r="Y14" s="40">
        <v>30.31</v>
      </c>
      <c r="Z14" s="40">
        <v>29.89</v>
      </c>
      <c r="AA14" s="365">
        <v>30.13</v>
      </c>
      <c r="AB14" s="95">
        <v>468500</v>
      </c>
      <c r="AC14" s="243">
        <v>30.13</v>
      </c>
      <c r="AD14" s="2">
        <f t="shared" si="0"/>
        <v>0.41999999999999815</v>
      </c>
      <c r="AE14" s="138">
        <f t="shared" si="1"/>
        <v>-3.3079722130334721E-3</v>
      </c>
    </row>
    <row r="15" spans="1:40" x14ac:dyDescent="0.25">
      <c r="W15" s="94">
        <v>42710</v>
      </c>
      <c r="X15" s="365">
        <v>29.94</v>
      </c>
      <c r="Y15" s="40">
        <v>30.43</v>
      </c>
      <c r="Z15" s="40">
        <v>29.91</v>
      </c>
      <c r="AA15" s="365">
        <v>30.23</v>
      </c>
      <c r="AB15" s="95">
        <v>457900</v>
      </c>
      <c r="AC15" s="243">
        <v>30.23</v>
      </c>
      <c r="AD15" s="2">
        <f t="shared" si="0"/>
        <v>0.51999999999999957</v>
      </c>
      <c r="AE15" s="138">
        <f t="shared" si="1"/>
        <v>1.4429530201342189E-2</v>
      </c>
      <c r="AK15" s="234"/>
      <c r="AN15" s="234"/>
    </row>
    <row r="16" spans="1:40" x14ac:dyDescent="0.25">
      <c r="W16" s="94">
        <v>42709</v>
      </c>
      <c r="X16" s="365">
        <v>29.55</v>
      </c>
      <c r="Y16" s="40">
        <v>29.96</v>
      </c>
      <c r="Z16" s="40">
        <v>29.38</v>
      </c>
      <c r="AA16" s="365">
        <v>29.8</v>
      </c>
      <c r="AB16" s="95">
        <v>523600</v>
      </c>
      <c r="AC16" s="243">
        <v>29.8</v>
      </c>
      <c r="AD16" s="2">
        <f t="shared" si="0"/>
        <v>0.58000000000000185</v>
      </c>
      <c r="AE16" s="138">
        <f t="shared" si="1"/>
        <v>1.4295439074200278E-2</v>
      </c>
    </row>
    <row r="17" spans="1:40" x14ac:dyDescent="0.25">
      <c r="W17" s="94">
        <v>42706</v>
      </c>
      <c r="X17" s="365">
        <v>29.66</v>
      </c>
      <c r="Y17" s="40">
        <v>29.73</v>
      </c>
      <c r="Z17" s="40">
        <v>29.3</v>
      </c>
      <c r="AA17" s="365">
        <v>29.38</v>
      </c>
      <c r="AB17" s="95">
        <v>358400</v>
      </c>
      <c r="AC17" s="243">
        <v>29.38</v>
      </c>
      <c r="AD17" s="2">
        <f t="shared" si="0"/>
        <v>0.42999999999999972</v>
      </c>
      <c r="AE17" s="138">
        <f t="shared" si="1"/>
        <v>-9.7741826761038597E-3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30.02</v>
      </c>
      <c r="Y18" s="40">
        <v>30.17</v>
      </c>
      <c r="Z18" s="40">
        <v>29.4</v>
      </c>
      <c r="AA18" s="365">
        <v>29.67</v>
      </c>
      <c r="AB18" s="95">
        <v>496200</v>
      </c>
      <c r="AC18" s="243">
        <v>29.67</v>
      </c>
      <c r="AD18" s="2">
        <f t="shared" si="0"/>
        <v>0.77000000000000313</v>
      </c>
      <c r="AE18" s="138">
        <f t="shared" si="1"/>
        <v>-1.5593895155938897E-2</v>
      </c>
    </row>
    <row r="19" spans="1:40" x14ac:dyDescent="0.25">
      <c r="W19" s="94">
        <v>42704</v>
      </c>
      <c r="X19" s="365">
        <v>30.53</v>
      </c>
      <c r="Y19" s="40">
        <v>30.79</v>
      </c>
      <c r="Z19" s="40">
        <v>30.1</v>
      </c>
      <c r="AA19" s="365">
        <v>30.14</v>
      </c>
      <c r="AB19" s="95">
        <v>552900</v>
      </c>
      <c r="AC19" s="243">
        <v>30.14</v>
      </c>
      <c r="AD19" s="2">
        <f t="shared" si="0"/>
        <v>0.68999999999999773</v>
      </c>
      <c r="AE19" s="138">
        <f t="shared" si="1"/>
        <v>-1.1479173499508E-2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30.34</v>
      </c>
      <c r="Y20" s="40">
        <v>31.37</v>
      </c>
      <c r="Z20" s="40">
        <v>30.31</v>
      </c>
      <c r="AA20" s="365">
        <v>30.49</v>
      </c>
      <c r="AB20" s="95">
        <v>844600</v>
      </c>
      <c r="AC20" s="243">
        <v>30.49</v>
      </c>
      <c r="AD20" s="2">
        <f t="shared" si="0"/>
        <v>1.0600000000000023</v>
      </c>
      <c r="AE20" s="138">
        <f t="shared" si="1"/>
        <v>2.2468142186451878E-2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42702</v>
      </c>
      <c r="X21" s="365">
        <v>29.97</v>
      </c>
      <c r="Y21" s="40">
        <v>30.26</v>
      </c>
      <c r="Z21" s="40">
        <v>29.66</v>
      </c>
      <c r="AA21" s="365">
        <v>29.82</v>
      </c>
      <c r="AB21" s="95">
        <v>472600</v>
      </c>
      <c r="AC21" s="243">
        <v>29.82</v>
      </c>
      <c r="AD21" s="2">
        <f t="shared" si="0"/>
        <v>0.60000000000000142</v>
      </c>
      <c r="AE21" s="138">
        <f t="shared" si="1"/>
        <v>-5.3368912608405816E-3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42699</v>
      </c>
      <c r="X22" s="365">
        <v>30.05</v>
      </c>
      <c r="Y22" s="40">
        <v>30.16</v>
      </c>
      <c r="Z22" s="40">
        <v>29.76</v>
      </c>
      <c r="AA22" s="365">
        <v>29.98</v>
      </c>
      <c r="AB22" s="95">
        <v>286900</v>
      </c>
      <c r="AC22" s="243">
        <v>29.98</v>
      </c>
      <c r="AD22" s="2">
        <f t="shared" si="0"/>
        <v>0.39999999999999858</v>
      </c>
      <c r="AE22" s="138">
        <f t="shared" si="1"/>
        <v>-1.997336884154377E-3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42697</v>
      </c>
      <c r="X23" s="365">
        <v>29.84</v>
      </c>
      <c r="Y23" s="40">
        <v>30.16</v>
      </c>
      <c r="Z23" s="40">
        <v>29.72</v>
      </c>
      <c r="AA23" s="365">
        <v>30.04</v>
      </c>
      <c r="AB23" s="95">
        <v>449300</v>
      </c>
      <c r="AC23" s="243">
        <v>30.04</v>
      </c>
      <c r="AD23" s="2">
        <f t="shared" si="0"/>
        <v>0.44000000000000128</v>
      </c>
      <c r="AE23" s="138">
        <f t="shared" si="1"/>
        <v>5.6913290927351756E-3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42696</v>
      </c>
      <c r="X24" s="365">
        <v>29.71</v>
      </c>
      <c r="Y24" s="40">
        <v>30.01</v>
      </c>
      <c r="Z24" s="40">
        <v>29.44</v>
      </c>
      <c r="AA24" s="365">
        <v>29.87</v>
      </c>
      <c r="AB24" s="95">
        <v>524400</v>
      </c>
      <c r="AC24" s="243">
        <v>29.87</v>
      </c>
      <c r="AD24" s="2">
        <f t="shared" si="0"/>
        <v>0.57000000000000028</v>
      </c>
      <c r="AE24" s="138">
        <f t="shared" si="1"/>
        <v>8.0998987512657106E-3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42695</v>
      </c>
      <c r="X25" s="365">
        <v>29.46</v>
      </c>
      <c r="Y25" s="40">
        <v>29.8</v>
      </c>
      <c r="Z25" s="40">
        <v>29.07</v>
      </c>
      <c r="AA25" s="365">
        <v>29.63</v>
      </c>
      <c r="AB25" s="95">
        <v>500100</v>
      </c>
      <c r="AC25" s="243">
        <v>29.63</v>
      </c>
      <c r="AD25" s="2">
        <f t="shared" si="0"/>
        <v>0.73000000000000043</v>
      </c>
      <c r="AE25" s="138">
        <f t="shared" si="1"/>
        <v>4.0664181633343066E-3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42692</v>
      </c>
      <c r="X26" s="365">
        <v>30</v>
      </c>
      <c r="Y26" s="40">
        <v>30.16</v>
      </c>
      <c r="Z26" s="40">
        <v>29.44</v>
      </c>
      <c r="AA26" s="365">
        <v>29.51</v>
      </c>
      <c r="AB26" s="95">
        <v>489500</v>
      </c>
      <c r="AC26" s="243">
        <v>29.51</v>
      </c>
      <c r="AD26" s="2">
        <f t="shared" si="0"/>
        <v>0.71999999999999886</v>
      </c>
      <c r="AE26" s="138">
        <f t="shared" si="1"/>
        <v>-1.205222631402747E-2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42691</v>
      </c>
      <c r="X27" s="365">
        <v>29.83</v>
      </c>
      <c r="Y27" s="40">
        <v>30.18</v>
      </c>
      <c r="Z27" s="40">
        <v>29.65</v>
      </c>
      <c r="AA27" s="365">
        <v>29.87</v>
      </c>
      <c r="AB27" s="95">
        <v>412000</v>
      </c>
      <c r="AC27" s="243">
        <v>29.87</v>
      </c>
      <c r="AD27" s="2">
        <f t="shared" si="0"/>
        <v>0.53000000000000114</v>
      </c>
      <c r="AE27" s="138">
        <f t="shared" si="1"/>
        <v>4.3712172158709706E-3</v>
      </c>
    </row>
    <row r="28" spans="1:40" x14ac:dyDescent="0.25">
      <c r="B28" s="193">
        <v>42701</v>
      </c>
      <c r="C28" s="10">
        <v>50</v>
      </c>
      <c r="D28" s="40">
        <v>31.18</v>
      </c>
      <c r="E28" s="40">
        <v>29.98</v>
      </c>
      <c r="F28" s="40">
        <f t="shared" ref="F28" si="8">C28*(E28-D28)</f>
        <v>-59.999999999999964</v>
      </c>
      <c r="G28" s="40">
        <f t="shared" ref="G28" si="9">D28*C28</f>
        <v>1559</v>
      </c>
      <c r="H28" s="231">
        <f t="shared" ref="H28" si="10">(E28-D28)/D28</f>
        <v>-3.8486209108402801E-2</v>
      </c>
      <c r="I28" s="40"/>
      <c r="W28" s="94">
        <v>42690</v>
      </c>
      <c r="X28" s="365">
        <v>29.47</v>
      </c>
      <c r="Y28" s="40">
        <v>29.88</v>
      </c>
      <c r="Z28" s="40">
        <v>29.41</v>
      </c>
      <c r="AA28" s="365">
        <v>29.74</v>
      </c>
      <c r="AB28" s="95">
        <v>690700</v>
      </c>
      <c r="AC28" s="243">
        <v>29.74</v>
      </c>
      <c r="AD28" s="2">
        <f t="shared" si="0"/>
        <v>0.46999999999999886</v>
      </c>
      <c r="AE28" s="138">
        <f t="shared" si="1"/>
        <v>1.0190217391304213E-2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365">
        <v>29.89</v>
      </c>
      <c r="Y29" s="40">
        <v>30.22</v>
      </c>
      <c r="Z29" s="40">
        <v>29.38</v>
      </c>
      <c r="AA29" s="365">
        <v>29.44</v>
      </c>
      <c r="AB29" s="95">
        <v>679600</v>
      </c>
      <c r="AC29" s="243">
        <v>29.44</v>
      </c>
      <c r="AD29" s="2">
        <f t="shared" si="0"/>
        <v>0.83999999999999986</v>
      </c>
      <c r="AE29" s="138">
        <f t="shared" si="1"/>
        <v>-1.0420168067226898E-2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365">
        <v>29.22</v>
      </c>
      <c r="Y30" s="40">
        <v>29.89</v>
      </c>
      <c r="Z30" s="40">
        <v>29.07</v>
      </c>
      <c r="AA30" s="365">
        <v>29.75</v>
      </c>
      <c r="AB30" s="95">
        <v>1502100</v>
      </c>
      <c r="AC30" s="243">
        <v>29.75</v>
      </c>
      <c r="AD30" s="2">
        <f t="shared" si="0"/>
        <v>0.82000000000000028</v>
      </c>
      <c r="AE30" s="138">
        <f t="shared" si="1"/>
        <v>1.744186046511631E-2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42685</v>
      </c>
      <c r="X31" s="365">
        <v>29.47</v>
      </c>
      <c r="Y31" s="40">
        <v>29.65</v>
      </c>
      <c r="Z31" s="40">
        <v>29.08</v>
      </c>
      <c r="AA31" s="365">
        <v>29.24</v>
      </c>
      <c r="AB31" s="95">
        <v>574200</v>
      </c>
      <c r="AC31" s="243">
        <v>29.24</v>
      </c>
      <c r="AD31" s="2">
        <f t="shared" si="0"/>
        <v>0.57000000000000028</v>
      </c>
      <c r="AE31" s="138">
        <f t="shared" si="1"/>
        <v>-9.1494408675026895E-3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365">
        <v>29.52</v>
      </c>
      <c r="Y32" s="40">
        <v>29.7</v>
      </c>
      <c r="Z32" s="40">
        <v>29.21</v>
      </c>
      <c r="AA32" s="365">
        <v>29.51</v>
      </c>
      <c r="AB32" s="95">
        <v>750300</v>
      </c>
      <c r="AC32" s="243">
        <v>29.51</v>
      </c>
      <c r="AD32" s="2">
        <f t="shared" si="0"/>
        <v>0.48999999999999844</v>
      </c>
      <c r="AE32" s="138">
        <f t="shared" si="1"/>
        <v>5.1089918256130851E-3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365">
        <v>28.7</v>
      </c>
      <c r="Y33" s="40">
        <v>29.59</v>
      </c>
      <c r="Z33" s="40">
        <v>28.27</v>
      </c>
      <c r="AA33" s="365">
        <v>29.36</v>
      </c>
      <c r="AB33" s="95">
        <v>738100</v>
      </c>
      <c r="AC33" s="243">
        <v>29.36</v>
      </c>
      <c r="AD33" s="2">
        <f t="shared" si="0"/>
        <v>1.3200000000000003</v>
      </c>
      <c r="AE33" s="138">
        <f t="shared" si="1"/>
        <v>-2.7173913043478937E-3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30.02</v>
      </c>
      <c r="Y34" s="40">
        <v>31.72</v>
      </c>
      <c r="Z34" s="40">
        <v>29.35</v>
      </c>
      <c r="AA34" s="365">
        <v>29.44</v>
      </c>
      <c r="AB34" s="95">
        <v>3219600</v>
      </c>
      <c r="AC34" s="243">
        <v>29.44</v>
      </c>
      <c r="AD34" s="2">
        <f t="shared" si="0"/>
        <v>2.3699999999999974</v>
      </c>
      <c r="AE34" s="138">
        <f t="shared" si="1"/>
        <v>3.26201332865661E-2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30.04</v>
      </c>
      <c r="Y35" s="40">
        <v>30.26</v>
      </c>
      <c r="Z35" s="40">
        <v>28.32</v>
      </c>
      <c r="AA35" s="365">
        <v>28.51</v>
      </c>
      <c r="AB35" s="95">
        <v>1914800</v>
      </c>
      <c r="AC35" s="243">
        <v>28.51</v>
      </c>
      <c r="AD35" s="2">
        <f t="shared" si="0"/>
        <v>1.9400000000000013</v>
      </c>
      <c r="AE35" s="138">
        <f t="shared" si="1"/>
        <v>-5.7208994708994654E-2</v>
      </c>
    </row>
    <row r="36" spans="1:31" x14ac:dyDescent="0.25">
      <c r="W36" s="94">
        <v>42678</v>
      </c>
      <c r="X36" s="365">
        <v>30.18</v>
      </c>
      <c r="Y36" s="40">
        <v>30.76</v>
      </c>
      <c r="Z36" s="40">
        <v>29.95</v>
      </c>
      <c r="AA36" s="365">
        <v>30.24</v>
      </c>
      <c r="AB36" s="95">
        <v>651000</v>
      </c>
      <c r="AC36" s="243">
        <v>30.24</v>
      </c>
      <c r="AD36" s="2">
        <f t="shared" si="0"/>
        <v>0.81000000000000227</v>
      </c>
      <c r="AE36" s="138">
        <f t="shared" si="1"/>
        <v>0</v>
      </c>
    </row>
    <row r="37" spans="1:31" x14ac:dyDescent="0.25">
      <c r="L37" t="s">
        <v>215</v>
      </c>
      <c r="M37" s="2">
        <f>M55+K55-F55</f>
        <v>0</v>
      </c>
      <c r="W37" s="94">
        <v>42677</v>
      </c>
      <c r="X37" s="365">
        <v>31.67</v>
      </c>
      <c r="Y37" s="40">
        <v>31.89</v>
      </c>
      <c r="Z37" s="40">
        <v>30.1</v>
      </c>
      <c r="AA37" s="365">
        <v>30.24</v>
      </c>
      <c r="AB37" s="95">
        <v>2059400</v>
      </c>
      <c r="AC37" s="243">
        <v>30.24</v>
      </c>
      <c r="AD37" s="2">
        <f t="shared" si="0"/>
        <v>1.7899999999999991</v>
      </c>
      <c r="AE37" s="138">
        <f t="shared" si="1"/>
        <v>-4.0913415794481489E-2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31.2</v>
      </c>
      <c r="Y38" s="40">
        <v>31.89</v>
      </c>
      <c r="Z38" s="40">
        <v>31.2</v>
      </c>
      <c r="AA38" s="365">
        <v>31.53</v>
      </c>
      <c r="AB38" s="95">
        <v>653700</v>
      </c>
      <c r="AC38" s="243">
        <v>31.53</v>
      </c>
      <c r="AD38" s="2">
        <f t="shared" si="0"/>
        <v>0.69000000000000128</v>
      </c>
      <c r="AE38" s="138">
        <f t="shared" si="1"/>
        <v>1.2849341471249609E-2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614" t="s">
        <v>78</v>
      </c>
      <c r="Q39" s="614"/>
      <c r="R39" s="34"/>
      <c r="T39" s="91" t="s">
        <v>113</v>
      </c>
      <c r="W39" s="94">
        <v>42675</v>
      </c>
      <c r="X39" s="365">
        <v>31.74</v>
      </c>
      <c r="Y39" s="40">
        <v>31.74</v>
      </c>
      <c r="Z39" s="40">
        <v>30.78</v>
      </c>
      <c r="AA39" s="365">
        <v>31.13</v>
      </c>
      <c r="AB39" s="95">
        <v>896800</v>
      </c>
      <c r="AC39" s="243">
        <v>31.13</v>
      </c>
      <c r="AD39" s="2">
        <f t="shared" si="0"/>
        <v>0.9599999999999973</v>
      </c>
      <c r="AE39" s="138">
        <f t="shared" si="1"/>
        <v>-2.229899497487442E-2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33.472999999999999</v>
      </c>
      <c r="R40" s="34"/>
      <c r="T40" s="97" t="s">
        <v>98</v>
      </c>
      <c r="U40" s="129">
        <v>30.3</v>
      </c>
      <c r="W40" s="94">
        <v>42674</v>
      </c>
      <c r="X40" s="365">
        <v>31.85</v>
      </c>
      <c r="Y40" s="40">
        <v>32.130000000000003</v>
      </c>
      <c r="Z40" s="40">
        <v>31.79</v>
      </c>
      <c r="AA40" s="365">
        <v>31.84</v>
      </c>
      <c r="AB40" s="95">
        <v>564700</v>
      </c>
      <c r="AC40" s="243">
        <v>31.84</v>
      </c>
      <c r="AD40" s="2">
        <f t="shared" si="0"/>
        <v>0.34000000000000341</v>
      </c>
      <c r="AE40" s="138">
        <f t="shared" si="1"/>
        <v>1.2578616352201255E-3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1">P41*$Q$4</f>
        <v>33.168700000000001</v>
      </c>
      <c r="R41" s="34"/>
      <c r="T41" s="87" t="s">
        <v>99</v>
      </c>
      <c r="U41" s="130">
        <v>30.47</v>
      </c>
      <c r="W41" s="94">
        <v>42671</v>
      </c>
      <c r="X41" s="365">
        <v>32.07</v>
      </c>
      <c r="Y41" s="40">
        <v>32.24</v>
      </c>
      <c r="Z41" s="40">
        <v>31.67</v>
      </c>
      <c r="AA41" s="365">
        <v>31.8</v>
      </c>
      <c r="AB41" s="95">
        <v>400000</v>
      </c>
      <c r="AC41" s="243">
        <v>31.8</v>
      </c>
      <c r="AD41" s="2">
        <f t="shared" si="0"/>
        <v>0.57000000000000028</v>
      </c>
      <c r="AE41" s="138">
        <f t="shared" si="1"/>
        <v>-6.2499999999999778E-3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1"/>
        <v>32.864400000000003</v>
      </c>
      <c r="R42" s="34"/>
      <c r="T42" s="87" t="s">
        <v>100</v>
      </c>
      <c r="U42" s="130" t="s">
        <v>384</v>
      </c>
      <c r="W42" s="94">
        <v>42670</v>
      </c>
      <c r="X42" s="365">
        <v>32.17</v>
      </c>
      <c r="Y42" s="40">
        <v>32.75</v>
      </c>
      <c r="Z42" s="40">
        <v>31.92</v>
      </c>
      <c r="AA42" s="365">
        <v>32</v>
      </c>
      <c r="AB42" s="95">
        <v>636100</v>
      </c>
      <c r="AC42" s="243">
        <v>32</v>
      </c>
      <c r="AD42" s="2">
        <f t="shared" si="0"/>
        <v>0.82999999999999829</v>
      </c>
      <c r="AE42" s="138">
        <f t="shared" si="1"/>
        <v>-1.2484394506866447E-3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1"/>
        <v>32.560099999999998</v>
      </c>
      <c r="R43" s="83"/>
      <c r="T43" s="87" t="s">
        <v>101</v>
      </c>
      <c r="U43" s="130" t="s">
        <v>405</v>
      </c>
      <c r="W43" s="94">
        <v>42669</v>
      </c>
      <c r="X43" s="365">
        <v>32.090000000000003</v>
      </c>
      <c r="Y43" s="40">
        <v>32.450000000000003</v>
      </c>
      <c r="Z43" s="40">
        <v>31.95</v>
      </c>
      <c r="AA43" s="365">
        <v>32.04</v>
      </c>
      <c r="AB43" s="95">
        <v>453100</v>
      </c>
      <c r="AC43" s="243">
        <v>32.04</v>
      </c>
      <c r="AD43" s="2">
        <f t="shared" si="0"/>
        <v>0.50000000000000355</v>
      </c>
      <c r="AE43" s="138">
        <f t="shared" si="1"/>
        <v>-6.5116279069767913E-3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1"/>
        <v>32.255800000000001</v>
      </c>
      <c r="R44" s="83"/>
      <c r="T44" s="87" t="s">
        <v>102</v>
      </c>
      <c r="U44" s="130">
        <v>36.93</v>
      </c>
      <c r="W44" s="94">
        <v>42668</v>
      </c>
      <c r="X44" s="365">
        <v>32.43</v>
      </c>
      <c r="Y44" s="40">
        <v>32.75</v>
      </c>
      <c r="Z44" s="40">
        <v>32.119999999999997</v>
      </c>
      <c r="AA44" s="365">
        <v>32.25</v>
      </c>
      <c r="AB44" s="95">
        <v>603900</v>
      </c>
      <c r="AC44" s="243">
        <v>32.25</v>
      </c>
      <c r="AD44" s="2">
        <f t="shared" si="0"/>
        <v>0.63000000000000256</v>
      </c>
      <c r="AE44" s="138">
        <f t="shared" si="1"/>
        <v>-3.3992583436340817E-3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1"/>
        <v>31.951499999999999</v>
      </c>
      <c r="R45" s="83"/>
      <c r="T45" s="87" t="s">
        <v>103</v>
      </c>
      <c r="U45" s="130">
        <v>0.50178100000000003</v>
      </c>
      <c r="W45" s="94">
        <v>42667</v>
      </c>
      <c r="X45" s="365">
        <v>32.299999999999997</v>
      </c>
      <c r="Y45" s="40">
        <v>32.630000000000003</v>
      </c>
      <c r="Z45" s="40">
        <v>32.19</v>
      </c>
      <c r="AA45" s="365">
        <v>32.36</v>
      </c>
      <c r="AB45" s="95">
        <v>498200</v>
      </c>
      <c r="AC45" s="243">
        <v>32.36</v>
      </c>
      <c r="AD45" s="2">
        <f t="shared" si="0"/>
        <v>0.44000000000000483</v>
      </c>
      <c r="AE45" s="138">
        <f t="shared" si="1"/>
        <v>2.1678538247136281E-3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1"/>
        <v>31.647200000000002</v>
      </c>
      <c r="R46" s="83"/>
      <c r="T46" s="87" t="s">
        <v>122</v>
      </c>
      <c r="U46" s="232" t="s">
        <v>371</v>
      </c>
      <c r="W46" s="94">
        <v>42664</v>
      </c>
      <c r="X46" s="365">
        <v>32.53</v>
      </c>
      <c r="Y46" s="40">
        <v>32.68</v>
      </c>
      <c r="Z46" s="40">
        <v>32.200000000000003</v>
      </c>
      <c r="AA46" s="365">
        <v>32.29</v>
      </c>
      <c r="AB46" s="95">
        <v>393100</v>
      </c>
      <c r="AC46" s="243">
        <v>32.29</v>
      </c>
      <c r="AD46" s="2">
        <f t="shared" si="0"/>
        <v>0.47999999999999687</v>
      </c>
      <c r="AE46" s="138">
        <f t="shared" si="1"/>
        <v>-3.7025609379820468E-3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1"/>
        <v>31.3429</v>
      </c>
      <c r="R47" s="83"/>
      <c r="T47" s="87"/>
      <c r="U47" s="130"/>
      <c r="W47" s="94">
        <v>42663</v>
      </c>
      <c r="X47" s="365">
        <v>32.130000000000003</v>
      </c>
      <c r="Y47" s="40">
        <v>32.56</v>
      </c>
      <c r="Z47" s="40">
        <v>32.11</v>
      </c>
      <c r="AA47" s="365">
        <v>32.409999999999997</v>
      </c>
      <c r="AB47" s="95">
        <v>494600</v>
      </c>
      <c r="AC47" s="243">
        <v>32.409999999999997</v>
      </c>
      <c r="AD47" s="2">
        <f t="shared" si="0"/>
        <v>0.45000000000000284</v>
      </c>
      <c r="AE47" s="138">
        <f t="shared" si="1"/>
        <v>5.2729528535977455E-3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1"/>
        <v>31.038599999999999</v>
      </c>
      <c r="R48" s="83"/>
      <c r="T48" s="87" t="s">
        <v>105</v>
      </c>
      <c r="U48" s="130" t="s">
        <v>492</v>
      </c>
      <c r="W48" s="94">
        <v>42662</v>
      </c>
      <c r="X48" s="365">
        <v>32.25</v>
      </c>
      <c r="Y48" s="40">
        <v>32.79</v>
      </c>
      <c r="Z48" s="40">
        <v>31.94</v>
      </c>
      <c r="AA48" s="365">
        <v>32.24</v>
      </c>
      <c r="AB48" s="95">
        <v>464000</v>
      </c>
      <c r="AC48" s="243">
        <v>32.24</v>
      </c>
      <c r="AD48" s="2">
        <f t="shared" si="0"/>
        <v>0.84999999999999787</v>
      </c>
      <c r="AE48" s="138">
        <f t="shared" si="1"/>
        <v>-1.5484670176524329E-3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1"/>
        <v>30.734300000000001</v>
      </c>
      <c r="R49" s="83"/>
      <c r="T49" s="87" t="s">
        <v>106</v>
      </c>
      <c r="U49" s="130" t="s">
        <v>372</v>
      </c>
      <c r="W49" s="94">
        <v>42661</v>
      </c>
      <c r="X49" s="365">
        <v>32.36</v>
      </c>
      <c r="Y49" s="40">
        <v>32.78</v>
      </c>
      <c r="Z49" s="40">
        <v>32.21</v>
      </c>
      <c r="AA49" s="365">
        <v>32.29</v>
      </c>
      <c r="AB49" s="95">
        <v>279800</v>
      </c>
      <c r="AC49" s="243">
        <v>32.29</v>
      </c>
      <c r="AD49" s="2">
        <f t="shared" si="0"/>
        <v>0.57000000000000028</v>
      </c>
      <c r="AE49" s="138">
        <f t="shared" si="1"/>
        <v>4.3545878693624918E-3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1"/>
        <v>30.43</v>
      </c>
      <c r="R50" s="83"/>
      <c r="T50" s="87" t="s">
        <v>107</v>
      </c>
      <c r="U50" s="131">
        <v>319608</v>
      </c>
      <c r="W50" s="94">
        <v>42660</v>
      </c>
      <c r="X50" s="365">
        <v>32.06</v>
      </c>
      <c r="Y50" s="40">
        <v>32.35</v>
      </c>
      <c r="Z50" s="40">
        <v>31.94</v>
      </c>
      <c r="AA50" s="365">
        <v>32.15</v>
      </c>
      <c r="AB50" s="95">
        <v>390300</v>
      </c>
      <c r="AC50" s="243">
        <v>32.15</v>
      </c>
      <c r="AD50" s="2">
        <f t="shared" si="0"/>
        <v>0.41000000000000014</v>
      </c>
      <c r="AE50" s="138">
        <f t="shared" si="1"/>
        <v>2.1820448877805099E-3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1"/>
        <v>30.125699999999998</v>
      </c>
      <c r="R51" s="83"/>
      <c r="T51" s="87" t="s">
        <v>110</v>
      </c>
      <c r="U51" s="131">
        <v>621975</v>
      </c>
      <c r="W51" s="94">
        <v>42657</v>
      </c>
      <c r="X51" s="365">
        <v>32.11</v>
      </c>
      <c r="Y51" s="40">
        <v>32.36</v>
      </c>
      <c r="Z51" s="40">
        <v>31.88</v>
      </c>
      <c r="AA51" s="365">
        <v>32.08</v>
      </c>
      <c r="AB51" s="95">
        <v>321000</v>
      </c>
      <c r="AC51" s="243">
        <v>32.08</v>
      </c>
      <c r="AD51" s="2">
        <f t="shared" si="0"/>
        <v>0.48000000000000043</v>
      </c>
      <c r="AE51" s="138">
        <f t="shared" si="1"/>
        <v>1.2484394506866447E-3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1"/>
        <v>29.821400000000001</v>
      </c>
      <c r="R52" s="83"/>
      <c r="T52" s="87" t="s">
        <v>108</v>
      </c>
      <c r="U52" s="130" t="s">
        <v>493</v>
      </c>
      <c r="W52" s="94">
        <v>42656</v>
      </c>
      <c r="X52" s="365">
        <v>32.21</v>
      </c>
      <c r="Y52" s="40">
        <v>32.29</v>
      </c>
      <c r="Z52" s="40">
        <v>31.74</v>
      </c>
      <c r="AA52" s="365">
        <v>32.04</v>
      </c>
      <c r="AB52" s="95">
        <v>288700</v>
      </c>
      <c r="AC52" s="243">
        <v>32.04</v>
      </c>
      <c r="AD52" s="2">
        <f t="shared" si="0"/>
        <v>0.55000000000000071</v>
      </c>
      <c r="AE52" s="138">
        <f t="shared" si="1"/>
        <v>-7.7423350882626085E-3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1"/>
        <v>29.517099999999999</v>
      </c>
      <c r="R53" s="83"/>
      <c r="T53" s="87" t="s">
        <v>111</v>
      </c>
      <c r="U53" s="130">
        <v>22.71</v>
      </c>
      <c r="W53" s="94">
        <v>42655</v>
      </c>
      <c r="X53" s="365">
        <v>32.1</v>
      </c>
      <c r="Y53" s="40">
        <v>32.479999999999997</v>
      </c>
      <c r="Z53" s="40">
        <v>32.01</v>
      </c>
      <c r="AA53" s="365">
        <v>32.29</v>
      </c>
      <c r="AB53" s="95">
        <v>533200</v>
      </c>
      <c r="AC53" s="243">
        <v>32.29</v>
      </c>
      <c r="AD53" s="2">
        <f t="shared" si="0"/>
        <v>0.46999999999999886</v>
      </c>
      <c r="AE53" s="138">
        <f t="shared" si="1"/>
        <v>1.000938379731009E-2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1"/>
        <v>29.212799999999998</v>
      </c>
      <c r="R54" s="83"/>
      <c r="T54" s="87" t="s">
        <v>112</v>
      </c>
      <c r="U54" s="130">
        <v>1.35</v>
      </c>
      <c r="W54" s="94">
        <v>42654</v>
      </c>
      <c r="X54" s="365">
        <v>31.62</v>
      </c>
      <c r="Y54" s="40">
        <v>32.07</v>
      </c>
      <c r="Z54" s="40">
        <v>31.47</v>
      </c>
      <c r="AA54" s="365">
        <v>31.97</v>
      </c>
      <c r="AB54" s="95">
        <v>594500</v>
      </c>
      <c r="AC54" s="243">
        <v>31.97</v>
      </c>
      <c r="AD54" s="2">
        <f t="shared" si="0"/>
        <v>0.60000000000000142</v>
      </c>
      <c r="AE54" s="138">
        <f t="shared" si="1"/>
        <v>3.4526051475203268E-3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11"/>
        <v>28.9085</v>
      </c>
      <c r="R55" s="83"/>
      <c r="T55" s="87" t="s">
        <v>109</v>
      </c>
      <c r="U55" s="130" t="s">
        <v>123</v>
      </c>
      <c r="W55" s="94">
        <v>42653</v>
      </c>
      <c r="X55" s="365">
        <v>31.73</v>
      </c>
      <c r="Y55" s="40">
        <v>31.97</v>
      </c>
      <c r="Z55" s="40">
        <v>31.73</v>
      </c>
      <c r="AA55" s="365">
        <v>31.86</v>
      </c>
      <c r="AB55" s="95">
        <v>188700</v>
      </c>
      <c r="AC55" s="243">
        <v>31.86</v>
      </c>
      <c r="AD55" s="2">
        <f t="shared" si="0"/>
        <v>0.23999999999999844</v>
      </c>
      <c r="AE55" s="138">
        <f t="shared" si="1"/>
        <v>9.1859360152042324E-3</v>
      </c>
    </row>
    <row r="56" spans="1:31" x14ac:dyDescent="0.25">
      <c r="O56" s="2"/>
      <c r="P56" s="83">
        <v>0.94</v>
      </c>
      <c r="Q56" s="83">
        <f t="shared" si="11"/>
        <v>28.604199999999999</v>
      </c>
      <c r="R56" s="83"/>
      <c r="W56" s="94">
        <v>42650</v>
      </c>
      <c r="X56" s="365">
        <v>31.58</v>
      </c>
      <c r="Y56" s="40">
        <v>31.64</v>
      </c>
      <c r="Z56" s="40">
        <v>31.28</v>
      </c>
      <c r="AA56" s="365">
        <v>31.57</v>
      </c>
      <c r="AB56" s="95">
        <v>304200</v>
      </c>
      <c r="AC56" s="243">
        <v>31.57</v>
      </c>
      <c r="AD56" s="2">
        <f t="shared" si="0"/>
        <v>0.35999999999999943</v>
      </c>
      <c r="AE56" s="138">
        <f t="shared" si="1"/>
        <v>-1.2654223347041693E-3</v>
      </c>
    </row>
    <row r="57" spans="1:31" x14ac:dyDescent="0.25">
      <c r="O57" s="2"/>
      <c r="P57" s="83">
        <v>0.93</v>
      </c>
      <c r="Q57" s="83">
        <f t="shared" si="11"/>
        <v>28.299900000000001</v>
      </c>
      <c r="R57" s="83"/>
      <c r="W57" s="94">
        <v>42649</v>
      </c>
      <c r="X57" s="365">
        <v>31.88</v>
      </c>
      <c r="Y57" s="40">
        <v>31.88</v>
      </c>
      <c r="Z57" s="40">
        <v>31.5</v>
      </c>
      <c r="AA57" s="365">
        <v>31.61</v>
      </c>
      <c r="AB57" s="95">
        <v>306900</v>
      </c>
      <c r="AC57" s="243">
        <v>31.61</v>
      </c>
      <c r="AD57" s="2">
        <f t="shared" si="0"/>
        <v>0.37999999999999901</v>
      </c>
      <c r="AE57" s="138">
        <f t="shared" si="1"/>
        <v>-8.1581424537182645E-3</v>
      </c>
    </row>
    <row r="58" spans="1:31" x14ac:dyDescent="0.25">
      <c r="O58" s="2"/>
      <c r="P58" s="83">
        <v>0.92</v>
      </c>
      <c r="Q58" s="83">
        <f t="shared" si="11"/>
        <v>27.9956</v>
      </c>
      <c r="R58" s="83"/>
      <c r="W58" s="94">
        <v>42648</v>
      </c>
      <c r="X58" s="365">
        <v>31.62</v>
      </c>
      <c r="Y58" s="40">
        <v>32.07</v>
      </c>
      <c r="Z58" s="40">
        <v>31.4</v>
      </c>
      <c r="AA58" s="365">
        <v>31.87</v>
      </c>
      <c r="AB58" s="95">
        <v>582000</v>
      </c>
      <c r="AC58" s="243">
        <v>31.87</v>
      </c>
      <c r="AD58" s="2">
        <f t="shared" si="0"/>
        <v>0.67000000000000171</v>
      </c>
      <c r="AE58" s="138">
        <f t="shared" si="1"/>
        <v>1.1746031746031838E-2</v>
      </c>
    </row>
    <row r="59" spans="1:31" x14ac:dyDescent="0.25">
      <c r="O59" s="2"/>
      <c r="P59" s="83">
        <v>0.91</v>
      </c>
      <c r="Q59" s="83">
        <f t="shared" si="11"/>
        <v>27.691300000000002</v>
      </c>
      <c r="R59" s="83"/>
      <c r="W59" s="94">
        <v>42647</v>
      </c>
      <c r="X59" s="365">
        <v>32.07</v>
      </c>
      <c r="Y59" s="40">
        <v>32.39</v>
      </c>
      <c r="Z59" s="40">
        <v>31.42</v>
      </c>
      <c r="AA59" s="365">
        <v>31.5</v>
      </c>
      <c r="AB59" s="95">
        <v>965100</v>
      </c>
      <c r="AC59" s="243">
        <v>31.5</v>
      </c>
      <c r="AD59" s="2">
        <f t="shared" si="0"/>
        <v>0.96999999999999886</v>
      </c>
      <c r="AE59" s="138">
        <f t="shared" si="1"/>
        <v>-1.6239850093691555E-2</v>
      </c>
    </row>
    <row r="60" spans="1:31" x14ac:dyDescent="0.25">
      <c r="O60" s="2"/>
      <c r="P60" s="83">
        <v>0.9</v>
      </c>
      <c r="Q60" s="83">
        <f t="shared" si="11"/>
        <v>27.387</v>
      </c>
      <c r="R60" s="83"/>
      <c r="W60" s="94">
        <v>42646</v>
      </c>
      <c r="X60" s="365">
        <v>32.409999999999997</v>
      </c>
      <c r="Y60" s="40">
        <v>32.409999999999997</v>
      </c>
      <c r="Z60" s="40">
        <v>31.94</v>
      </c>
      <c r="AA60" s="365">
        <v>32.020000000000003</v>
      </c>
      <c r="AB60" s="95">
        <v>345600</v>
      </c>
      <c r="AC60" s="243">
        <v>32.020000000000003</v>
      </c>
      <c r="AD60" s="2">
        <f t="shared" si="0"/>
        <v>0.46999999999999531</v>
      </c>
      <c r="AE60" s="138">
        <f t="shared" si="1"/>
        <v>-9.894867037724242E-3</v>
      </c>
    </row>
    <row r="61" spans="1:31" x14ac:dyDescent="0.25">
      <c r="W61" s="94">
        <v>42643</v>
      </c>
      <c r="X61" s="365">
        <v>31.74</v>
      </c>
      <c r="Y61" s="40">
        <v>32.520000000000003</v>
      </c>
      <c r="Z61" s="40">
        <v>31.6</v>
      </c>
      <c r="AA61" s="365">
        <v>32.340000000000003</v>
      </c>
      <c r="AB61" s="95">
        <v>552200</v>
      </c>
      <c r="AC61" s="243">
        <v>32.340000000000003</v>
      </c>
      <c r="AD61" s="2">
        <f t="shared" si="0"/>
        <v>0.92000000000000171</v>
      </c>
      <c r="AE61" s="138">
        <f t="shared" si="1"/>
        <v>1.9546027742749272E-2</v>
      </c>
    </row>
    <row r="62" spans="1:31" x14ac:dyDescent="0.25">
      <c r="W62" s="94">
        <v>42642</v>
      </c>
      <c r="X62" s="365">
        <v>31.62</v>
      </c>
      <c r="Y62" s="40">
        <v>32.24</v>
      </c>
      <c r="Z62" s="40">
        <v>31.58</v>
      </c>
      <c r="AA62" s="365">
        <v>31.72</v>
      </c>
      <c r="AB62" s="95">
        <v>406400</v>
      </c>
      <c r="AC62" s="243">
        <v>31.72</v>
      </c>
      <c r="AD62" s="2">
        <f t="shared" si="0"/>
        <v>0.66000000000000369</v>
      </c>
      <c r="AE62" s="138">
        <f t="shared" si="1"/>
        <v>6.309148264984632E-4</v>
      </c>
    </row>
    <row r="63" spans="1:31" x14ac:dyDescent="0.25">
      <c r="W63" s="94">
        <v>42641</v>
      </c>
      <c r="X63" s="365">
        <v>32.19</v>
      </c>
      <c r="Y63" s="40">
        <v>32.5</v>
      </c>
      <c r="Z63" s="40">
        <v>31.47</v>
      </c>
      <c r="AA63" s="365">
        <v>31.7</v>
      </c>
      <c r="AB63" s="95">
        <v>603100</v>
      </c>
      <c r="AC63" s="243">
        <v>31.7</v>
      </c>
      <c r="AD63" s="2">
        <f t="shared" si="0"/>
        <v>1.0300000000000011</v>
      </c>
      <c r="AE63" s="138">
        <f t="shared" si="1"/>
        <v>-1.2461059190031265E-2</v>
      </c>
    </row>
    <row r="64" spans="1:31" x14ac:dyDescent="0.25">
      <c r="W64" s="94">
        <v>42640</v>
      </c>
      <c r="X64" s="365">
        <v>31.97</v>
      </c>
      <c r="Y64" s="40">
        <v>32.56</v>
      </c>
      <c r="Z64" s="40">
        <v>31.89</v>
      </c>
      <c r="AA64" s="365">
        <v>32.1</v>
      </c>
      <c r="AB64" s="95">
        <v>580900</v>
      </c>
      <c r="AC64" s="243">
        <v>32.1</v>
      </c>
      <c r="AD64" s="2">
        <f t="shared" si="0"/>
        <v>0.67000000000000171</v>
      </c>
      <c r="AE64" s="138">
        <f t="shared" si="1"/>
        <v>2.4984384759525469E-3</v>
      </c>
    </row>
    <row r="65" spans="23:31" x14ac:dyDescent="0.25">
      <c r="W65" s="94">
        <v>42639</v>
      </c>
      <c r="X65" s="365">
        <v>32.090000000000003</v>
      </c>
      <c r="Y65" s="40">
        <v>32.56</v>
      </c>
      <c r="Z65" s="40">
        <v>31.9</v>
      </c>
      <c r="AA65" s="365">
        <v>32.020000000000003</v>
      </c>
      <c r="AB65" s="95">
        <v>470900</v>
      </c>
      <c r="AC65" s="243">
        <v>32.020000000000003</v>
      </c>
      <c r="AD65" s="2">
        <f t="shared" si="0"/>
        <v>0.66000000000000369</v>
      </c>
      <c r="AE65" s="138">
        <f t="shared" si="1"/>
        <v>-2.1813649111872557E-3</v>
      </c>
    </row>
    <row r="66" spans="23:31" x14ac:dyDescent="0.25">
      <c r="W66" s="94">
        <v>42636</v>
      </c>
      <c r="X66" s="365">
        <v>31.91</v>
      </c>
      <c r="Y66" s="40">
        <v>32.5</v>
      </c>
      <c r="Z66" s="40">
        <v>31.91</v>
      </c>
      <c r="AA66" s="365">
        <v>32.090000000000003</v>
      </c>
      <c r="AB66" s="95">
        <v>323800</v>
      </c>
      <c r="AC66" s="243">
        <v>32.090000000000003</v>
      </c>
      <c r="AD66" s="2">
        <f t="shared" si="0"/>
        <v>0.58999999999999986</v>
      </c>
      <c r="AE66" s="138">
        <f t="shared" si="1"/>
        <v>-1.5556938394523101E-3</v>
      </c>
    </row>
    <row r="67" spans="23:31" x14ac:dyDescent="0.25">
      <c r="W67" s="94">
        <v>42635</v>
      </c>
      <c r="X67" s="365">
        <v>32.1</v>
      </c>
      <c r="Y67" s="40">
        <v>32.479999999999997</v>
      </c>
      <c r="Z67" s="40">
        <v>32.1</v>
      </c>
      <c r="AA67" s="365">
        <v>32.14</v>
      </c>
      <c r="AB67" s="95">
        <v>461100</v>
      </c>
      <c r="AC67" s="243">
        <v>32.14</v>
      </c>
      <c r="AD67" s="2">
        <f t="shared" si="0"/>
        <v>0.37999999999999545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9:F35">
    <cfRule type="expression" dxfId="889" priority="11">
      <formula>F29&gt;0</formula>
    </cfRule>
    <cfRule type="expression" dxfId="888" priority="12">
      <formula>F29&lt;0</formula>
    </cfRule>
  </conditionalFormatting>
  <conditionalFormatting sqref="F29:F35">
    <cfRule type="expression" dxfId="887" priority="13">
      <formula>F29&gt;0</formula>
    </cfRule>
    <cfRule type="expression" dxfId="886" priority="14">
      <formula>F29&lt;0</formula>
    </cfRule>
  </conditionalFormatting>
  <conditionalFormatting sqref="H29:H35">
    <cfRule type="expression" dxfId="885" priority="9">
      <formula>H29&gt;0</formula>
    </cfRule>
    <cfRule type="expression" dxfId="884" priority="10">
      <formula>H29&lt;0</formula>
    </cfRule>
  </conditionalFormatting>
  <conditionalFormatting sqref="F21:F28">
    <cfRule type="expression" dxfId="883" priority="7">
      <formula>F21&gt;0</formula>
    </cfRule>
    <cfRule type="expression" dxfId="882" priority="8">
      <formula>F21&lt;0</formula>
    </cfRule>
  </conditionalFormatting>
  <conditionalFormatting sqref="H21:H28">
    <cfRule type="expression" dxfId="881" priority="5">
      <formula>H21&gt;0</formula>
    </cfRule>
    <cfRule type="expression" dxfId="880" priority="6">
      <formula>H21&lt;0</formula>
    </cfRule>
  </conditionalFormatting>
  <conditionalFormatting sqref="Q8">
    <cfRule type="expression" dxfId="879" priority="1">
      <formula>Q8&gt;0</formula>
    </cfRule>
    <cfRule type="expression" dxfId="878" priority="2">
      <formula>Q8&lt;0</formula>
    </cfRule>
  </conditionalFormatting>
  <conditionalFormatting sqref="Q7">
    <cfRule type="expression" dxfId="877" priority="3">
      <formula>Q7&gt;0</formula>
    </cfRule>
    <cfRule type="expression" dxfId="87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28.35</v>
      </c>
      <c r="Y2" s="10">
        <v>28.48</v>
      </c>
      <c r="Z2" s="10">
        <v>28.24</v>
      </c>
      <c r="AA2" s="10">
        <v>28.38</v>
      </c>
      <c r="AB2" s="95">
        <v>4032000</v>
      </c>
      <c r="AC2" s="10">
        <v>28.38</v>
      </c>
      <c r="AD2" s="2">
        <f>Y2-Z2</f>
        <v>0.24000000000000199</v>
      </c>
      <c r="AE2" s="138">
        <f>AC2/AC3-1</f>
        <v>-1.7587055926837625E-3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28.28</v>
      </c>
      <c r="T3" s="1"/>
      <c r="W3" s="133">
        <v>42726</v>
      </c>
      <c r="X3" s="10">
        <v>26.53</v>
      </c>
      <c r="Y3" s="10">
        <v>28.47</v>
      </c>
      <c r="Z3" s="10">
        <v>26.53</v>
      </c>
      <c r="AA3" s="10">
        <v>28.43</v>
      </c>
      <c r="AB3" s="95">
        <v>7453800</v>
      </c>
      <c r="AC3" s="10">
        <v>28.43</v>
      </c>
      <c r="AD3" s="2">
        <f t="shared" ref="AD3:AD66" si="0">Y3-Z3</f>
        <v>1.9399999999999977</v>
      </c>
      <c r="AE3" s="138">
        <f t="shared" ref="AE3:AE66" si="1">AC3/AC4-1</f>
        <v>-7.029876977152627E-4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28.28</v>
      </c>
      <c r="R4" s="506">
        <v>-6.0000000000000001E-3</v>
      </c>
      <c r="T4" s="163"/>
      <c r="U4" s="1"/>
      <c r="W4" s="133">
        <v>42725</v>
      </c>
      <c r="X4" s="10">
        <v>28.16</v>
      </c>
      <c r="Y4" s="10">
        <v>28.46</v>
      </c>
      <c r="Z4" s="10">
        <v>27.9</v>
      </c>
      <c r="AA4" s="10">
        <v>28.45</v>
      </c>
      <c r="AB4" s="95">
        <v>5902500</v>
      </c>
      <c r="AC4" s="10">
        <v>28.45</v>
      </c>
      <c r="AD4" s="2">
        <f t="shared" si="0"/>
        <v>0.56000000000000227</v>
      </c>
      <c r="AE4" s="138">
        <f t="shared" si="1"/>
        <v>9.5812633073102393E-3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28.28</v>
      </c>
      <c r="Y5" s="10">
        <v>28.48</v>
      </c>
      <c r="Z5" s="10">
        <v>28.05</v>
      </c>
      <c r="AA5" s="10">
        <v>28.18</v>
      </c>
      <c r="AB5" s="95">
        <v>5098700</v>
      </c>
      <c r="AC5" s="10">
        <v>28.18</v>
      </c>
      <c r="AD5" s="2">
        <f t="shared" si="0"/>
        <v>0.42999999999999972</v>
      </c>
      <c r="AE5" s="138">
        <f t="shared" si="1"/>
        <v>2.1337126600284861E-3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28.1</v>
      </c>
      <c r="Y6" s="10">
        <v>28.3</v>
      </c>
      <c r="Z6" s="10">
        <v>27.94</v>
      </c>
      <c r="AA6" s="10">
        <v>28.12</v>
      </c>
      <c r="AB6" s="95">
        <v>5815000</v>
      </c>
      <c r="AC6" s="10">
        <v>28.12</v>
      </c>
      <c r="AD6" s="2">
        <f t="shared" si="0"/>
        <v>0.35999999999999943</v>
      </c>
      <c r="AE6" s="138">
        <f t="shared" si="1"/>
        <v>3.2108455226542709E-3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98.449999999999818</v>
      </c>
      <c r="R7">
        <v>0</v>
      </c>
      <c r="W7" s="133">
        <v>42720</v>
      </c>
      <c r="X7" s="10">
        <v>28.05</v>
      </c>
      <c r="Y7" s="10">
        <v>28.49</v>
      </c>
      <c r="Z7" s="10">
        <v>27.87</v>
      </c>
      <c r="AA7" s="10">
        <v>28.03</v>
      </c>
      <c r="AB7" s="95">
        <v>11736200</v>
      </c>
      <c r="AC7" s="10">
        <v>28.03</v>
      </c>
      <c r="AD7" s="2">
        <f t="shared" si="0"/>
        <v>0.61999999999999744</v>
      </c>
      <c r="AE7" s="138">
        <f t="shared" si="1"/>
        <v>1.4290818149340634E-3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28.2</v>
      </c>
      <c r="Y8" s="10">
        <v>28.32</v>
      </c>
      <c r="Z8" s="10">
        <v>27.67</v>
      </c>
      <c r="AA8" s="10">
        <v>27.99</v>
      </c>
      <c r="AB8" s="95">
        <v>15057400</v>
      </c>
      <c r="AC8" s="10">
        <v>27.99</v>
      </c>
      <c r="AD8" s="2">
        <f t="shared" si="0"/>
        <v>0.64999999999999858</v>
      </c>
      <c r="AE8" s="138">
        <f t="shared" si="1"/>
        <v>-1.0706638115631772E-3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27.24</v>
      </c>
      <c r="Y9" s="10">
        <v>28.19</v>
      </c>
      <c r="Z9" s="10">
        <v>27.06</v>
      </c>
      <c r="AA9" s="10">
        <v>28.02</v>
      </c>
      <c r="AB9" s="95">
        <v>22223800</v>
      </c>
      <c r="AC9" s="10">
        <v>28.02</v>
      </c>
      <c r="AD9" s="2">
        <f t="shared" si="0"/>
        <v>1.1300000000000026</v>
      </c>
      <c r="AE9" s="138">
        <f t="shared" si="1"/>
        <v>3.6242603550295849E-2</v>
      </c>
    </row>
    <row r="10" spans="1:31" x14ac:dyDescent="0.25">
      <c r="H10" s="72"/>
      <c r="O10" s="11" t="s">
        <v>215</v>
      </c>
      <c r="P10" s="34"/>
      <c r="Q10" s="2">
        <f>M44</f>
        <v>98.449999999999818</v>
      </c>
      <c r="W10" s="133">
        <v>42717</v>
      </c>
      <c r="X10" s="10">
        <v>26.3</v>
      </c>
      <c r="Y10" s="10">
        <v>27.04</v>
      </c>
      <c r="Z10" s="10">
        <v>26.28</v>
      </c>
      <c r="AA10" s="10">
        <v>27.04</v>
      </c>
      <c r="AB10" s="95">
        <v>17339600</v>
      </c>
      <c r="AC10" s="10">
        <v>27.04</v>
      </c>
      <c r="AD10" s="2">
        <f t="shared" si="0"/>
        <v>0.75999999999999801</v>
      </c>
      <c r="AE10" s="138">
        <f t="shared" si="1"/>
        <v>2.6575550493545874E-2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1.2699999999999999E-2</v>
      </c>
      <c r="W11" s="133">
        <v>42716</v>
      </c>
      <c r="X11" s="10">
        <v>27.92</v>
      </c>
      <c r="Y11" s="10">
        <v>27.99</v>
      </c>
      <c r="Z11" s="10">
        <v>26.12</v>
      </c>
      <c r="AA11" s="10">
        <v>26.34</v>
      </c>
      <c r="AB11" s="95">
        <v>26527900</v>
      </c>
      <c r="AC11" s="10">
        <v>26.34</v>
      </c>
      <c r="AD11" s="2">
        <f t="shared" si="0"/>
        <v>1.8699999999999974</v>
      </c>
      <c r="AE11" s="138">
        <f t="shared" si="1"/>
        <v>-6.6288550159517956E-2</v>
      </c>
    </row>
    <row r="12" spans="1:31" x14ac:dyDescent="0.25">
      <c r="H12" s="72"/>
      <c r="W12" s="133">
        <v>42713</v>
      </c>
      <c r="X12" s="10">
        <v>28.62</v>
      </c>
      <c r="Y12" s="10">
        <v>30.42</v>
      </c>
      <c r="Z12" s="10">
        <v>27.54</v>
      </c>
      <c r="AA12" s="10">
        <v>28.21</v>
      </c>
      <c r="AB12" s="95">
        <v>41354700</v>
      </c>
      <c r="AC12" s="10">
        <v>28.21</v>
      </c>
      <c r="AD12" s="2">
        <f t="shared" si="0"/>
        <v>2.8800000000000026</v>
      </c>
      <c r="AE12" s="138">
        <f t="shared" si="1"/>
        <v>-1.501396648044695E-2</v>
      </c>
    </row>
    <row r="13" spans="1:31" x14ac:dyDescent="0.25">
      <c r="H13" s="72"/>
      <c r="W13" s="133">
        <v>42712</v>
      </c>
      <c r="X13" s="10">
        <v>28.24</v>
      </c>
      <c r="Y13" s="10">
        <v>28.66</v>
      </c>
      <c r="Z13" s="10">
        <v>28.14</v>
      </c>
      <c r="AA13" s="10">
        <v>28.64</v>
      </c>
      <c r="AB13" s="95">
        <v>10454600</v>
      </c>
      <c r="AC13" s="10">
        <v>28.64</v>
      </c>
      <c r="AD13" s="2">
        <f t="shared" si="0"/>
        <v>0.51999999999999957</v>
      </c>
      <c r="AE13" s="138">
        <f t="shared" si="1"/>
        <v>1.8854500177872602E-2</v>
      </c>
    </row>
    <row r="14" spans="1:31" x14ac:dyDescent="0.25">
      <c r="H14" s="72"/>
      <c r="W14" s="133">
        <v>42711</v>
      </c>
      <c r="X14" s="10">
        <v>27.48</v>
      </c>
      <c r="Y14" s="10">
        <v>28.14</v>
      </c>
      <c r="Z14" s="10">
        <v>27.39</v>
      </c>
      <c r="AA14" s="10">
        <v>28.11</v>
      </c>
      <c r="AB14" s="95">
        <v>9987800</v>
      </c>
      <c r="AC14" s="10">
        <v>28.11</v>
      </c>
      <c r="AD14" s="2">
        <f t="shared" si="0"/>
        <v>0.75</v>
      </c>
      <c r="AE14" s="138">
        <f t="shared" si="1"/>
        <v>2.218181818181808E-2</v>
      </c>
    </row>
    <row r="15" spans="1:31" x14ac:dyDescent="0.25">
      <c r="H15" s="72"/>
      <c r="W15" s="133">
        <v>42710</v>
      </c>
      <c r="X15" s="10">
        <v>27.54</v>
      </c>
      <c r="Y15" s="10">
        <v>27.67</v>
      </c>
      <c r="Z15" s="10">
        <v>27.25</v>
      </c>
      <c r="AA15" s="10">
        <v>27.5</v>
      </c>
      <c r="AB15" s="95">
        <v>12649200</v>
      </c>
      <c r="AC15" s="10">
        <v>27.5</v>
      </c>
      <c r="AD15" s="2">
        <f t="shared" si="0"/>
        <v>0.42000000000000171</v>
      </c>
      <c r="AE15" s="138">
        <f t="shared" si="1"/>
        <v>-2.1770682148040121E-3</v>
      </c>
    </row>
    <row r="16" spans="1:31" x14ac:dyDescent="0.25">
      <c r="H16" s="72"/>
      <c r="W16" s="133">
        <v>42709</v>
      </c>
      <c r="X16" s="10">
        <v>27.54</v>
      </c>
      <c r="Y16" s="10">
        <v>27.61</v>
      </c>
      <c r="Z16" s="10">
        <v>26.82</v>
      </c>
      <c r="AA16" s="10">
        <v>27.56</v>
      </c>
      <c r="AB16" s="95">
        <v>13787000</v>
      </c>
      <c r="AC16" s="10">
        <v>27.56</v>
      </c>
      <c r="AD16" s="2">
        <f t="shared" si="0"/>
        <v>0.78999999999999915</v>
      </c>
      <c r="AE16" s="138">
        <f t="shared" si="1"/>
        <v>5.839416058394109E-3</v>
      </c>
    </row>
    <row r="17" spans="1:31" x14ac:dyDescent="0.25">
      <c r="W17" s="133">
        <v>42706</v>
      </c>
      <c r="X17" s="10">
        <v>28.33</v>
      </c>
      <c r="Y17" s="10">
        <v>28.33</v>
      </c>
      <c r="Z17" s="10">
        <v>27.2</v>
      </c>
      <c r="AA17" s="10">
        <v>27.4</v>
      </c>
      <c r="AB17" s="95">
        <v>10844900</v>
      </c>
      <c r="AC17" s="10">
        <v>27.4</v>
      </c>
      <c r="AD17" s="2">
        <f t="shared" si="0"/>
        <v>1.129999999999999</v>
      </c>
      <c r="AE17" s="138">
        <f t="shared" si="1"/>
        <v>-2.8368794326241176E-2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28.07</v>
      </c>
      <c r="Y18" s="10">
        <v>28.43</v>
      </c>
      <c r="Z18" s="10">
        <v>27.97</v>
      </c>
      <c r="AA18" s="10">
        <v>28.2</v>
      </c>
      <c r="AB18" s="95">
        <v>8941500</v>
      </c>
      <c r="AC18" s="10">
        <v>28.2</v>
      </c>
      <c r="AD18" s="2">
        <f t="shared" si="0"/>
        <v>0.46000000000000085</v>
      </c>
      <c r="AE18" s="138">
        <f t="shared" si="1"/>
        <v>3.2017075773747017E-3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28.39</v>
      </c>
      <c r="Y19" s="10">
        <v>28.54</v>
      </c>
      <c r="Z19" s="10">
        <v>28.11</v>
      </c>
      <c r="AA19" s="10">
        <v>28.11</v>
      </c>
      <c r="AB19" s="95">
        <v>9720400</v>
      </c>
      <c r="AC19" s="10">
        <v>28.11</v>
      </c>
      <c r="AD19" s="2">
        <f t="shared" si="0"/>
        <v>0.42999999999999972</v>
      </c>
      <c r="AE19" s="138">
        <f t="shared" si="1"/>
        <v>-1.2644889357218081E-2</v>
      </c>
    </row>
    <row r="20" spans="1:31" x14ac:dyDescent="0.25">
      <c r="W20" s="133">
        <v>42703</v>
      </c>
      <c r="X20" s="10">
        <v>28.42</v>
      </c>
      <c r="Y20" s="10">
        <v>28.52</v>
      </c>
      <c r="Z20" s="10">
        <v>28.17</v>
      </c>
      <c r="AA20" s="10">
        <v>28.47</v>
      </c>
      <c r="AB20" s="95">
        <v>7317800</v>
      </c>
      <c r="AC20" s="10">
        <v>28.47</v>
      </c>
      <c r="AD20" s="2">
        <f t="shared" si="0"/>
        <v>0.34999999999999787</v>
      </c>
      <c r="AE20" s="138">
        <f t="shared" si="1"/>
        <v>5.6517131755562389E-3</v>
      </c>
    </row>
    <row r="21" spans="1:31" x14ac:dyDescent="0.25">
      <c r="W21" s="133">
        <v>42702</v>
      </c>
      <c r="X21" s="10">
        <v>28.24</v>
      </c>
      <c r="Y21" s="10">
        <v>28.5</v>
      </c>
      <c r="Z21" s="10">
        <v>28.12</v>
      </c>
      <c r="AA21" s="10">
        <v>28.31</v>
      </c>
      <c r="AB21" s="95">
        <v>7388200</v>
      </c>
      <c r="AC21" s="10">
        <v>28.31</v>
      </c>
      <c r="AD21" s="2">
        <f t="shared" si="0"/>
        <v>0.37999999999999901</v>
      </c>
      <c r="AE21" s="138">
        <f t="shared" si="1"/>
        <v>-1.7630465444288257E-3</v>
      </c>
    </row>
    <row r="22" spans="1:31" x14ac:dyDescent="0.25">
      <c r="W22" s="133">
        <v>42699</v>
      </c>
      <c r="X22" s="10">
        <v>28.34</v>
      </c>
      <c r="Y22" s="10">
        <v>28.44</v>
      </c>
      <c r="Z22" s="10">
        <v>28.24</v>
      </c>
      <c r="AA22" s="10">
        <v>28.36</v>
      </c>
      <c r="AB22" s="95">
        <v>3017500</v>
      </c>
      <c r="AC22" s="10">
        <v>28.36</v>
      </c>
      <c r="AD22" s="2">
        <f t="shared" si="0"/>
        <v>0.20000000000000284</v>
      </c>
      <c r="AE22" s="138">
        <f t="shared" si="1"/>
        <v>-1.4084507042253502E-3</v>
      </c>
    </row>
    <row r="23" spans="1:31" x14ac:dyDescent="0.25">
      <c r="W23" s="133">
        <v>42697</v>
      </c>
      <c r="X23" s="10">
        <v>28.28</v>
      </c>
      <c r="Y23" s="10">
        <v>28.49</v>
      </c>
      <c r="Z23" s="10">
        <v>28.16</v>
      </c>
      <c r="AA23" s="10">
        <v>28.4</v>
      </c>
      <c r="AB23" s="95">
        <v>5235100</v>
      </c>
      <c r="AC23" s="10">
        <v>28.4</v>
      </c>
      <c r="AD23" s="2">
        <f t="shared" si="0"/>
        <v>0.32999999999999829</v>
      </c>
      <c r="AE23" s="138">
        <f t="shared" si="1"/>
        <v>4.598514326140668E-3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27.89</v>
      </c>
      <c r="Y24" s="10">
        <v>28.37</v>
      </c>
      <c r="Z24" s="10">
        <v>27.78</v>
      </c>
      <c r="AA24" s="10">
        <v>28.27</v>
      </c>
      <c r="AB24" s="95">
        <v>6884200</v>
      </c>
      <c r="AC24" s="10">
        <v>28.27</v>
      </c>
      <c r="AD24" s="2">
        <f t="shared" si="0"/>
        <v>0.58999999999999986</v>
      </c>
      <c r="AE24" s="138">
        <f t="shared" si="1"/>
        <v>1.6906474820143735E-2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42695</v>
      </c>
      <c r="X25" s="10">
        <v>27.78</v>
      </c>
      <c r="Y25" s="10">
        <v>27.88</v>
      </c>
      <c r="Z25" s="10">
        <v>27.64</v>
      </c>
      <c r="AA25" s="10">
        <v>27.8</v>
      </c>
      <c r="AB25" s="95">
        <v>4766600</v>
      </c>
      <c r="AC25" s="10">
        <v>27.8</v>
      </c>
      <c r="AD25" s="2">
        <f t="shared" si="0"/>
        <v>0.23999999999999844</v>
      </c>
      <c r="AE25" s="138">
        <f t="shared" si="1"/>
        <v>-7.1890726096335289E-4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42692</v>
      </c>
      <c r="X26" s="10">
        <v>27.82</v>
      </c>
      <c r="Y26" s="10">
        <v>28</v>
      </c>
      <c r="Z26" s="10">
        <v>27.73</v>
      </c>
      <c r="AA26" s="10">
        <v>27.82</v>
      </c>
      <c r="AB26" s="95">
        <v>8366100</v>
      </c>
      <c r="AC26" s="10">
        <v>27.82</v>
      </c>
      <c r="AD26" s="2">
        <f t="shared" si="0"/>
        <v>0.26999999999999957</v>
      </c>
      <c r="AE26" s="138">
        <f t="shared" si="1"/>
        <v>-3.5816618911175269E-3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42691</v>
      </c>
      <c r="X27" s="10">
        <v>27.61</v>
      </c>
      <c r="Y27" s="10">
        <v>27.93</v>
      </c>
      <c r="Z27" s="10">
        <v>27.43</v>
      </c>
      <c r="AA27" s="10">
        <v>27.92</v>
      </c>
      <c r="AB27" s="95">
        <v>8169900</v>
      </c>
      <c r="AC27" s="10">
        <v>27.92</v>
      </c>
      <c r="AD27" s="2">
        <f t="shared" si="0"/>
        <v>0.5</v>
      </c>
      <c r="AE27" s="138">
        <f t="shared" si="1"/>
        <v>1.3798111837327598E-2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42690</v>
      </c>
      <c r="X28" s="10">
        <v>27.45</v>
      </c>
      <c r="Y28" s="10">
        <v>27.65</v>
      </c>
      <c r="Z28" s="10">
        <v>27.36</v>
      </c>
      <c r="AA28" s="10">
        <v>27.54</v>
      </c>
      <c r="AB28" s="95">
        <v>5690600</v>
      </c>
      <c r="AC28" s="10">
        <v>27.54</v>
      </c>
      <c r="AD28" s="2">
        <f t="shared" si="0"/>
        <v>0.28999999999999915</v>
      </c>
      <c r="AE28" s="138">
        <f t="shared" si="1"/>
        <v>3.2786885245901232E-3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42689</v>
      </c>
      <c r="X29" s="10">
        <v>27.51</v>
      </c>
      <c r="Y29" s="10">
        <v>27.59</v>
      </c>
      <c r="Z29" s="10">
        <v>27.37</v>
      </c>
      <c r="AA29" s="10">
        <v>27.45</v>
      </c>
      <c r="AB29" s="95">
        <v>8671300</v>
      </c>
      <c r="AC29" s="10">
        <v>27.45</v>
      </c>
      <c r="AD29" s="2">
        <f t="shared" si="0"/>
        <v>0.21999999999999886</v>
      </c>
      <c r="AE29" s="138">
        <f t="shared" si="1"/>
        <v>-2.5436046511627675E-3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42688</v>
      </c>
      <c r="X30" s="10">
        <v>27.1</v>
      </c>
      <c r="Y30" s="10">
        <v>27.55</v>
      </c>
      <c r="Z30" s="10">
        <v>27.1</v>
      </c>
      <c r="AA30" s="10">
        <v>27.52</v>
      </c>
      <c r="AB30" s="95">
        <v>11137600</v>
      </c>
      <c r="AC30" s="10">
        <v>27.52</v>
      </c>
      <c r="AD30" s="2">
        <f t="shared" si="0"/>
        <v>0.44999999999999929</v>
      </c>
      <c r="AE30" s="138">
        <f t="shared" si="1"/>
        <v>1.4001473839351464E-2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42685</v>
      </c>
      <c r="X31" s="10">
        <v>27.12</v>
      </c>
      <c r="Y31" s="10">
        <v>27.21</v>
      </c>
      <c r="Z31" s="10">
        <v>26.7</v>
      </c>
      <c r="AA31" s="10">
        <v>27.14</v>
      </c>
      <c r="AB31" s="95">
        <v>11671500</v>
      </c>
      <c r="AC31" s="10">
        <v>27.14</v>
      </c>
      <c r="AD31" s="2">
        <f t="shared" si="0"/>
        <v>0.51000000000000156</v>
      </c>
      <c r="AE31" s="138">
        <f t="shared" si="1"/>
        <v>-7.3637702503681624E-4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42684</v>
      </c>
      <c r="X32" s="10">
        <v>27.45</v>
      </c>
      <c r="Y32" s="10">
        <v>27.77</v>
      </c>
      <c r="Z32" s="10">
        <v>27.09</v>
      </c>
      <c r="AA32" s="10">
        <v>27.16</v>
      </c>
      <c r="AB32" s="95">
        <v>13125600</v>
      </c>
      <c r="AC32" s="10">
        <v>27.16</v>
      </c>
      <c r="AD32" s="2">
        <f t="shared" si="0"/>
        <v>0.67999999999999972</v>
      </c>
      <c r="AE32" s="138">
        <f t="shared" si="1"/>
        <v>-1.0924981791696986E-2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26.57</v>
      </c>
      <c r="Y33" s="10">
        <v>27.54</v>
      </c>
      <c r="Z33" s="10">
        <v>26.4</v>
      </c>
      <c r="AA33" s="10">
        <v>27.46</v>
      </c>
      <c r="AB33" s="95">
        <v>14704500</v>
      </c>
      <c r="AC33" s="10">
        <v>27.46</v>
      </c>
      <c r="AD33" s="2">
        <f t="shared" si="0"/>
        <v>1.1400000000000006</v>
      </c>
      <c r="AE33" s="138">
        <f t="shared" si="1"/>
        <v>1.3658176448874126E-2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27.46</v>
      </c>
      <c r="Y34" s="10">
        <v>27.46</v>
      </c>
      <c r="Z34" s="10">
        <v>26.96</v>
      </c>
      <c r="AA34" s="10">
        <v>27.09</v>
      </c>
      <c r="AB34" s="95">
        <v>12120700</v>
      </c>
      <c r="AC34" s="10">
        <v>27.09</v>
      </c>
      <c r="AD34" s="2">
        <f t="shared" si="0"/>
        <v>0.5</v>
      </c>
      <c r="AE34" s="138">
        <f t="shared" si="1"/>
        <v>-1.0952902519167584E-2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27.42</v>
      </c>
      <c r="Y35" s="10">
        <v>27.43</v>
      </c>
      <c r="Z35" s="10">
        <v>27.12</v>
      </c>
      <c r="AA35" s="10">
        <v>27.39</v>
      </c>
      <c r="AB35" s="95">
        <v>13183200</v>
      </c>
      <c r="AC35" s="10">
        <v>27.39</v>
      </c>
      <c r="AD35" s="2">
        <f t="shared" si="0"/>
        <v>0.30999999999999872</v>
      </c>
      <c r="AE35" s="138">
        <f t="shared" si="1"/>
        <v>1.6703786191536674E-2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27.49</v>
      </c>
      <c r="Y36" s="10">
        <v>27.7</v>
      </c>
      <c r="Z36" s="10">
        <v>26.9</v>
      </c>
      <c r="AA36" s="10">
        <v>26.94</v>
      </c>
      <c r="AB36" s="95">
        <v>15951500</v>
      </c>
      <c r="AC36" s="10">
        <v>26.94</v>
      </c>
      <c r="AD36" s="2">
        <f t="shared" si="0"/>
        <v>0.80000000000000071</v>
      </c>
      <c r="AE36" s="138">
        <f t="shared" si="1"/>
        <v>-2.7787802237459358E-2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42677</v>
      </c>
      <c r="X37" s="10">
        <v>26.76</v>
      </c>
      <c r="Y37" s="10">
        <v>27.84</v>
      </c>
      <c r="Z37" s="10">
        <v>26.7</v>
      </c>
      <c r="AA37" s="10">
        <v>27.71</v>
      </c>
      <c r="AB37" s="95">
        <v>29028600</v>
      </c>
      <c r="AC37" s="10">
        <v>27.71</v>
      </c>
      <c r="AD37" s="2">
        <f t="shared" si="0"/>
        <v>1.1400000000000006</v>
      </c>
      <c r="AE37" s="138">
        <f t="shared" si="1"/>
        <v>7.2783584978707072E-2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42676</v>
      </c>
      <c r="X38" s="10">
        <v>26.28</v>
      </c>
      <c r="Y38" s="10">
        <v>26.28</v>
      </c>
      <c r="Z38" s="10">
        <v>25.73</v>
      </c>
      <c r="AA38" s="10">
        <v>25.83</v>
      </c>
      <c r="AB38" s="95">
        <v>12849000</v>
      </c>
      <c r="AC38" s="10">
        <v>25.83</v>
      </c>
      <c r="AD38" s="2">
        <f t="shared" si="0"/>
        <v>0.55000000000000071</v>
      </c>
      <c r="AE38" s="138">
        <f t="shared" si="1"/>
        <v>-1.3745704467354014E-2</v>
      </c>
    </row>
    <row r="39" spans="1:31" x14ac:dyDescent="0.25">
      <c r="A39" s="23" t="s">
        <v>316</v>
      </c>
      <c r="B39" s="74"/>
      <c r="C39" s="4"/>
      <c r="D39" s="3"/>
      <c r="E39" s="3"/>
      <c r="F39" s="3"/>
      <c r="G39" s="3"/>
      <c r="H39" s="280"/>
      <c r="I39" s="3"/>
      <c r="W39" s="133">
        <v>42675</v>
      </c>
      <c r="X39" s="10">
        <v>26.26</v>
      </c>
      <c r="Y39" s="10">
        <v>26.31</v>
      </c>
      <c r="Z39" s="10">
        <v>25.95</v>
      </c>
      <c r="AA39" s="10">
        <v>26.19</v>
      </c>
      <c r="AB39" s="95">
        <v>13682300</v>
      </c>
      <c r="AC39" s="10">
        <v>26.19</v>
      </c>
      <c r="AD39" s="2">
        <f t="shared" si="0"/>
        <v>0.35999999999999943</v>
      </c>
      <c r="AE39" s="138">
        <f t="shared" si="1"/>
        <v>-3.0452988199466402E-3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614" t="s">
        <v>78</v>
      </c>
      <c r="P40" s="614"/>
      <c r="W40" s="133">
        <v>42674</v>
      </c>
      <c r="X40" s="10">
        <v>26.32</v>
      </c>
      <c r="Y40" s="10">
        <v>26.55</v>
      </c>
      <c r="Z40" s="10">
        <v>26.21</v>
      </c>
      <c r="AA40" s="10">
        <v>26.27</v>
      </c>
      <c r="AB40" s="95">
        <v>13676600</v>
      </c>
      <c r="AC40" s="10">
        <v>26.27</v>
      </c>
      <c r="AD40" s="2">
        <f t="shared" si="0"/>
        <v>0.33999999999999986</v>
      </c>
      <c r="AE40" s="138">
        <f t="shared" si="1"/>
        <v>7.6190476190474143E-4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31.108000000000004</v>
      </c>
      <c r="Q41" s="2"/>
      <c r="W41" s="133">
        <v>42671</v>
      </c>
      <c r="X41" s="10">
        <v>26.13</v>
      </c>
      <c r="Y41" s="10">
        <v>26.34</v>
      </c>
      <c r="Z41" s="10">
        <v>26.08</v>
      </c>
      <c r="AA41" s="10">
        <v>26.25</v>
      </c>
      <c r="AB41" s="95">
        <v>9204400</v>
      </c>
      <c r="AC41" s="10">
        <v>26.25</v>
      </c>
      <c r="AD41" s="2">
        <f t="shared" si="0"/>
        <v>0.26000000000000156</v>
      </c>
      <c r="AE41" s="138">
        <f t="shared" si="1"/>
        <v>5.3619302949061698E-3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30.825200000000002</v>
      </c>
      <c r="Q42" s="2"/>
      <c r="T42" s="91" t="s">
        <v>113</v>
      </c>
      <c r="W42" s="133">
        <v>42670</v>
      </c>
      <c r="X42" s="10">
        <v>26.45</v>
      </c>
      <c r="Y42" s="10">
        <v>26.53</v>
      </c>
      <c r="Z42" s="10">
        <v>25.99</v>
      </c>
      <c r="AA42" s="10">
        <v>26.11</v>
      </c>
      <c r="AB42" s="95">
        <v>9854600</v>
      </c>
      <c r="AC42" s="10">
        <v>26.11</v>
      </c>
      <c r="AD42" s="2">
        <f t="shared" si="0"/>
        <v>0.5400000000000027</v>
      </c>
      <c r="AE42" s="138">
        <f t="shared" si="1"/>
        <v>-1.0984848484848486E-2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30.542400000000004</v>
      </c>
      <c r="Q43" s="2"/>
      <c r="T43" s="128" t="s">
        <v>98</v>
      </c>
      <c r="U43" s="129">
        <v>28.38</v>
      </c>
      <c r="W43" s="133">
        <v>42669</v>
      </c>
      <c r="X43" s="10">
        <v>25.63</v>
      </c>
      <c r="Y43" s="10">
        <v>26.45</v>
      </c>
      <c r="Z43" s="10">
        <v>25.51</v>
      </c>
      <c r="AA43" s="10">
        <v>26.4</v>
      </c>
      <c r="AB43" s="95">
        <v>17805200</v>
      </c>
      <c r="AC43" s="10">
        <v>26.4</v>
      </c>
      <c r="AD43" s="2">
        <f t="shared" si="0"/>
        <v>0.93999999999999773</v>
      </c>
      <c r="AE43" s="138">
        <f t="shared" si="1"/>
        <v>3.2863849765258246E-2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30.259600000000002</v>
      </c>
      <c r="Q44" s="2"/>
      <c r="T44" s="93" t="s">
        <v>99</v>
      </c>
      <c r="U44" s="130">
        <v>28.45</v>
      </c>
      <c r="W44" s="133">
        <v>42668</v>
      </c>
      <c r="X44" s="10">
        <v>25.59</v>
      </c>
      <c r="Y44" s="10">
        <v>25.7</v>
      </c>
      <c r="Z44" s="10">
        <v>25.47</v>
      </c>
      <c r="AA44" s="10">
        <v>25.56</v>
      </c>
      <c r="AB44" s="95">
        <v>8028900</v>
      </c>
      <c r="AC44" s="10">
        <v>25.56</v>
      </c>
      <c r="AD44" s="2">
        <f t="shared" si="0"/>
        <v>0.23000000000000043</v>
      </c>
      <c r="AE44" s="138">
        <f t="shared" si="1"/>
        <v>-3.9108330074311137E-4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29.976800000000004</v>
      </c>
      <c r="Q45" s="2"/>
      <c r="T45" s="93" t="s">
        <v>100</v>
      </c>
      <c r="U45" s="130" t="s">
        <v>455</v>
      </c>
      <c r="W45" s="133">
        <v>42667</v>
      </c>
      <c r="X45" s="10">
        <v>26.05</v>
      </c>
      <c r="Y45" s="10">
        <v>26.22</v>
      </c>
      <c r="Z45" s="10">
        <v>25.33</v>
      </c>
      <c r="AA45" s="10">
        <v>25.57</v>
      </c>
      <c r="AB45" s="95">
        <v>15518800</v>
      </c>
      <c r="AC45" s="10">
        <v>25.57</v>
      </c>
      <c r="AD45" s="2">
        <f t="shared" si="0"/>
        <v>0.89000000000000057</v>
      </c>
      <c r="AE45" s="138">
        <f t="shared" si="1"/>
        <v>-1.0065814943863605E-2</v>
      </c>
    </row>
    <row r="46" spans="1:31" x14ac:dyDescent="0.25">
      <c r="A46" s="265" t="s">
        <v>295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29.694000000000003</v>
      </c>
      <c r="Q46" s="2"/>
      <c r="T46" s="93" t="s">
        <v>101</v>
      </c>
      <c r="U46" s="130" t="s">
        <v>456</v>
      </c>
      <c r="W46" s="133">
        <v>42664</v>
      </c>
      <c r="X46" s="10">
        <v>25.08</v>
      </c>
      <c r="Y46" s="10">
        <v>26.03</v>
      </c>
      <c r="Z46" s="10">
        <v>25.01</v>
      </c>
      <c r="AA46" s="10">
        <v>25.83</v>
      </c>
      <c r="AB46" s="95">
        <v>21050800</v>
      </c>
      <c r="AC46" s="10">
        <v>25.83</v>
      </c>
      <c r="AD46" s="2">
        <f t="shared" si="0"/>
        <v>1.0199999999999996</v>
      </c>
      <c r="AE46" s="138">
        <f t="shared" si="1"/>
        <v>2.2160664819944609E-2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29.411200000000001</v>
      </c>
      <c r="Q47" s="2"/>
      <c r="T47" s="93" t="s">
        <v>102</v>
      </c>
      <c r="U47" s="130">
        <v>31.4</v>
      </c>
      <c r="W47" s="133">
        <v>42663</v>
      </c>
      <c r="X47" s="10">
        <v>25.12</v>
      </c>
      <c r="Y47" s="10">
        <v>25.4</v>
      </c>
      <c r="Z47" s="10">
        <v>24.96</v>
      </c>
      <c r="AA47" s="10">
        <v>25.27</v>
      </c>
      <c r="AB47" s="95">
        <v>18001900</v>
      </c>
      <c r="AC47" s="10">
        <v>25.27</v>
      </c>
      <c r="AD47" s="2">
        <f t="shared" si="0"/>
        <v>0.43999999999999773</v>
      </c>
      <c r="AE47" s="138">
        <f t="shared" si="1"/>
        <v>5.9713375796177637E-3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29.128400000000003</v>
      </c>
      <c r="Q48" s="2"/>
      <c r="T48" s="93" t="s">
        <v>103</v>
      </c>
      <c r="U48" s="130">
        <v>1.6447799999999999</v>
      </c>
      <c r="W48" s="133">
        <v>42662</v>
      </c>
      <c r="X48" s="10">
        <v>25.02</v>
      </c>
      <c r="Y48" s="10">
        <v>25.16</v>
      </c>
      <c r="Z48" s="10">
        <v>24.93</v>
      </c>
      <c r="AA48" s="10">
        <v>25.12</v>
      </c>
      <c r="AB48" s="95">
        <v>8852800</v>
      </c>
      <c r="AC48" s="10">
        <v>25.12</v>
      </c>
      <c r="AD48" s="2">
        <f t="shared" si="0"/>
        <v>0.23000000000000043</v>
      </c>
      <c r="AE48" s="138">
        <f t="shared" si="1"/>
        <v>6.4102564102563875E-3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28.845600000000001</v>
      </c>
      <c r="Q49" s="2"/>
      <c r="T49" s="93" t="s">
        <v>122</v>
      </c>
      <c r="U49" s="130" t="s">
        <v>371</v>
      </c>
      <c r="W49" s="133">
        <v>42661</v>
      </c>
      <c r="X49" s="10">
        <v>24.89</v>
      </c>
      <c r="Y49" s="10">
        <v>25.1</v>
      </c>
      <c r="Z49" s="10">
        <v>24.78</v>
      </c>
      <c r="AA49" s="10">
        <v>24.96</v>
      </c>
      <c r="AB49" s="95">
        <v>10781100</v>
      </c>
      <c r="AC49" s="10">
        <v>24.96</v>
      </c>
      <c r="AD49" s="2">
        <f t="shared" si="0"/>
        <v>0.32000000000000028</v>
      </c>
      <c r="AE49" s="138">
        <f t="shared" si="1"/>
        <v>1.1345218800648427E-2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28.562800000000003</v>
      </c>
      <c r="Q50" s="2"/>
      <c r="T50" s="93"/>
      <c r="U50" s="130"/>
      <c r="W50" s="133">
        <v>42660</v>
      </c>
      <c r="X50" s="10">
        <v>24.75</v>
      </c>
      <c r="Y50" s="10">
        <v>24.81</v>
      </c>
      <c r="Z50" s="10">
        <v>24.64</v>
      </c>
      <c r="AA50" s="10">
        <v>24.68</v>
      </c>
      <c r="AB50" s="95">
        <v>8475600</v>
      </c>
      <c r="AC50" s="10">
        <v>24.68</v>
      </c>
      <c r="AD50" s="2">
        <f t="shared" si="0"/>
        <v>0.16999999999999815</v>
      </c>
      <c r="AE50" s="138">
        <f t="shared" si="1"/>
        <v>-2.021835826930829E-3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28.28</v>
      </c>
      <c r="Q51" s="2"/>
      <c r="T51" s="93" t="s">
        <v>105</v>
      </c>
      <c r="U51" s="130" t="s">
        <v>494</v>
      </c>
      <c r="W51" s="133">
        <v>42657</v>
      </c>
      <c r="X51" s="10">
        <v>24.62</v>
      </c>
      <c r="Y51" s="10">
        <v>24.91</v>
      </c>
      <c r="Z51" s="10">
        <v>24.55</v>
      </c>
      <c r="AA51" s="10">
        <v>24.73</v>
      </c>
      <c r="AB51" s="95">
        <v>9448500</v>
      </c>
      <c r="AC51" s="10">
        <v>24.73</v>
      </c>
      <c r="AD51" s="2">
        <f t="shared" si="0"/>
        <v>0.35999999999999943</v>
      </c>
      <c r="AE51" s="138">
        <f t="shared" si="1"/>
        <v>6.9218241042345863E-3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27.997199999999999</v>
      </c>
      <c r="Q52" s="2"/>
      <c r="T52" s="93" t="s">
        <v>106</v>
      </c>
      <c r="U52" s="130" t="s">
        <v>352</v>
      </c>
      <c r="W52" s="133">
        <v>42656</v>
      </c>
      <c r="X52" s="10">
        <v>24.33</v>
      </c>
      <c r="Y52" s="10">
        <v>24.66</v>
      </c>
      <c r="Z52" s="10">
        <v>24.22</v>
      </c>
      <c r="AA52" s="10">
        <v>24.56</v>
      </c>
      <c r="AB52" s="95">
        <v>8737300</v>
      </c>
      <c r="AC52" s="10">
        <v>24.56</v>
      </c>
      <c r="AD52" s="2">
        <f t="shared" si="0"/>
        <v>0.44000000000000128</v>
      </c>
      <c r="AE52" s="138">
        <f t="shared" si="1"/>
        <v>4.0733197555997691E-4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27.714400000000001</v>
      </c>
      <c r="Q53" s="2"/>
      <c r="T53" s="93" t="s">
        <v>107</v>
      </c>
      <c r="U53" s="131">
        <v>4923965</v>
      </c>
      <c r="W53" s="133">
        <v>42655</v>
      </c>
      <c r="X53" s="10">
        <v>24.64</v>
      </c>
      <c r="Y53" s="10">
        <v>24.66</v>
      </c>
      <c r="Z53" s="10">
        <v>24.44</v>
      </c>
      <c r="AA53" s="10">
        <v>24.55</v>
      </c>
      <c r="AB53" s="95">
        <v>7649000</v>
      </c>
      <c r="AC53" s="10">
        <v>24.55</v>
      </c>
      <c r="AD53" s="2">
        <f t="shared" si="0"/>
        <v>0.21999999999999886</v>
      </c>
      <c r="AE53" s="138">
        <f t="shared" si="1"/>
        <v>-3.6525974025973795E-3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27.4316</v>
      </c>
      <c r="T54" s="93" t="s">
        <v>110</v>
      </c>
      <c r="U54" s="131">
        <v>11528100</v>
      </c>
      <c r="W54" s="133">
        <v>42654</v>
      </c>
      <c r="X54" s="10">
        <v>24.73</v>
      </c>
      <c r="Y54" s="10">
        <v>24.77</v>
      </c>
      <c r="Z54" s="10">
        <v>24.49</v>
      </c>
      <c r="AA54" s="10">
        <v>24.64</v>
      </c>
      <c r="AB54" s="95">
        <v>14842300</v>
      </c>
      <c r="AC54" s="10">
        <v>24.64</v>
      </c>
      <c r="AD54" s="2">
        <f t="shared" si="0"/>
        <v>0.28000000000000114</v>
      </c>
      <c r="AE54" s="138">
        <f t="shared" si="1"/>
        <v>-2.8328611898017497E-3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27.148800000000001</v>
      </c>
      <c r="T55" s="93" t="s">
        <v>108</v>
      </c>
      <c r="U55" s="130" t="s">
        <v>495</v>
      </c>
      <c r="W55" s="133">
        <v>42653</v>
      </c>
      <c r="X55" s="10">
        <v>24.43</v>
      </c>
      <c r="Y55" s="10">
        <v>24.75</v>
      </c>
      <c r="Z55" s="10">
        <v>24.43</v>
      </c>
      <c r="AA55" s="10">
        <v>24.71</v>
      </c>
      <c r="AB55" s="95">
        <v>5962100</v>
      </c>
      <c r="AC55" s="10">
        <v>24.71</v>
      </c>
      <c r="AD55" s="2">
        <f t="shared" si="0"/>
        <v>0.32000000000000028</v>
      </c>
      <c r="AE55" s="138">
        <f t="shared" si="1"/>
        <v>1.4784394250513255E-2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26.866</v>
      </c>
      <c r="T56" s="93" t="s">
        <v>111</v>
      </c>
      <c r="U56" s="130">
        <v>18.86</v>
      </c>
      <c r="W56" s="133">
        <v>42650</v>
      </c>
      <c r="X56" s="10">
        <v>24.62</v>
      </c>
      <c r="Y56" s="10">
        <v>24.68</v>
      </c>
      <c r="Z56" s="10">
        <v>24.23</v>
      </c>
      <c r="AA56" s="10">
        <v>24.35</v>
      </c>
      <c r="AB56" s="95">
        <v>6874600</v>
      </c>
      <c r="AC56" s="10">
        <v>24.35</v>
      </c>
      <c r="AD56" s="2">
        <f t="shared" si="0"/>
        <v>0.44999999999999929</v>
      </c>
      <c r="AE56" s="138">
        <f t="shared" si="1"/>
        <v>-7.3379535262942941E-3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26.583199999999998</v>
      </c>
      <c r="T57" s="93" t="s">
        <v>112</v>
      </c>
      <c r="U57" s="130">
        <v>1.51</v>
      </c>
      <c r="W57" s="133">
        <v>42649</v>
      </c>
      <c r="X57" s="10">
        <v>24.57</v>
      </c>
      <c r="Y57" s="10">
        <v>24.74</v>
      </c>
      <c r="Z57" s="10">
        <v>24.33</v>
      </c>
      <c r="AA57" s="10">
        <v>24.53</v>
      </c>
      <c r="AB57" s="95">
        <v>6765400</v>
      </c>
      <c r="AC57" s="10">
        <v>24.53</v>
      </c>
      <c r="AD57" s="2">
        <f t="shared" si="0"/>
        <v>0.41000000000000014</v>
      </c>
      <c r="AE57" s="138">
        <f t="shared" si="1"/>
        <v>-5.2716950527169626E-3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26.300400000000003</v>
      </c>
      <c r="T58" s="93" t="s">
        <v>109</v>
      </c>
      <c r="U58" s="130" t="s">
        <v>457</v>
      </c>
      <c r="W58" s="133">
        <v>42648</v>
      </c>
      <c r="X58" s="10">
        <v>24.79</v>
      </c>
      <c r="Y58" s="10">
        <v>24.87</v>
      </c>
      <c r="Z58" s="10">
        <v>24.63</v>
      </c>
      <c r="AA58" s="10">
        <v>24.66</v>
      </c>
      <c r="AB58" s="95">
        <v>7409800</v>
      </c>
      <c r="AC58" s="10">
        <v>24.66</v>
      </c>
      <c r="AD58" s="2">
        <f t="shared" si="0"/>
        <v>0.24000000000000199</v>
      </c>
      <c r="AE58" s="138">
        <f t="shared" si="1"/>
        <v>-3.2336297493936739E-3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26.017600000000002</v>
      </c>
      <c r="W59" s="133">
        <v>42647</v>
      </c>
      <c r="X59" s="10">
        <v>24.72</v>
      </c>
      <c r="Y59" s="10">
        <v>24.99</v>
      </c>
      <c r="Z59" s="10">
        <v>24.53</v>
      </c>
      <c r="AA59" s="10">
        <v>24.74</v>
      </c>
      <c r="AB59" s="95">
        <v>10434100</v>
      </c>
      <c r="AC59" s="10">
        <v>24.74</v>
      </c>
      <c r="AD59" s="2">
        <f t="shared" si="0"/>
        <v>0.4599999999999973</v>
      </c>
      <c r="AE59" s="138">
        <f t="shared" si="1"/>
        <v>4.0436716538616579E-4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25.734800000000003</v>
      </c>
      <c r="W60" s="133">
        <v>42646</v>
      </c>
      <c r="X60" s="10">
        <v>24.09</v>
      </c>
      <c r="Y60" s="10">
        <v>24.81</v>
      </c>
      <c r="Z60" s="10">
        <v>24.04</v>
      </c>
      <c r="AA60" s="10">
        <v>24.73</v>
      </c>
      <c r="AB60" s="95">
        <v>10974400</v>
      </c>
      <c r="AC60" s="10">
        <v>24.73</v>
      </c>
      <c r="AD60" s="2">
        <f t="shared" si="0"/>
        <v>0.76999999999999957</v>
      </c>
      <c r="AE60" s="138">
        <f t="shared" si="1"/>
        <v>2.1056977704376534E-2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25.452000000000002</v>
      </c>
      <c r="W61" s="133">
        <v>42643</v>
      </c>
      <c r="X61" s="10">
        <v>24.21</v>
      </c>
      <c r="Y61" s="10">
        <v>24.42</v>
      </c>
      <c r="Z61" s="10">
        <v>24.04</v>
      </c>
      <c r="AA61" s="10">
        <v>24.22</v>
      </c>
      <c r="AB61" s="95">
        <v>9680400</v>
      </c>
      <c r="AC61" s="10">
        <v>24.22</v>
      </c>
      <c r="AD61" s="2">
        <f t="shared" si="0"/>
        <v>0.38000000000000256</v>
      </c>
      <c r="AE61" s="138">
        <f t="shared" si="1"/>
        <v>7.4875207986688785E-3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42642</v>
      </c>
      <c r="X62" s="10">
        <v>24.17</v>
      </c>
      <c r="Y62" s="10">
        <v>24.41</v>
      </c>
      <c r="Z62" s="10">
        <v>24.01</v>
      </c>
      <c r="AA62" s="10">
        <v>24.04</v>
      </c>
      <c r="AB62" s="95">
        <v>7997700</v>
      </c>
      <c r="AC62" s="10">
        <v>24.04</v>
      </c>
      <c r="AD62" s="2">
        <f t="shared" si="0"/>
        <v>0.39999999999999858</v>
      </c>
      <c r="AE62" s="138">
        <f t="shared" si="1"/>
        <v>-1.1106540518305175E-2</v>
      </c>
    </row>
    <row r="63" spans="1:31" ht="15.75" thickBot="1" x14ac:dyDescent="0.3">
      <c r="A63" s="467" t="s">
        <v>199</v>
      </c>
      <c r="B63" s="468"/>
      <c r="C63" s="469">
        <f>SumByColor($A$19,C46:C61)</f>
        <v>0</v>
      </c>
      <c r="D63" s="469"/>
      <c r="E63" s="469"/>
      <c r="F63" s="470">
        <f>SumByColor($A$19,F46:F61)</f>
        <v>0</v>
      </c>
      <c r="G63" s="469"/>
      <c r="H63" s="469">
        <f>SumByColor($A$19,H46:H61)</f>
        <v>0</v>
      </c>
      <c r="I63" s="469"/>
      <c r="J63" s="469"/>
      <c r="K63" s="470">
        <f>SumByColor($A$19,K46:K61)</f>
        <v>0</v>
      </c>
      <c r="L63" s="469"/>
      <c r="M63" s="470">
        <f t="shared" ref="M63" si="16">SumByColor($A$19,M46:M61)</f>
        <v>0</v>
      </c>
      <c r="W63" s="133">
        <v>42641</v>
      </c>
      <c r="X63" s="10">
        <v>24.29</v>
      </c>
      <c r="Y63" s="10">
        <v>24.53</v>
      </c>
      <c r="Z63" s="10">
        <v>24.2</v>
      </c>
      <c r="AA63" s="10">
        <v>24.31</v>
      </c>
      <c r="AB63" s="95">
        <v>13911300</v>
      </c>
      <c r="AC63" s="10">
        <v>24.31</v>
      </c>
      <c r="AD63" s="2">
        <f t="shared" si="0"/>
        <v>0.33000000000000185</v>
      </c>
      <c r="AE63" s="138">
        <f t="shared" si="1"/>
        <v>4.5454545454546302E-3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42640</v>
      </c>
      <c r="X64" s="10">
        <v>23.79</v>
      </c>
      <c r="Y64" s="10">
        <v>24.27</v>
      </c>
      <c r="Z64" s="10">
        <v>23.74</v>
      </c>
      <c r="AA64" s="10">
        <v>24.2</v>
      </c>
      <c r="AB64" s="95">
        <v>7748700</v>
      </c>
      <c r="AC64" s="10">
        <v>24.2</v>
      </c>
      <c r="AD64" s="2">
        <f t="shared" si="0"/>
        <v>0.53000000000000114</v>
      </c>
      <c r="AE64" s="138">
        <f t="shared" si="1"/>
        <v>1.7234131988230317E-2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42639</v>
      </c>
      <c r="X65" s="10">
        <v>23.84</v>
      </c>
      <c r="Y65" s="10">
        <v>23.95</v>
      </c>
      <c r="Z65" s="10">
        <v>23.6</v>
      </c>
      <c r="AA65" s="10">
        <v>23.79</v>
      </c>
      <c r="AB65" s="95">
        <v>13316800</v>
      </c>
      <c r="AC65" s="10">
        <v>23.79</v>
      </c>
      <c r="AD65" s="2">
        <f t="shared" si="0"/>
        <v>0.34999999999999787</v>
      </c>
      <c r="AE65" s="138">
        <f t="shared" si="1"/>
        <v>-5.8503969912244713E-3</v>
      </c>
    </row>
    <row r="66" spans="2:31" x14ac:dyDescent="0.25">
      <c r="W66" s="133">
        <v>42636</v>
      </c>
      <c r="X66" s="10">
        <v>24.28</v>
      </c>
      <c r="Y66" s="10">
        <v>24.44</v>
      </c>
      <c r="Z66" s="10">
        <v>23.93</v>
      </c>
      <c r="AA66" s="10">
        <v>23.93</v>
      </c>
      <c r="AB66" s="95">
        <v>9741100</v>
      </c>
      <c r="AC66" s="10">
        <v>23.93</v>
      </c>
      <c r="AD66" s="2">
        <f t="shared" si="0"/>
        <v>0.51000000000000156</v>
      </c>
      <c r="AE66" s="138">
        <f t="shared" si="1"/>
        <v>-1.5226337448559724E-2</v>
      </c>
    </row>
    <row r="67" spans="2:31" x14ac:dyDescent="0.25">
      <c r="W67" s="133">
        <v>42635</v>
      </c>
      <c r="X67" s="10">
        <v>24.19</v>
      </c>
      <c r="Y67" s="10">
        <v>24.48</v>
      </c>
      <c r="Z67" s="10">
        <v>24.09</v>
      </c>
      <c r="AA67" s="10">
        <v>24.3</v>
      </c>
      <c r="AB67" s="95">
        <v>11647400</v>
      </c>
      <c r="AC67" s="10">
        <v>24.3</v>
      </c>
      <c r="AD67" s="2">
        <f>Y67-Z67</f>
        <v>0.39000000000000057</v>
      </c>
      <c r="AE67" s="138" t="e">
        <f>AC67/#REF!-1</f>
        <v>#REF!</v>
      </c>
    </row>
    <row r="68" spans="2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875" priority="11">
      <formula>F33&gt;0</formula>
    </cfRule>
    <cfRule type="expression" dxfId="874" priority="12">
      <formula>F33&lt;0</formula>
    </cfRule>
  </conditionalFormatting>
  <conditionalFormatting sqref="Q7">
    <cfRule type="expression" dxfId="873" priority="9">
      <formula>Q7&gt;0</formula>
    </cfRule>
    <cfRule type="expression" dxfId="872" priority="10">
      <formula>Q7&lt;0</formula>
    </cfRule>
  </conditionalFormatting>
  <conditionalFormatting sqref="Q8">
    <cfRule type="expression" dxfId="871" priority="7">
      <formula>Q8&gt;0</formula>
    </cfRule>
    <cfRule type="expression" dxfId="870" priority="8">
      <formula>Q8&lt;0</formula>
    </cfRule>
  </conditionalFormatting>
  <conditionalFormatting sqref="F25:F32">
    <cfRule type="expression" dxfId="869" priority="5">
      <formula>F25&gt;0</formula>
    </cfRule>
    <cfRule type="expression" dxfId="868" priority="6">
      <formula>F25&lt;0</formula>
    </cfRule>
  </conditionalFormatting>
  <conditionalFormatting sqref="H25:H32">
    <cfRule type="expression" dxfId="867" priority="3">
      <formula>H25&gt;0</formula>
    </cfRule>
    <cfRule type="expression" dxfId="866" priority="4">
      <formula>H25&lt;0</formula>
    </cfRule>
  </conditionalFormatting>
  <conditionalFormatting sqref="Q10">
    <cfRule type="expression" dxfId="865" priority="1">
      <formula>Q10&gt;0</formula>
    </cfRule>
    <cfRule type="expression" dxfId="8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7.57031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313</v>
      </c>
      <c r="B2" s="459">
        <v>42684</v>
      </c>
      <c r="C2" s="4">
        <v>100</v>
      </c>
      <c r="D2" s="3">
        <v>22.54</v>
      </c>
      <c r="E2" s="3">
        <v>0</v>
      </c>
      <c r="F2" s="3">
        <f>D2*C2+E2</f>
        <v>2254</v>
      </c>
      <c r="G2" s="459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4"/>
      <c r="M2" s="3"/>
      <c r="O2" s="11" t="s">
        <v>57</v>
      </c>
      <c r="Q2">
        <f>C18-H18</f>
        <v>300</v>
      </c>
      <c r="T2" s="1"/>
      <c r="W2" s="133">
        <v>42727</v>
      </c>
      <c r="X2" s="10">
        <v>21.6</v>
      </c>
      <c r="Y2" s="10">
        <v>22.17</v>
      </c>
      <c r="Z2" s="10">
        <v>21.52</v>
      </c>
      <c r="AA2" s="10">
        <v>22.11</v>
      </c>
      <c r="AB2" s="95">
        <v>1162700</v>
      </c>
      <c r="AC2" s="10">
        <v>22.11</v>
      </c>
      <c r="AD2">
        <f>Y2-Z2</f>
        <v>0.65000000000000213</v>
      </c>
      <c r="AE2" s="138">
        <f>AC2/AC3-1</f>
        <v>2.3611111111111027E-2</v>
      </c>
    </row>
    <row r="3" spans="1:31" x14ac:dyDescent="0.25">
      <c r="A3" s="23" t="s">
        <v>71</v>
      </c>
      <c r="B3" s="74">
        <v>42685</v>
      </c>
      <c r="C3" s="7">
        <v>100</v>
      </c>
      <c r="D3" s="44">
        <v>21.28</v>
      </c>
      <c r="E3" s="44">
        <v>0</v>
      </c>
      <c r="F3" s="44">
        <f>D3*C3+E3</f>
        <v>2128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21.345166666666668</v>
      </c>
      <c r="T3" s="1"/>
      <c r="W3" s="133">
        <v>42726</v>
      </c>
      <c r="X3" s="10">
        <v>21.97</v>
      </c>
      <c r="Y3" s="10">
        <v>21.98</v>
      </c>
      <c r="Z3" s="10">
        <v>21.3</v>
      </c>
      <c r="AA3" s="10">
        <v>21.6</v>
      </c>
      <c r="AB3" s="95">
        <v>1282700</v>
      </c>
      <c r="AC3" s="10">
        <v>21.6</v>
      </c>
      <c r="AD3">
        <f t="shared" ref="AD3:AD66" si="0">Y3-Z3</f>
        <v>0.67999999999999972</v>
      </c>
      <c r="AE3" s="138">
        <f t="shared" ref="AE3:AE66" si="1">AC3/AC4-1</f>
        <v>-1.8627896410722378E-2</v>
      </c>
    </row>
    <row r="4" spans="1:31" x14ac:dyDescent="0.25">
      <c r="B4" s="504">
        <v>42706</v>
      </c>
      <c r="C4" s="4">
        <v>100</v>
      </c>
      <c r="D4" s="3">
        <v>21.13</v>
      </c>
      <c r="E4" s="3">
        <v>0</v>
      </c>
      <c r="F4" s="3">
        <f>D4*C4+E4</f>
        <v>2113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21.33</v>
      </c>
      <c r="R4" s="506">
        <v>1.04E-2</v>
      </c>
      <c r="T4" s="163"/>
      <c r="U4" s="1"/>
      <c r="W4" s="133">
        <v>42725</v>
      </c>
      <c r="X4" s="10">
        <v>22</v>
      </c>
      <c r="Y4" s="10">
        <v>22.21</v>
      </c>
      <c r="Z4" s="10">
        <v>21.98</v>
      </c>
      <c r="AA4" s="10">
        <v>22.01</v>
      </c>
      <c r="AB4" s="95">
        <v>863200</v>
      </c>
      <c r="AC4" s="10">
        <v>22.01</v>
      </c>
      <c r="AD4">
        <f t="shared" si="0"/>
        <v>0.23000000000000043</v>
      </c>
      <c r="AE4" s="138">
        <f t="shared" si="1"/>
        <v>1.8206645425582479E-3</v>
      </c>
    </row>
    <row r="5" spans="1:31" x14ac:dyDescent="0.25">
      <c r="B5" s="504">
        <v>42732</v>
      </c>
      <c r="C5" s="4">
        <v>100</v>
      </c>
      <c r="D5" s="3">
        <v>21.06</v>
      </c>
      <c r="E5" s="3">
        <v>0</v>
      </c>
      <c r="F5" s="3">
        <f>D5*C5+E5</f>
        <v>2106</v>
      </c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6398.9999999999991</v>
      </c>
      <c r="W5" s="133">
        <v>42724</v>
      </c>
      <c r="X5" s="10">
        <v>21.93</v>
      </c>
      <c r="Y5" s="10">
        <v>22.14</v>
      </c>
      <c r="Z5" s="10">
        <v>21.81</v>
      </c>
      <c r="AA5" s="10">
        <v>21.97</v>
      </c>
      <c r="AB5" s="95">
        <v>1417300</v>
      </c>
      <c r="AC5" s="10">
        <v>21.97</v>
      </c>
      <c r="AD5">
        <f t="shared" si="0"/>
        <v>0.33000000000000185</v>
      </c>
      <c r="AE5" s="138">
        <f t="shared" si="1"/>
        <v>7.3360843649701302E-3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6403.55</v>
      </c>
      <c r="W6" s="133">
        <v>42723</v>
      </c>
      <c r="X6" s="10">
        <v>21.66</v>
      </c>
      <c r="Y6" s="10">
        <v>21.9</v>
      </c>
      <c r="Z6" s="10">
        <v>21.53</v>
      </c>
      <c r="AA6" s="10">
        <v>21.81</v>
      </c>
      <c r="AB6" s="95">
        <v>1543300</v>
      </c>
      <c r="AC6" s="10">
        <v>21.81</v>
      </c>
      <c r="AD6">
        <f t="shared" si="0"/>
        <v>0.36999999999999744</v>
      </c>
      <c r="AE6" s="138">
        <f t="shared" si="1"/>
        <v>1.0189902732746559E-2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340.42999999999938</v>
      </c>
      <c r="R7">
        <v>100</v>
      </c>
      <c r="W7" s="133">
        <v>42720</v>
      </c>
      <c r="X7" s="10">
        <v>21.2</v>
      </c>
      <c r="Y7" s="10">
        <v>21.63</v>
      </c>
      <c r="Z7" s="10">
        <v>21.17</v>
      </c>
      <c r="AA7" s="10">
        <v>21.59</v>
      </c>
      <c r="AB7" s="95">
        <v>2240700</v>
      </c>
      <c r="AC7" s="10">
        <v>21.59</v>
      </c>
      <c r="AD7">
        <f t="shared" si="0"/>
        <v>0.4599999999999973</v>
      </c>
      <c r="AE7" s="138">
        <f t="shared" si="1"/>
        <v>2.0803782505910196E-2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-4.5500000000010914</v>
      </c>
      <c r="W8" s="133">
        <v>42719</v>
      </c>
      <c r="X8" s="10">
        <v>21.16</v>
      </c>
      <c r="Y8" s="10">
        <v>21.5</v>
      </c>
      <c r="Z8" s="10">
        <v>21.07</v>
      </c>
      <c r="AA8" s="10">
        <v>21.15</v>
      </c>
      <c r="AB8" s="95">
        <v>1463600</v>
      </c>
      <c r="AC8" s="10">
        <v>21.15</v>
      </c>
      <c r="AD8">
        <f t="shared" si="0"/>
        <v>0.42999999999999972</v>
      </c>
      <c r="AE8" s="138">
        <f t="shared" si="1"/>
        <v>-2.3584905660377631E-3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-7.105433704743605E-4</v>
      </c>
      <c r="W9" s="133">
        <v>42718</v>
      </c>
      <c r="X9" s="10">
        <v>21.3</v>
      </c>
      <c r="Y9" s="10">
        <v>21.8</v>
      </c>
      <c r="Z9" s="10">
        <v>21.17</v>
      </c>
      <c r="AA9" s="10">
        <v>21.2</v>
      </c>
      <c r="AB9" s="95">
        <v>1849400</v>
      </c>
      <c r="AC9" s="10">
        <v>21.2</v>
      </c>
      <c r="AD9">
        <f t="shared" si="0"/>
        <v>0.62999999999999901</v>
      </c>
      <c r="AE9" s="138">
        <f t="shared" si="1"/>
        <v>-2.822201317027373E-3</v>
      </c>
    </row>
    <row r="10" spans="1:31" x14ac:dyDescent="0.25">
      <c r="H10" s="72"/>
      <c r="O10" s="11" t="s">
        <v>215</v>
      </c>
      <c r="P10" s="34"/>
      <c r="Q10" s="2">
        <f>M53</f>
        <v>344.98000000000047</v>
      </c>
      <c r="W10" s="133">
        <v>42717</v>
      </c>
      <c r="X10" s="10">
        <v>21.35</v>
      </c>
      <c r="Y10" s="10">
        <v>21.49</v>
      </c>
      <c r="Z10" s="10">
        <v>21.07</v>
      </c>
      <c r="AA10" s="10">
        <v>21.26</v>
      </c>
      <c r="AB10" s="95">
        <v>1812200</v>
      </c>
      <c r="AC10" s="10">
        <v>21.26</v>
      </c>
      <c r="AD10">
        <f t="shared" si="0"/>
        <v>0.41999999999999815</v>
      </c>
      <c r="AE10" s="138">
        <f t="shared" si="1"/>
        <v>8.0606922712187501E-3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20.93</v>
      </c>
      <c r="Y11" s="10">
        <v>21.61</v>
      </c>
      <c r="Z11" s="10">
        <v>20.92</v>
      </c>
      <c r="AA11" s="10">
        <v>21.09</v>
      </c>
      <c r="AB11" s="95">
        <v>1734500</v>
      </c>
      <c r="AC11" s="10">
        <v>21.09</v>
      </c>
      <c r="AD11">
        <f t="shared" si="0"/>
        <v>0.68999999999999773</v>
      </c>
      <c r="AE11" s="138">
        <f t="shared" si="1"/>
        <v>9.492168960607561E-4</v>
      </c>
    </row>
    <row r="12" spans="1:31" x14ac:dyDescent="0.25">
      <c r="H12" s="72"/>
      <c r="W12" s="133">
        <v>42713</v>
      </c>
      <c r="X12" s="10">
        <v>21.49</v>
      </c>
      <c r="Y12" s="10">
        <v>21.65</v>
      </c>
      <c r="Z12" s="10">
        <v>20.84</v>
      </c>
      <c r="AA12" s="10">
        <v>21.07</v>
      </c>
      <c r="AB12" s="95">
        <v>1814700</v>
      </c>
      <c r="AC12" s="10">
        <v>21.07</v>
      </c>
      <c r="AD12">
        <f t="shared" si="0"/>
        <v>0.80999999999999872</v>
      </c>
      <c r="AE12" s="138">
        <f t="shared" si="1"/>
        <v>-7.5365049458313571E-3</v>
      </c>
    </row>
    <row r="13" spans="1:31" x14ac:dyDescent="0.25">
      <c r="H13" s="72"/>
      <c r="W13" s="133">
        <v>42712</v>
      </c>
      <c r="X13" s="10">
        <v>20.59</v>
      </c>
      <c r="Y13" s="10">
        <v>21.53</v>
      </c>
      <c r="Z13" s="10">
        <v>20.41</v>
      </c>
      <c r="AA13" s="10">
        <v>21.23</v>
      </c>
      <c r="AB13" s="95">
        <v>2899100</v>
      </c>
      <c r="AC13" s="10">
        <v>21.23</v>
      </c>
      <c r="AD13">
        <f t="shared" si="0"/>
        <v>1.120000000000001</v>
      </c>
      <c r="AE13" s="138">
        <f t="shared" si="1"/>
        <v>3.3090024330900247E-2</v>
      </c>
    </row>
    <row r="14" spans="1:31" x14ac:dyDescent="0.25">
      <c r="H14" s="72"/>
      <c r="W14" s="133">
        <v>42711</v>
      </c>
      <c r="X14" s="10">
        <v>20.77</v>
      </c>
      <c r="Y14" s="10">
        <v>20.88</v>
      </c>
      <c r="Z14" s="10">
        <v>20.46</v>
      </c>
      <c r="AA14" s="10">
        <v>20.55</v>
      </c>
      <c r="AB14" s="95">
        <v>2518600</v>
      </c>
      <c r="AC14" s="10">
        <v>20.55</v>
      </c>
      <c r="AD14">
        <f t="shared" si="0"/>
        <v>0.41999999999999815</v>
      </c>
      <c r="AE14" s="138">
        <f t="shared" si="1"/>
        <v>-1.627573001436089E-2</v>
      </c>
    </row>
    <row r="15" spans="1:31" x14ac:dyDescent="0.25">
      <c r="H15" s="72"/>
      <c r="W15" s="133">
        <v>42710</v>
      </c>
      <c r="X15" s="10">
        <v>21.06</v>
      </c>
      <c r="Y15" s="10">
        <v>21.13</v>
      </c>
      <c r="Z15" s="10">
        <v>20.72</v>
      </c>
      <c r="AA15" s="10">
        <v>20.89</v>
      </c>
      <c r="AB15" s="95">
        <v>3333200</v>
      </c>
      <c r="AC15" s="10">
        <v>20.89</v>
      </c>
      <c r="AD15">
        <f t="shared" si="0"/>
        <v>0.41000000000000014</v>
      </c>
      <c r="AE15" s="138">
        <f t="shared" si="1"/>
        <v>-1.9111323459148899E-3</v>
      </c>
    </row>
    <row r="16" spans="1:31" x14ac:dyDescent="0.25">
      <c r="H16" s="72"/>
      <c r="W16" s="133">
        <v>42709</v>
      </c>
      <c r="X16" s="10">
        <v>21.45</v>
      </c>
      <c r="Y16" s="10">
        <v>21.6</v>
      </c>
      <c r="Z16" s="10">
        <v>20.5</v>
      </c>
      <c r="AA16" s="10">
        <v>20.93</v>
      </c>
      <c r="AB16" s="95">
        <v>4357400</v>
      </c>
      <c r="AC16" s="10">
        <v>20.93</v>
      </c>
      <c r="AD16">
        <f t="shared" si="0"/>
        <v>1.1000000000000014</v>
      </c>
      <c r="AE16" s="138">
        <f t="shared" si="1"/>
        <v>-8.0568720379147196E-3</v>
      </c>
    </row>
    <row r="17" spans="1:31" x14ac:dyDescent="0.25">
      <c r="W17" s="133">
        <v>42706</v>
      </c>
      <c r="X17" s="10">
        <v>22.22</v>
      </c>
      <c r="Y17" s="10">
        <v>22.4</v>
      </c>
      <c r="Z17" s="10">
        <v>21.02</v>
      </c>
      <c r="AA17" s="10">
        <v>21.1</v>
      </c>
      <c r="AB17" s="95">
        <v>8908200</v>
      </c>
      <c r="AC17" s="10">
        <v>21.1</v>
      </c>
      <c r="AD17">
        <f t="shared" si="0"/>
        <v>1.379999999999999</v>
      </c>
      <c r="AE17" s="138">
        <f t="shared" si="1"/>
        <v>-0.12010008340283562</v>
      </c>
    </row>
    <row r="18" spans="1:31" x14ac:dyDescent="0.25">
      <c r="A18" s="32" t="s">
        <v>81</v>
      </c>
      <c r="B18" s="14"/>
      <c r="C18" s="14">
        <f>SUM(C2:C6)</f>
        <v>400</v>
      </c>
      <c r="D18" s="18"/>
      <c r="E18" s="18"/>
      <c r="F18" s="18">
        <f>SUM(F2:F6)</f>
        <v>8601</v>
      </c>
      <c r="G18" s="14"/>
      <c r="H18" s="14">
        <f>SUM(H2:H5)</f>
        <v>100</v>
      </c>
      <c r="I18" s="18"/>
      <c r="J18" s="18"/>
      <c r="K18" s="18">
        <f>SUM(K2:K5)</f>
        <v>2197.4499999999998</v>
      </c>
      <c r="L18" s="14"/>
      <c r="M18" s="18">
        <f>SUM(M2:M10)</f>
        <v>0</v>
      </c>
      <c r="W18" s="133">
        <v>42705</v>
      </c>
      <c r="X18" s="10">
        <v>23.39</v>
      </c>
      <c r="Y18" s="10">
        <v>24.17</v>
      </c>
      <c r="Z18" s="10">
        <v>23.08</v>
      </c>
      <c r="AA18" s="10">
        <v>23.98</v>
      </c>
      <c r="AB18" s="95">
        <v>3246000</v>
      </c>
      <c r="AC18" s="10">
        <v>23.98</v>
      </c>
      <c r="AD18">
        <f t="shared" si="0"/>
        <v>1.0900000000000034</v>
      </c>
      <c r="AE18" s="138">
        <f t="shared" si="1"/>
        <v>2.7861123017574041E-2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2128</v>
      </c>
      <c r="G19" s="358"/>
      <c r="H19" s="358">
        <f>SumByColor($A$19,H2:H17)</f>
        <v>100</v>
      </c>
      <c r="I19" s="358"/>
      <c r="J19" s="358"/>
      <c r="K19" s="359">
        <f>SumByColor($A$19,K2:K17)</f>
        <v>2197</v>
      </c>
      <c r="L19" s="358"/>
      <c r="M19" s="359">
        <f t="shared" ref="M19" si="2">SumByColor($A$19,M2:M17)</f>
        <v>0</v>
      </c>
      <c r="W19" s="133">
        <v>42704</v>
      </c>
      <c r="X19" s="10">
        <v>24.04</v>
      </c>
      <c r="Y19" s="10">
        <v>24.11</v>
      </c>
      <c r="Z19" s="10">
        <v>23.06</v>
      </c>
      <c r="AA19" s="10">
        <v>23.33</v>
      </c>
      <c r="AB19" s="95">
        <v>2346700</v>
      </c>
      <c r="AC19" s="10">
        <v>23.33</v>
      </c>
      <c r="AD19">
        <f t="shared" si="0"/>
        <v>1.0500000000000007</v>
      </c>
      <c r="AE19" s="138">
        <f t="shared" si="1"/>
        <v>-2.7916666666666701E-2</v>
      </c>
    </row>
    <row r="20" spans="1:31" x14ac:dyDescent="0.25">
      <c r="W20" s="133">
        <v>42703</v>
      </c>
      <c r="X20" s="10">
        <v>23.95</v>
      </c>
      <c r="Y20" s="10">
        <v>24.6</v>
      </c>
      <c r="Z20" s="10">
        <v>23.93</v>
      </c>
      <c r="AA20" s="10">
        <v>24</v>
      </c>
      <c r="AB20" s="95">
        <v>1929600</v>
      </c>
      <c r="AC20" s="10">
        <v>24</v>
      </c>
      <c r="AD20">
        <f t="shared" si="0"/>
        <v>0.67000000000000171</v>
      </c>
      <c r="AE20" s="138">
        <f t="shared" si="1"/>
        <v>5.0251256281408363E-3</v>
      </c>
    </row>
    <row r="21" spans="1:31" x14ac:dyDescent="0.25">
      <c r="W21" s="133">
        <v>42702</v>
      </c>
      <c r="X21" s="10">
        <v>23.59</v>
      </c>
      <c r="Y21" s="10">
        <v>24.05</v>
      </c>
      <c r="Z21" s="10">
        <v>22.88</v>
      </c>
      <c r="AA21" s="10">
        <v>23.88</v>
      </c>
      <c r="AB21" s="95">
        <v>2123400</v>
      </c>
      <c r="AC21" s="10">
        <v>23.88</v>
      </c>
      <c r="AD21">
        <f t="shared" si="0"/>
        <v>1.1700000000000017</v>
      </c>
      <c r="AE21" s="138">
        <f t="shared" si="1"/>
        <v>2.5188916876572875E-3</v>
      </c>
    </row>
    <row r="22" spans="1:31" x14ac:dyDescent="0.25">
      <c r="W22" s="133">
        <v>42699</v>
      </c>
      <c r="X22" s="10">
        <v>23.45</v>
      </c>
      <c r="Y22" s="10">
        <v>23.9</v>
      </c>
      <c r="Z22" s="10">
        <v>23.37</v>
      </c>
      <c r="AA22" s="10">
        <v>23.82</v>
      </c>
      <c r="AB22" s="95">
        <v>932400</v>
      </c>
      <c r="AC22" s="10">
        <v>23.82</v>
      </c>
      <c r="AD22">
        <f t="shared" si="0"/>
        <v>0.52999999999999758</v>
      </c>
      <c r="AE22" s="138">
        <f t="shared" si="1"/>
        <v>1.3185878349638358E-2</v>
      </c>
    </row>
    <row r="23" spans="1:31" x14ac:dyDescent="0.25">
      <c r="W23" s="133">
        <v>42697</v>
      </c>
      <c r="X23" s="10">
        <v>23.83</v>
      </c>
      <c r="Y23" s="10">
        <v>24.16</v>
      </c>
      <c r="Z23" s="10">
        <v>23.28</v>
      </c>
      <c r="AA23" s="10">
        <v>23.51</v>
      </c>
      <c r="AB23" s="95">
        <v>2260900</v>
      </c>
      <c r="AC23" s="10">
        <v>23.51</v>
      </c>
      <c r="AD23">
        <f t="shared" si="0"/>
        <v>0.87999999999999901</v>
      </c>
      <c r="AE23" s="138">
        <f t="shared" si="1"/>
        <v>-2.0824656393169549E-2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24.05</v>
      </c>
      <c r="Y24" s="10">
        <v>24.23</v>
      </c>
      <c r="Z24" s="10">
        <v>23.66</v>
      </c>
      <c r="AA24" s="10">
        <v>24.01</v>
      </c>
      <c r="AB24" s="95">
        <v>2326100</v>
      </c>
      <c r="AC24" s="10">
        <v>24.01</v>
      </c>
      <c r="AD24">
        <f t="shared" si="0"/>
        <v>0.57000000000000028</v>
      </c>
      <c r="AE24" s="138">
        <f t="shared" si="1"/>
        <v>-5.3852526926263522E-3</v>
      </c>
    </row>
    <row r="25" spans="1:31" x14ac:dyDescent="0.25">
      <c r="B25" s="380">
        <v>42639</v>
      </c>
      <c r="C25" s="381">
        <v>80</v>
      </c>
      <c r="D25" s="382">
        <v>26.38</v>
      </c>
      <c r="E25" s="382">
        <v>25.53</v>
      </c>
      <c r="F25" s="382">
        <f t="shared" ref="F25" si="3">C25*(E25-D25)</f>
        <v>-67.999999999999829</v>
      </c>
      <c r="G25" s="382">
        <f t="shared" ref="G25" si="4">D25*C25</f>
        <v>2110.4</v>
      </c>
      <c r="H25" s="383">
        <f t="shared" ref="H25" si="5">(E25-D25)/D25</f>
        <v>-3.2221379833206894E-2</v>
      </c>
      <c r="I25" s="382"/>
      <c r="W25" s="133">
        <v>42695</v>
      </c>
      <c r="X25" s="10">
        <v>24.16</v>
      </c>
      <c r="Y25" s="10">
        <v>24.92</v>
      </c>
      <c r="Z25" s="10">
        <v>23.93</v>
      </c>
      <c r="AA25" s="10">
        <v>24.14</v>
      </c>
      <c r="AB25" s="95">
        <v>2912000</v>
      </c>
      <c r="AC25" s="10">
        <v>24.14</v>
      </c>
      <c r="AD25">
        <f t="shared" si="0"/>
        <v>0.99000000000000199</v>
      </c>
      <c r="AE25" s="138">
        <f t="shared" si="1"/>
        <v>4.1442188147544634E-4</v>
      </c>
    </row>
    <row r="26" spans="1:31" x14ac:dyDescent="0.25">
      <c r="B26" s="380">
        <v>42639</v>
      </c>
      <c r="C26" s="381">
        <v>120</v>
      </c>
      <c r="D26" s="382">
        <v>26.08</v>
      </c>
      <c r="E26" s="382">
        <v>25.53</v>
      </c>
      <c r="F26" s="382">
        <f t="shared" ref="F26" si="6">C26*(E26-D26)</f>
        <v>-65.999999999999659</v>
      </c>
      <c r="G26" s="382">
        <f t="shared" ref="G26" si="7">D26*C26</f>
        <v>3129.6</v>
      </c>
      <c r="H26" s="383">
        <f t="shared" ref="H26" si="8">(E26-D26)/D26</f>
        <v>-2.1088957055214616E-2</v>
      </c>
      <c r="I26" s="382"/>
      <c r="W26" s="133">
        <v>42692</v>
      </c>
      <c r="X26" s="10">
        <v>24.53</v>
      </c>
      <c r="Y26" s="10">
        <v>25.01</v>
      </c>
      <c r="Z26" s="10">
        <v>23.96</v>
      </c>
      <c r="AA26" s="10">
        <v>24.13</v>
      </c>
      <c r="AB26" s="95">
        <v>2115400</v>
      </c>
      <c r="AC26" s="10">
        <v>24.13</v>
      </c>
      <c r="AD26">
        <f t="shared" si="0"/>
        <v>1.0500000000000007</v>
      </c>
      <c r="AE26" s="138">
        <f t="shared" si="1"/>
        <v>-1.1065573770491777E-2</v>
      </c>
    </row>
    <row r="27" spans="1:31" x14ac:dyDescent="0.25">
      <c r="B27" s="380">
        <v>42641</v>
      </c>
      <c r="C27" s="381">
        <v>120</v>
      </c>
      <c r="D27" s="382">
        <v>26.08</v>
      </c>
      <c r="E27" s="382">
        <v>26</v>
      </c>
      <c r="F27" s="382">
        <f t="shared" ref="F27" si="9">C27*(E27-D27)</f>
        <v>-9.5999999999997954</v>
      </c>
      <c r="G27" s="382">
        <f t="shared" ref="G27" si="10">D27*C27</f>
        <v>3129.6</v>
      </c>
      <c r="H27" s="383">
        <f t="shared" ref="H27" si="11">(E27-D27)/D27</f>
        <v>-3.0674846625766221E-3</v>
      </c>
      <c r="I27" s="382"/>
      <c r="W27" s="133">
        <v>42691</v>
      </c>
      <c r="X27" s="10">
        <v>24.32</v>
      </c>
      <c r="Y27" s="10">
        <v>24.74</v>
      </c>
      <c r="Z27" s="10">
        <v>24.22</v>
      </c>
      <c r="AA27" s="10">
        <v>24.4</v>
      </c>
      <c r="AB27" s="95">
        <v>1870600</v>
      </c>
      <c r="AC27" s="10">
        <v>24.4</v>
      </c>
      <c r="AD27">
        <f t="shared" si="0"/>
        <v>0.51999999999999957</v>
      </c>
      <c r="AE27" s="138">
        <f t="shared" si="1"/>
        <v>1.7090454355981777E-2</v>
      </c>
    </row>
    <row r="28" spans="1:31" x14ac:dyDescent="0.25">
      <c r="B28" s="380">
        <v>42643</v>
      </c>
      <c r="C28" s="381">
        <v>120</v>
      </c>
      <c r="D28" s="382">
        <v>26.08</v>
      </c>
      <c r="E28" s="382">
        <v>26.59</v>
      </c>
      <c r="F28" s="382">
        <f t="shared" ref="F28:F29" si="12">C28*(E28-D28)</f>
        <v>61.200000000000188</v>
      </c>
      <c r="G28" s="382">
        <f t="shared" ref="G28:G29" si="13">D28*C28</f>
        <v>3129.6</v>
      </c>
      <c r="H28" s="383">
        <f t="shared" ref="H28:H29" si="14">(E28-D28)/D28</f>
        <v>1.9555214723926441E-2</v>
      </c>
      <c r="I28" s="382"/>
      <c r="W28" s="133">
        <v>42690</v>
      </c>
      <c r="X28" s="10">
        <v>23.75</v>
      </c>
      <c r="Y28" s="10">
        <v>24.37</v>
      </c>
      <c r="Z28" s="10">
        <v>23.5</v>
      </c>
      <c r="AA28" s="10">
        <v>23.99</v>
      </c>
      <c r="AB28" s="95">
        <v>2000600</v>
      </c>
      <c r="AC28" s="10">
        <v>23.99</v>
      </c>
      <c r="AD28">
        <f t="shared" si="0"/>
        <v>0.87000000000000099</v>
      </c>
      <c r="AE28" s="138">
        <f t="shared" si="1"/>
        <v>1.3947590870667659E-2</v>
      </c>
    </row>
    <row r="29" spans="1:31" x14ac:dyDescent="0.25">
      <c r="B29" s="380">
        <v>42649</v>
      </c>
      <c r="C29" s="381">
        <v>200</v>
      </c>
      <c r="D29" s="382">
        <v>25.515999999999998</v>
      </c>
      <c r="E29" s="382">
        <v>25.21</v>
      </c>
      <c r="F29" s="382">
        <f t="shared" si="12"/>
        <v>-61.199999999999477</v>
      </c>
      <c r="G29" s="382">
        <f t="shared" si="13"/>
        <v>5103.2</v>
      </c>
      <c r="H29" s="383">
        <f t="shared" si="14"/>
        <v>-1.1992475309609556E-2</v>
      </c>
      <c r="I29" s="382"/>
      <c r="W29" s="133">
        <v>42689</v>
      </c>
      <c r="X29" s="10">
        <v>23.74</v>
      </c>
      <c r="Y29" s="10">
        <v>24.46</v>
      </c>
      <c r="Z29" s="10">
        <v>23.19</v>
      </c>
      <c r="AA29" s="10">
        <v>23.66</v>
      </c>
      <c r="AB29" s="95">
        <v>3068000</v>
      </c>
      <c r="AC29" s="10">
        <v>23.66</v>
      </c>
      <c r="AD29">
        <f t="shared" si="0"/>
        <v>1.2699999999999996</v>
      </c>
      <c r="AE29" s="138">
        <f t="shared" si="1"/>
        <v>3.392705682782049E-3</v>
      </c>
    </row>
    <row r="30" spans="1:31" x14ac:dyDescent="0.25">
      <c r="B30" s="380">
        <v>42650</v>
      </c>
      <c r="C30" s="381">
        <v>200</v>
      </c>
      <c r="D30" s="382">
        <v>25.515999999999998</v>
      </c>
      <c r="E30" s="382">
        <v>25.33</v>
      </c>
      <c r="F30" s="382">
        <f t="shared" ref="F30" si="15">C30*(E30-D30)</f>
        <v>-37.199999999999989</v>
      </c>
      <c r="G30" s="382">
        <f t="shared" ref="G30" si="16">D30*C30</f>
        <v>5103.2</v>
      </c>
      <c r="H30" s="383">
        <f t="shared" ref="H30" si="17">(E30-D30)/D30</f>
        <v>-7.2895438156450835E-3</v>
      </c>
      <c r="I30" s="382"/>
      <c r="W30" s="133">
        <v>42688</v>
      </c>
      <c r="X30" s="10">
        <v>21.9</v>
      </c>
      <c r="Y30" s="10">
        <v>23.59</v>
      </c>
      <c r="Z30" s="10">
        <v>21.5</v>
      </c>
      <c r="AA30" s="10">
        <v>23.58</v>
      </c>
      <c r="AB30" s="95">
        <v>5666200</v>
      </c>
      <c r="AC30" s="10">
        <v>23.58</v>
      </c>
      <c r="AD30">
        <f t="shared" si="0"/>
        <v>2.09</v>
      </c>
      <c r="AE30" s="138">
        <f t="shared" si="1"/>
        <v>0.11016949152542366</v>
      </c>
    </row>
    <row r="31" spans="1:31" x14ac:dyDescent="0.25">
      <c r="B31" s="380">
        <v>42661</v>
      </c>
      <c r="C31" s="381">
        <v>200</v>
      </c>
      <c r="D31" s="382">
        <v>25.515999999999998</v>
      </c>
      <c r="E31" s="382">
        <v>26.25</v>
      </c>
      <c r="F31" s="382">
        <f t="shared" ref="F31" si="18">C31*(E31-D31)</f>
        <v>146.80000000000035</v>
      </c>
      <c r="G31" s="382">
        <f t="shared" ref="G31" si="19">D31*C31</f>
        <v>5103.2</v>
      </c>
      <c r="H31" s="383">
        <f t="shared" ref="H31" si="20">(E31-D31)/D31</f>
        <v>2.876626430475003E-2</v>
      </c>
      <c r="I31" s="382"/>
      <c r="W31" s="133">
        <v>42685</v>
      </c>
      <c r="X31" s="10">
        <v>22.24</v>
      </c>
      <c r="Y31" s="10">
        <v>22.66</v>
      </c>
      <c r="Z31" s="10">
        <v>21.02</v>
      </c>
      <c r="AA31" s="10">
        <v>21.24</v>
      </c>
      <c r="AB31" s="95">
        <v>5487600</v>
      </c>
      <c r="AC31" s="10">
        <v>21.24</v>
      </c>
      <c r="AD31">
        <f t="shared" si="0"/>
        <v>1.6400000000000006</v>
      </c>
      <c r="AE31" s="138">
        <f t="shared" si="1"/>
        <v>-3.3666969972702576E-2</v>
      </c>
    </row>
    <row r="32" spans="1:31" x14ac:dyDescent="0.25">
      <c r="B32" s="380">
        <v>42674</v>
      </c>
      <c r="C32" s="381">
        <v>200</v>
      </c>
      <c r="D32" s="382">
        <v>25.515999999999998</v>
      </c>
      <c r="E32" s="382">
        <v>26.42</v>
      </c>
      <c r="F32" s="382">
        <f t="shared" ref="F32:F34" si="21">C32*(E32-D32)</f>
        <v>180.80000000000069</v>
      </c>
      <c r="G32" s="382">
        <f t="shared" ref="G32:G34" si="22">D32*C32</f>
        <v>5103.2</v>
      </c>
      <c r="H32" s="383">
        <f t="shared" ref="H32:H34" si="23">(E32-D32)/D32</f>
        <v>3.5428750587866577E-2</v>
      </c>
      <c r="I32" s="382"/>
      <c r="W32" s="133">
        <v>42684</v>
      </c>
      <c r="X32" s="10">
        <v>24.51</v>
      </c>
      <c r="Y32" s="10">
        <v>24.8</v>
      </c>
      <c r="Z32" s="10">
        <v>21.92</v>
      </c>
      <c r="AA32" s="10">
        <v>21.98</v>
      </c>
      <c r="AB32" s="95">
        <v>8834900</v>
      </c>
      <c r="AC32" s="10">
        <v>21.98</v>
      </c>
      <c r="AD32">
        <f t="shared" si="0"/>
        <v>2.879999999999999</v>
      </c>
      <c r="AE32" s="138">
        <f t="shared" si="1"/>
        <v>-8.8723051409618559E-2</v>
      </c>
    </row>
    <row r="33" spans="2:31" x14ac:dyDescent="0.25">
      <c r="B33" s="380">
        <v>42677</v>
      </c>
      <c r="C33" s="381">
        <v>100</v>
      </c>
      <c r="D33" s="382">
        <v>24.547599999999999</v>
      </c>
      <c r="E33" s="382">
        <v>26.69</v>
      </c>
      <c r="F33" s="382">
        <f t="shared" si="21"/>
        <v>214.24000000000021</v>
      </c>
      <c r="G33" s="382">
        <f t="shared" si="22"/>
        <v>2454.7599999999998</v>
      </c>
      <c r="H33" s="383">
        <f t="shared" si="23"/>
        <v>8.7275334452247971E-2</v>
      </c>
      <c r="I33" s="471"/>
      <c r="W33" s="133">
        <v>42683</v>
      </c>
      <c r="X33" s="10">
        <v>25.25</v>
      </c>
      <c r="Y33" s="10">
        <v>26.21</v>
      </c>
      <c r="Z33" s="10">
        <v>23.5</v>
      </c>
      <c r="AA33" s="10">
        <v>24.12</v>
      </c>
      <c r="AB33" s="95">
        <v>11306400</v>
      </c>
      <c r="AC33" s="10">
        <v>24.12</v>
      </c>
      <c r="AD33">
        <f t="shared" si="0"/>
        <v>2.7100000000000009</v>
      </c>
      <c r="AE33" s="138">
        <f t="shared" si="1"/>
        <v>-0.1521968365553602</v>
      </c>
    </row>
    <row r="34" spans="2:31" x14ac:dyDescent="0.25">
      <c r="B34" s="380">
        <v>42678</v>
      </c>
      <c r="C34" s="381">
        <v>80</v>
      </c>
      <c r="D34" s="382">
        <v>23.857099999999999</v>
      </c>
      <c r="E34" s="382">
        <v>27.24</v>
      </c>
      <c r="F34" s="382">
        <f t="shared" si="21"/>
        <v>270.63199999999995</v>
      </c>
      <c r="G34" s="382">
        <f t="shared" si="22"/>
        <v>1908.568</v>
      </c>
      <c r="H34" s="383">
        <f t="shared" si="23"/>
        <v>0.1417984583205838</v>
      </c>
      <c r="I34" s="382"/>
      <c r="W34" s="133">
        <v>42682</v>
      </c>
      <c r="X34" s="10">
        <v>28.1</v>
      </c>
      <c r="Y34" s="10">
        <v>28.57</v>
      </c>
      <c r="Z34" s="10">
        <v>27.89</v>
      </c>
      <c r="AA34" s="10">
        <v>28.45</v>
      </c>
      <c r="AB34" s="95">
        <v>2127700</v>
      </c>
      <c r="AC34" s="10">
        <v>28.45</v>
      </c>
      <c r="AD34">
        <f t="shared" si="0"/>
        <v>0.67999999999999972</v>
      </c>
      <c r="AE34" s="138">
        <f t="shared" si="1"/>
        <v>2.1543985637342722E-2</v>
      </c>
    </row>
    <row r="35" spans="2:31" x14ac:dyDescent="0.25">
      <c r="B35" s="380">
        <v>42681</v>
      </c>
      <c r="C35" s="381">
        <v>0</v>
      </c>
      <c r="D35" s="382"/>
      <c r="E35" s="382"/>
      <c r="F35" s="382">
        <v>344.98</v>
      </c>
      <c r="G35" s="382"/>
      <c r="H35" s="383"/>
      <c r="I35" s="382"/>
      <c r="W35" s="133">
        <v>42681</v>
      </c>
      <c r="X35" s="10">
        <v>28.17</v>
      </c>
      <c r="Y35" s="10">
        <v>28.2</v>
      </c>
      <c r="Z35" s="10">
        <v>27.7</v>
      </c>
      <c r="AA35" s="10">
        <v>27.85</v>
      </c>
      <c r="AB35" s="95">
        <v>2069200</v>
      </c>
      <c r="AC35" s="10">
        <v>27.85</v>
      </c>
      <c r="AD35">
        <f t="shared" si="0"/>
        <v>0.5</v>
      </c>
      <c r="AE35" s="138">
        <f t="shared" si="1"/>
        <v>2.2393538913362709E-2</v>
      </c>
    </row>
    <row r="36" spans="2:31" x14ac:dyDescent="0.25">
      <c r="B36" s="380"/>
      <c r="C36" s="381"/>
      <c r="D36" s="382"/>
      <c r="E36" s="382"/>
      <c r="F36" s="382"/>
      <c r="G36" s="382"/>
      <c r="H36" s="383"/>
      <c r="I36" s="382"/>
      <c r="W36" s="133">
        <v>42678</v>
      </c>
      <c r="X36" s="10">
        <v>26.81</v>
      </c>
      <c r="Y36" s="10">
        <v>28.05</v>
      </c>
      <c r="Z36" s="10">
        <v>26.75</v>
      </c>
      <c r="AA36" s="10">
        <v>27.24</v>
      </c>
      <c r="AB36" s="95">
        <v>2481500</v>
      </c>
      <c r="AC36" s="10">
        <v>27.24</v>
      </c>
      <c r="AD36">
        <f t="shared" si="0"/>
        <v>1.3000000000000007</v>
      </c>
      <c r="AE36" s="138">
        <f t="shared" si="1"/>
        <v>2.0606968902210365E-2</v>
      </c>
    </row>
    <row r="37" spans="2:31" x14ac:dyDescent="0.25">
      <c r="B37" s="193">
        <v>42701</v>
      </c>
      <c r="C37" s="7">
        <v>200</v>
      </c>
      <c r="D37" s="44">
        <v>21.91</v>
      </c>
      <c r="E37" s="40">
        <v>23.82</v>
      </c>
      <c r="F37" s="40">
        <f t="shared" ref="F37" si="24">C37*(E37-D37)</f>
        <v>382</v>
      </c>
      <c r="G37" s="40">
        <f t="shared" ref="G37" si="25">D37*C37</f>
        <v>4382</v>
      </c>
      <c r="H37" s="231">
        <f t="shared" ref="H37" si="26">(E37-D37)/D37</f>
        <v>8.7174806024646292E-2</v>
      </c>
      <c r="I37" s="40"/>
      <c r="W37" s="133">
        <v>42677</v>
      </c>
      <c r="X37" s="10">
        <v>26.4</v>
      </c>
      <c r="Y37" s="10">
        <v>26.82</v>
      </c>
      <c r="Z37" s="10">
        <v>26.26</v>
      </c>
      <c r="AA37" s="10">
        <v>26.69</v>
      </c>
      <c r="AB37" s="95">
        <v>961600</v>
      </c>
      <c r="AC37" s="10">
        <v>26.69</v>
      </c>
      <c r="AD37">
        <f t="shared" si="0"/>
        <v>0.55999999999999872</v>
      </c>
      <c r="AE37" s="138">
        <f t="shared" si="1"/>
        <v>1.4057750759878473E-2</v>
      </c>
    </row>
    <row r="38" spans="2:31" x14ac:dyDescent="0.25">
      <c r="B38" s="193">
        <v>42706</v>
      </c>
      <c r="C38" s="10">
        <v>300</v>
      </c>
      <c r="D38" s="40">
        <v>21.65</v>
      </c>
      <c r="E38" s="40">
        <v>21.1</v>
      </c>
      <c r="F38" s="40">
        <f t="shared" ref="F38" si="27">C38*(E38-D38)</f>
        <v>-164.99999999999915</v>
      </c>
      <c r="G38" s="40">
        <f t="shared" ref="G38" si="28">D38*C38</f>
        <v>6495</v>
      </c>
      <c r="H38" s="231">
        <f t="shared" ref="H38" si="29">(E38-D38)/D38</f>
        <v>-2.5404157043879778E-2</v>
      </c>
      <c r="I38" s="40"/>
      <c r="W38" s="133">
        <v>42676</v>
      </c>
      <c r="X38" s="10">
        <v>26.25</v>
      </c>
      <c r="Y38" s="10">
        <v>26.58</v>
      </c>
      <c r="Z38" s="10">
        <v>26.15</v>
      </c>
      <c r="AA38" s="10">
        <v>26.32</v>
      </c>
      <c r="AB38" s="95">
        <v>1489900</v>
      </c>
      <c r="AC38" s="10">
        <v>26.32</v>
      </c>
      <c r="AD38">
        <f t="shared" si="0"/>
        <v>0.42999999999999972</v>
      </c>
      <c r="AE38" s="138">
        <f t="shared" si="1"/>
        <v>9.9769762087491554E-3</v>
      </c>
    </row>
    <row r="39" spans="2:31" x14ac:dyDescent="0.25">
      <c r="B39" s="193">
        <v>42724</v>
      </c>
      <c r="C39" s="7">
        <v>200</v>
      </c>
      <c r="D39" s="44">
        <v>21.4878</v>
      </c>
      <c r="E39" s="40">
        <v>21.98</v>
      </c>
      <c r="F39" s="40">
        <f t="shared" ref="F39" si="30">C39*(E39-D39)</f>
        <v>98.440000000000083</v>
      </c>
      <c r="G39" s="40">
        <f t="shared" ref="G39" si="31">D39*C39</f>
        <v>4297.5600000000004</v>
      </c>
      <c r="H39" s="231">
        <f t="shared" ref="H39" si="32">(E39-D39)/D39</f>
        <v>2.2906021091037725E-2</v>
      </c>
      <c r="I39" s="40"/>
      <c r="W39" s="133">
        <v>42675</v>
      </c>
      <c r="X39" s="10">
        <v>26.4</v>
      </c>
      <c r="Y39" s="10">
        <v>26.48</v>
      </c>
      <c r="Z39" s="10">
        <v>25.78</v>
      </c>
      <c r="AA39" s="10">
        <v>26.06</v>
      </c>
      <c r="AB39" s="95">
        <v>1645100</v>
      </c>
      <c r="AC39" s="10">
        <v>26.06</v>
      </c>
      <c r="AD39">
        <f t="shared" si="0"/>
        <v>0.69999999999999929</v>
      </c>
      <c r="AE39" s="138">
        <f t="shared" si="1"/>
        <v>-1.3999243284146812E-2</v>
      </c>
    </row>
    <row r="40" spans="2:31" ht="20.25" thickBot="1" x14ac:dyDescent="0.35">
      <c r="B40" s="193">
        <v>42732</v>
      </c>
      <c r="C40" s="10">
        <v>300</v>
      </c>
      <c r="D40" s="40">
        <v>21.345199999999998</v>
      </c>
      <c r="E40" s="40">
        <v>21.56</v>
      </c>
      <c r="F40" s="40">
        <f t="shared" ref="F40" si="33">C40*(E40-D40)</f>
        <v>64.440000000000097</v>
      </c>
      <c r="G40" s="40">
        <f t="shared" ref="G40" si="34">D40*C40</f>
        <v>6403.5599999999995</v>
      </c>
      <c r="H40" s="231">
        <f t="shared" ref="H40" si="35">(E40-D40)/D40</f>
        <v>1.0063152371493373E-2</v>
      </c>
      <c r="I40" s="40"/>
      <c r="O40" s="614" t="s">
        <v>78</v>
      </c>
      <c r="P40" s="614"/>
      <c r="W40" s="133">
        <v>42674</v>
      </c>
      <c r="X40" s="10">
        <v>25.92</v>
      </c>
      <c r="Y40" s="10">
        <v>26.45</v>
      </c>
      <c r="Z40" s="10">
        <v>25.61</v>
      </c>
      <c r="AA40" s="10">
        <v>26.43</v>
      </c>
      <c r="AB40" s="95">
        <v>885500</v>
      </c>
      <c r="AC40" s="10">
        <v>26.43</v>
      </c>
      <c r="AD40">
        <f t="shared" si="0"/>
        <v>0.83999999999999986</v>
      </c>
      <c r="AE40" s="138">
        <f t="shared" si="1"/>
        <v>2.8004667444573972E-2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23.463000000000001</v>
      </c>
      <c r="Q41" s="2"/>
      <c r="W41" s="133">
        <v>42671</v>
      </c>
      <c r="X41" s="10">
        <v>25.7</v>
      </c>
      <c r="Y41" s="10">
        <v>26.18</v>
      </c>
      <c r="Z41" s="10">
        <v>25.65</v>
      </c>
      <c r="AA41" s="10">
        <v>25.71</v>
      </c>
      <c r="AB41" s="95">
        <v>858100</v>
      </c>
      <c r="AC41" s="10">
        <v>25.71</v>
      </c>
      <c r="AD41">
        <f t="shared" si="0"/>
        <v>0.53000000000000114</v>
      </c>
      <c r="AE41" s="138">
        <f t="shared" si="1"/>
        <v>-7.7730275942478055E-4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23.249700000000001</v>
      </c>
      <c r="Q42" s="2"/>
      <c r="T42" s="91" t="s">
        <v>113</v>
      </c>
      <c r="W42" s="133">
        <v>42670</v>
      </c>
      <c r="X42" s="10">
        <v>26.48</v>
      </c>
      <c r="Y42" s="10">
        <v>26.51</v>
      </c>
      <c r="Z42" s="10">
        <v>25.52</v>
      </c>
      <c r="AA42" s="10">
        <v>25.73</v>
      </c>
      <c r="AB42" s="95">
        <v>1320200</v>
      </c>
      <c r="AC42" s="10">
        <v>25.73</v>
      </c>
      <c r="AD42">
        <f t="shared" si="0"/>
        <v>0.99000000000000199</v>
      </c>
      <c r="AE42" s="138">
        <f t="shared" si="1"/>
        <v>-2.0555767034640238E-2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23.0364</v>
      </c>
      <c r="Q43" s="2"/>
      <c r="T43" s="128" t="s">
        <v>98</v>
      </c>
      <c r="U43" s="129">
        <v>22.11</v>
      </c>
      <c r="W43" s="133">
        <v>42669</v>
      </c>
      <c r="X43" s="10">
        <v>26.56</v>
      </c>
      <c r="Y43" s="10">
        <v>26.78</v>
      </c>
      <c r="Z43" s="10">
        <v>26.19</v>
      </c>
      <c r="AA43" s="10">
        <v>26.27</v>
      </c>
      <c r="AB43" s="95">
        <v>859800</v>
      </c>
      <c r="AC43" s="10">
        <v>26.27</v>
      </c>
      <c r="AD43">
        <f t="shared" si="0"/>
        <v>0.58999999999999986</v>
      </c>
      <c r="AE43" s="138">
        <f t="shared" si="1"/>
        <v>-1.5736230798051754E-2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22.8231</v>
      </c>
      <c r="Q44" s="2"/>
      <c r="T44" s="93" t="s">
        <v>99</v>
      </c>
      <c r="U44" s="130">
        <v>21.41</v>
      </c>
      <c r="W44" s="133">
        <v>42668</v>
      </c>
      <c r="X44" s="10">
        <v>27.12</v>
      </c>
      <c r="Y44" s="10">
        <v>27.12</v>
      </c>
      <c r="Z44" s="10">
        <v>26.59</v>
      </c>
      <c r="AA44" s="10">
        <v>26.69</v>
      </c>
      <c r="AB44" s="95">
        <v>978600</v>
      </c>
      <c r="AC44" s="10">
        <v>26.69</v>
      </c>
      <c r="AD44">
        <f t="shared" si="0"/>
        <v>0.53000000000000114</v>
      </c>
      <c r="AE44" s="138">
        <f t="shared" si="1"/>
        <v>-4.104477611940327E-3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6"/>
        <v>22.6098</v>
      </c>
      <c r="Q45" s="2"/>
      <c r="T45" s="93" t="s">
        <v>100</v>
      </c>
      <c r="U45" s="130" t="s">
        <v>496</v>
      </c>
      <c r="W45" s="133">
        <v>42667</v>
      </c>
      <c r="X45" s="10">
        <v>26.76</v>
      </c>
      <c r="Y45" s="10">
        <v>26.91</v>
      </c>
      <c r="Z45" s="10">
        <v>26.4</v>
      </c>
      <c r="AA45" s="10">
        <v>26.8</v>
      </c>
      <c r="AB45" s="95">
        <v>688500</v>
      </c>
      <c r="AC45" s="10">
        <v>26.8</v>
      </c>
      <c r="AD45">
        <f t="shared" si="0"/>
        <v>0.51000000000000156</v>
      </c>
      <c r="AE45" s="138">
        <f t="shared" si="1"/>
        <v>7.8977059044753606E-3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6"/>
        <v>22.3965</v>
      </c>
      <c r="Q46" s="2"/>
      <c r="T46" s="93" t="s">
        <v>101</v>
      </c>
      <c r="U46" s="130" t="s">
        <v>497</v>
      </c>
      <c r="W46" s="133">
        <v>42664</v>
      </c>
      <c r="X46" s="10">
        <v>26.51</v>
      </c>
      <c r="Y46" s="10">
        <v>26.61</v>
      </c>
      <c r="Z46" s="10">
        <v>26.22</v>
      </c>
      <c r="AA46" s="10">
        <v>26.59</v>
      </c>
      <c r="AB46" s="95">
        <v>909800</v>
      </c>
      <c r="AC46" s="10">
        <v>26.59</v>
      </c>
      <c r="AD46">
        <f t="shared" si="0"/>
        <v>0.39000000000000057</v>
      </c>
      <c r="AE46" s="138">
        <f t="shared" si="1"/>
        <v>-1.8768768768768762E-3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36"/>
        <v>22.183199999999999</v>
      </c>
      <c r="Q47" s="2"/>
      <c r="T47" s="93" t="s">
        <v>102</v>
      </c>
      <c r="U47" s="130">
        <v>26.25</v>
      </c>
      <c r="W47" s="133">
        <v>42663</v>
      </c>
      <c r="X47" s="10">
        <v>26.6</v>
      </c>
      <c r="Y47" s="10">
        <v>26.78</v>
      </c>
      <c r="Z47" s="10">
        <v>26.41</v>
      </c>
      <c r="AA47" s="10">
        <v>26.64</v>
      </c>
      <c r="AB47" s="95">
        <v>1028800</v>
      </c>
      <c r="AC47" s="10">
        <v>26.64</v>
      </c>
      <c r="AD47">
        <f t="shared" si="0"/>
        <v>0.37000000000000099</v>
      </c>
      <c r="AE47" s="138">
        <f t="shared" si="1"/>
        <v>5.2830188679244827E-3</v>
      </c>
    </row>
    <row r="48" spans="2:31" x14ac:dyDescent="0.25">
      <c r="O48" s="83">
        <v>1.03</v>
      </c>
      <c r="P48" s="83">
        <f t="shared" si="36"/>
        <v>21.969899999999999</v>
      </c>
      <c r="Q48" s="2"/>
      <c r="T48" s="93" t="s">
        <v>103</v>
      </c>
      <c r="U48" s="130">
        <v>-0.21935499999999999</v>
      </c>
      <c r="W48" s="133">
        <v>42662</v>
      </c>
      <c r="X48" s="10">
        <v>26.28</v>
      </c>
      <c r="Y48" s="10">
        <v>26.58</v>
      </c>
      <c r="Z48" s="10">
        <v>26.02</v>
      </c>
      <c r="AA48" s="10">
        <v>26.5</v>
      </c>
      <c r="AB48" s="95">
        <v>872200</v>
      </c>
      <c r="AC48" s="10">
        <v>26.5</v>
      </c>
      <c r="AD48">
        <f t="shared" si="0"/>
        <v>0.55999999999999872</v>
      </c>
      <c r="AE48" s="138">
        <f t="shared" si="1"/>
        <v>9.52380952380949E-3</v>
      </c>
    </row>
    <row r="49" spans="1:31" x14ac:dyDescent="0.25">
      <c r="O49" s="83">
        <v>1.02</v>
      </c>
      <c r="P49" s="83">
        <f t="shared" si="36"/>
        <v>21.756599999999999</v>
      </c>
      <c r="Q49" s="2"/>
      <c r="T49" s="93" t="s">
        <v>122</v>
      </c>
      <c r="U49" s="130" t="s">
        <v>385</v>
      </c>
      <c r="W49" s="133">
        <v>42661</v>
      </c>
      <c r="X49" s="10">
        <v>26.17</v>
      </c>
      <c r="Y49" s="10">
        <v>26.37</v>
      </c>
      <c r="Z49" s="10">
        <v>25.86</v>
      </c>
      <c r="AA49" s="10">
        <v>26.25</v>
      </c>
      <c r="AB49" s="95">
        <v>1491600</v>
      </c>
      <c r="AC49" s="10">
        <v>26.25</v>
      </c>
      <c r="AD49">
        <f t="shared" si="0"/>
        <v>0.51000000000000156</v>
      </c>
      <c r="AE49" s="138">
        <f t="shared" si="1"/>
        <v>1.0781671159029615E-2</v>
      </c>
    </row>
    <row r="50" spans="1:31" x14ac:dyDescent="0.25">
      <c r="O50" s="83">
        <v>1.01</v>
      </c>
      <c r="P50" s="83">
        <f t="shared" si="36"/>
        <v>21.543299999999999</v>
      </c>
      <c r="Q50" s="2"/>
      <c r="T50" s="93"/>
      <c r="U50" s="130"/>
      <c r="W50" s="133">
        <v>42660</v>
      </c>
      <c r="X50" s="10">
        <v>25.5</v>
      </c>
      <c r="Y50" s="10">
        <v>26.25</v>
      </c>
      <c r="Z50" s="10">
        <v>25.45</v>
      </c>
      <c r="AA50" s="10">
        <v>25.97</v>
      </c>
      <c r="AB50" s="95">
        <v>1610800</v>
      </c>
      <c r="AC50" s="10">
        <v>25.97</v>
      </c>
      <c r="AD50">
        <f t="shared" si="0"/>
        <v>0.80000000000000071</v>
      </c>
      <c r="AE50" s="138">
        <f t="shared" si="1"/>
        <v>2.6076649545634156E-2</v>
      </c>
    </row>
    <row r="51" spans="1:31" x14ac:dyDescent="0.25">
      <c r="O51" s="83">
        <v>1</v>
      </c>
      <c r="P51" s="83">
        <f t="shared" si="36"/>
        <v>21.33</v>
      </c>
      <c r="Q51" s="2"/>
      <c r="T51" s="93" t="s">
        <v>105</v>
      </c>
      <c r="U51" s="130" t="s">
        <v>498</v>
      </c>
      <c r="W51" s="133">
        <v>42657</v>
      </c>
      <c r="X51" s="10">
        <v>25.48</v>
      </c>
      <c r="Y51" s="10">
        <v>25.84</v>
      </c>
      <c r="Z51" s="10">
        <v>25.3</v>
      </c>
      <c r="AA51" s="10">
        <v>25.31</v>
      </c>
      <c r="AB51" s="95">
        <v>901400</v>
      </c>
      <c r="AC51" s="10">
        <v>25.31</v>
      </c>
      <c r="AD51">
        <f t="shared" si="0"/>
        <v>0.53999999999999915</v>
      </c>
      <c r="AE51" s="138">
        <f t="shared" si="1"/>
        <v>-2.758077226162392E-3</v>
      </c>
    </row>
    <row r="52" spans="1:31" x14ac:dyDescent="0.25">
      <c r="O52" s="83">
        <v>0.99</v>
      </c>
      <c r="P52" s="83">
        <f t="shared" si="36"/>
        <v>21.116699999999998</v>
      </c>
      <c r="Q52" s="2"/>
      <c r="T52" s="93" t="s">
        <v>106</v>
      </c>
      <c r="U52" s="130" t="s">
        <v>386</v>
      </c>
      <c r="W52" s="133">
        <v>42656</v>
      </c>
      <c r="X52" s="10">
        <v>25.17</v>
      </c>
      <c r="Y52" s="10">
        <v>25.58</v>
      </c>
      <c r="Z52" s="10">
        <v>25.05</v>
      </c>
      <c r="AA52" s="10">
        <v>25.38</v>
      </c>
      <c r="AB52" s="95">
        <v>910800</v>
      </c>
      <c r="AC52" s="10">
        <v>25.38</v>
      </c>
      <c r="AD52">
        <f t="shared" si="0"/>
        <v>0.52999999999999758</v>
      </c>
      <c r="AE52" s="138">
        <f t="shared" si="1"/>
        <v>3.558718861210064E-3</v>
      </c>
    </row>
    <row r="53" spans="1:31" x14ac:dyDescent="0.25">
      <c r="L53" t="s">
        <v>65</v>
      </c>
      <c r="M53" s="2">
        <f>M71+K71-F71</f>
        <v>344.98000000000047</v>
      </c>
      <c r="O53" s="83">
        <v>0.98</v>
      </c>
      <c r="P53" s="83">
        <f t="shared" si="36"/>
        <v>20.903399999999998</v>
      </c>
      <c r="Q53" s="2"/>
      <c r="T53" s="93" t="s">
        <v>107</v>
      </c>
      <c r="U53" s="131">
        <v>2313122</v>
      </c>
      <c r="W53" s="133">
        <v>42655</v>
      </c>
      <c r="X53" s="10">
        <v>25</v>
      </c>
      <c r="Y53" s="10">
        <v>25.59</v>
      </c>
      <c r="Z53" s="10">
        <v>24.93</v>
      </c>
      <c r="AA53" s="10">
        <v>25.29</v>
      </c>
      <c r="AB53" s="95">
        <v>789700</v>
      </c>
      <c r="AC53" s="10">
        <v>25.29</v>
      </c>
      <c r="AD53">
        <f t="shared" si="0"/>
        <v>0.66000000000000014</v>
      </c>
      <c r="AE53" s="138">
        <f t="shared" si="1"/>
        <v>1.0387534958050226E-2</v>
      </c>
    </row>
    <row r="54" spans="1:31" x14ac:dyDescent="0.25">
      <c r="A54" s="556" t="s">
        <v>1</v>
      </c>
      <c r="B54" s="556" t="s">
        <v>2</v>
      </c>
      <c r="C54" s="556" t="s">
        <v>4</v>
      </c>
      <c r="D54" s="557" t="s">
        <v>5</v>
      </c>
      <c r="E54" s="557" t="s">
        <v>94</v>
      </c>
      <c r="F54" s="557" t="s">
        <v>60</v>
      </c>
      <c r="G54" s="556" t="s">
        <v>3</v>
      </c>
      <c r="H54" s="556" t="s">
        <v>6</v>
      </c>
      <c r="I54" s="557" t="s">
        <v>7</v>
      </c>
      <c r="J54" s="557" t="s">
        <v>95</v>
      </c>
      <c r="K54" s="557" t="s">
        <v>61</v>
      </c>
      <c r="L54" s="556" t="s">
        <v>37</v>
      </c>
      <c r="M54" s="556" t="s">
        <v>38</v>
      </c>
      <c r="O54" s="83">
        <v>0.97</v>
      </c>
      <c r="P54" s="83">
        <f t="shared" si="36"/>
        <v>20.690099999999997</v>
      </c>
      <c r="T54" s="93" t="s">
        <v>110</v>
      </c>
      <c r="U54" s="131">
        <v>2317520</v>
      </c>
      <c r="W54" s="133">
        <v>42654</v>
      </c>
      <c r="X54" s="10">
        <v>25.51</v>
      </c>
      <c r="Y54" s="10">
        <v>25.54</v>
      </c>
      <c r="Z54" s="10">
        <v>24.98</v>
      </c>
      <c r="AA54" s="10">
        <v>25.03</v>
      </c>
      <c r="AB54" s="95">
        <v>1185700</v>
      </c>
      <c r="AC54" s="10">
        <v>25.03</v>
      </c>
      <c r="AD54">
        <f t="shared" si="0"/>
        <v>0.55999999999999872</v>
      </c>
      <c r="AE54" s="138">
        <f t="shared" si="1"/>
        <v>-2.1883548261039443E-2</v>
      </c>
    </row>
    <row r="55" spans="1:31" x14ac:dyDescent="0.25">
      <c r="A55" s="558" t="s">
        <v>313</v>
      </c>
      <c r="B55" s="539">
        <v>42639</v>
      </c>
      <c r="C55" s="540">
        <v>80</v>
      </c>
      <c r="D55" s="542">
        <v>26.38</v>
      </c>
      <c r="E55" s="542">
        <v>0</v>
      </c>
      <c r="F55" s="542">
        <f>C55*D55+E55</f>
        <v>2110.4</v>
      </c>
      <c r="G55" s="539">
        <v>42677</v>
      </c>
      <c r="H55" s="559">
        <v>100</v>
      </c>
      <c r="I55" s="542">
        <v>26.49</v>
      </c>
      <c r="J55" s="542">
        <v>0.56000000000000005</v>
      </c>
      <c r="K55" s="542">
        <f>I55*H55-J55</f>
        <v>2648.44</v>
      </c>
      <c r="L55" s="539"/>
      <c r="M55" s="542"/>
      <c r="O55" s="83">
        <v>0.96</v>
      </c>
      <c r="P55" s="83">
        <f t="shared" si="36"/>
        <v>20.476799999999997</v>
      </c>
      <c r="T55" s="93" t="s">
        <v>108</v>
      </c>
      <c r="U55" s="130" t="s">
        <v>499</v>
      </c>
      <c r="W55" s="133">
        <v>42653</v>
      </c>
      <c r="X55" s="10">
        <v>25.41</v>
      </c>
      <c r="Y55" s="10">
        <v>25.75</v>
      </c>
      <c r="Z55" s="10">
        <v>25.27</v>
      </c>
      <c r="AA55" s="10">
        <v>25.59</v>
      </c>
      <c r="AB55" s="95">
        <v>1277800</v>
      </c>
      <c r="AC55" s="10">
        <v>25.59</v>
      </c>
      <c r="AD55">
        <f t="shared" si="0"/>
        <v>0.48000000000000043</v>
      </c>
      <c r="AE55" s="138">
        <f t="shared" si="1"/>
        <v>1.0264508487958901E-2</v>
      </c>
    </row>
    <row r="56" spans="1:31" x14ac:dyDescent="0.25">
      <c r="A56" s="560" t="s">
        <v>71</v>
      </c>
      <c r="B56" s="539">
        <v>42639</v>
      </c>
      <c r="C56" s="540">
        <v>20</v>
      </c>
      <c r="D56" s="542">
        <v>25.48</v>
      </c>
      <c r="E56" s="542">
        <v>0</v>
      </c>
      <c r="F56" s="542">
        <f>C56*D56+E56</f>
        <v>509.6</v>
      </c>
      <c r="G56" s="539">
        <v>42678</v>
      </c>
      <c r="H56" s="559">
        <v>20</v>
      </c>
      <c r="I56" s="542">
        <v>27.31</v>
      </c>
      <c r="J56" s="542">
        <v>0.01</v>
      </c>
      <c r="K56" s="542">
        <f>I56*H56-J56</f>
        <v>546.18999999999994</v>
      </c>
      <c r="L56" s="540"/>
      <c r="M56" s="540"/>
      <c r="O56" s="83">
        <v>0.95</v>
      </c>
      <c r="P56" s="83">
        <f t="shared" si="36"/>
        <v>20.263499999999997</v>
      </c>
      <c r="T56" s="93" t="s">
        <v>111</v>
      </c>
      <c r="U56" s="130">
        <v>9.08</v>
      </c>
      <c r="W56" s="133">
        <v>42650</v>
      </c>
      <c r="X56" s="10">
        <v>25.14</v>
      </c>
      <c r="Y56" s="10">
        <v>25.53</v>
      </c>
      <c r="Z56" s="10">
        <v>24.61</v>
      </c>
      <c r="AA56" s="10">
        <v>25.33</v>
      </c>
      <c r="AB56" s="95">
        <v>1896000</v>
      </c>
      <c r="AC56" s="10">
        <v>25.33</v>
      </c>
      <c r="AD56">
        <f t="shared" si="0"/>
        <v>0.92000000000000171</v>
      </c>
      <c r="AE56" s="138">
        <f t="shared" si="1"/>
        <v>4.7600158667193693E-3</v>
      </c>
    </row>
    <row r="57" spans="1:31" x14ac:dyDescent="0.25">
      <c r="A57" s="540"/>
      <c r="B57" s="539">
        <v>42639</v>
      </c>
      <c r="C57" s="540">
        <v>20</v>
      </c>
      <c r="D57" s="542">
        <v>25.48</v>
      </c>
      <c r="E57" s="542">
        <v>0</v>
      </c>
      <c r="F57" s="542">
        <f>C57*D57+E57</f>
        <v>509.6</v>
      </c>
      <c r="G57" s="539">
        <v>42681</v>
      </c>
      <c r="H57" s="559">
        <v>80</v>
      </c>
      <c r="I57" s="542">
        <v>28.17</v>
      </c>
      <c r="J57" s="542">
        <v>0.05</v>
      </c>
      <c r="K57" s="542">
        <f>I57*H57-J57</f>
        <v>2253.5500000000002</v>
      </c>
      <c r="L57" s="540"/>
      <c r="M57" s="540"/>
      <c r="O57" s="83">
        <v>0.94</v>
      </c>
      <c r="P57" s="83">
        <f t="shared" si="36"/>
        <v>20.050199999999997</v>
      </c>
      <c r="T57" s="93" t="s">
        <v>112</v>
      </c>
      <c r="U57" s="130">
        <v>2.38</v>
      </c>
      <c r="W57" s="133">
        <v>42649</v>
      </c>
      <c r="X57" s="10">
        <v>25.35</v>
      </c>
      <c r="Y57" s="10">
        <v>25.51</v>
      </c>
      <c r="Z57" s="10">
        <v>24.58</v>
      </c>
      <c r="AA57" s="10">
        <v>25.21</v>
      </c>
      <c r="AB57" s="95">
        <v>3814200</v>
      </c>
      <c r="AC57" s="10">
        <v>25.21</v>
      </c>
      <c r="AD57">
        <f t="shared" si="0"/>
        <v>0.93000000000000327</v>
      </c>
      <c r="AE57" s="138">
        <f t="shared" si="1"/>
        <v>-3.6314984709480136E-2</v>
      </c>
    </row>
    <row r="58" spans="1:31" x14ac:dyDescent="0.25">
      <c r="A58" s="540"/>
      <c r="B58" s="539">
        <v>42649</v>
      </c>
      <c r="C58" s="540">
        <v>80</v>
      </c>
      <c r="D58" s="542">
        <v>24.67</v>
      </c>
      <c r="E58" s="542">
        <v>0</v>
      </c>
      <c r="F58" s="542">
        <f>C58*D58+E58</f>
        <v>1973.6000000000001</v>
      </c>
      <c r="G58" s="540"/>
      <c r="H58" s="559"/>
      <c r="I58" s="542"/>
      <c r="J58" s="542"/>
      <c r="K58" s="542"/>
      <c r="L58" s="540"/>
      <c r="M58" s="540"/>
      <c r="O58" s="83">
        <v>0.93</v>
      </c>
      <c r="P58" s="83">
        <f t="shared" si="36"/>
        <v>19.8369</v>
      </c>
      <c r="T58" s="93" t="s">
        <v>109</v>
      </c>
      <c r="U58" s="130" t="s">
        <v>123</v>
      </c>
      <c r="W58" s="133">
        <v>42648</v>
      </c>
      <c r="X58" s="10">
        <v>26.26</v>
      </c>
      <c r="Y58" s="10">
        <v>26.57</v>
      </c>
      <c r="Z58" s="10">
        <v>26.13</v>
      </c>
      <c r="AA58" s="10">
        <v>26.16</v>
      </c>
      <c r="AB58" s="95">
        <v>917600</v>
      </c>
      <c r="AC58" s="10">
        <v>26.16</v>
      </c>
      <c r="AD58">
        <f t="shared" si="0"/>
        <v>0.44000000000000128</v>
      </c>
      <c r="AE58" s="138">
        <f t="shared" si="1"/>
        <v>-3.0487804878047697E-3</v>
      </c>
    </row>
    <row r="59" spans="1:31" x14ac:dyDescent="0.25">
      <c r="A59" s="540"/>
      <c r="B59" s="539"/>
      <c r="C59" s="540"/>
      <c r="D59" s="542"/>
      <c r="E59" s="542"/>
      <c r="F59" s="542"/>
      <c r="G59" s="540"/>
      <c r="H59" s="559"/>
      <c r="I59" s="542"/>
      <c r="J59" s="542"/>
      <c r="K59" s="542"/>
      <c r="L59" s="540"/>
      <c r="M59" s="540"/>
      <c r="O59" s="83">
        <v>0.92</v>
      </c>
      <c r="P59" s="83">
        <f t="shared" si="36"/>
        <v>19.6236</v>
      </c>
      <c r="W59" s="133">
        <v>42647</v>
      </c>
      <c r="X59" s="10">
        <v>27.25</v>
      </c>
      <c r="Y59" s="10">
        <v>27.25</v>
      </c>
      <c r="Z59" s="10">
        <v>25.87</v>
      </c>
      <c r="AA59" s="10">
        <v>26.24</v>
      </c>
      <c r="AB59" s="95">
        <v>1851900</v>
      </c>
      <c r="AC59" s="10">
        <v>26.24</v>
      </c>
      <c r="AD59">
        <f t="shared" si="0"/>
        <v>1.379999999999999</v>
      </c>
      <c r="AE59" s="138">
        <f t="shared" si="1"/>
        <v>-1.2791572610985735E-2</v>
      </c>
    </row>
    <row r="60" spans="1:31" x14ac:dyDescent="0.25">
      <c r="A60" s="540"/>
      <c r="B60" s="540"/>
      <c r="C60" s="540"/>
      <c r="D60" s="542"/>
      <c r="E60" s="542"/>
      <c r="F60" s="542"/>
      <c r="G60" s="540"/>
      <c r="H60" s="559"/>
      <c r="I60" s="542"/>
      <c r="J60" s="542"/>
      <c r="K60" s="542"/>
      <c r="L60" s="540"/>
      <c r="M60" s="540"/>
      <c r="O60" s="83">
        <v>0.91</v>
      </c>
      <c r="P60" s="83">
        <f t="shared" si="36"/>
        <v>19.410299999999999</v>
      </c>
      <c r="W60" s="133">
        <v>42646</v>
      </c>
      <c r="X60" s="10">
        <v>26.37</v>
      </c>
      <c r="Y60" s="10">
        <v>26.74</v>
      </c>
      <c r="Z60" s="10">
        <v>26.37</v>
      </c>
      <c r="AA60" s="10">
        <v>26.58</v>
      </c>
      <c r="AB60" s="95">
        <v>1708700</v>
      </c>
      <c r="AC60" s="10">
        <v>26.58</v>
      </c>
      <c r="AD60">
        <f t="shared" si="0"/>
        <v>0.36999999999999744</v>
      </c>
      <c r="AE60" s="138">
        <f t="shared" si="1"/>
        <v>-3.7608123354648804E-4</v>
      </c>
    </row>
    <row r="61" spans="1:31" x14ac:dyDescent="0.25">
      <c r="A61" s="540"/>
      <c r="B61" s="540"/>
      <c r="C61" s="540"/>
      <c r="D61" s="542"/>
      <c r="E61" s="542"/>
      <c r="F61" s="542"/>
      <c r="G61" s="540"/>
      <c r="H61" s="559"/>
      <c r="I61" s="542"/>
      <c r="J61" s="542"/>
      <c r="K61" s="542"/>
      <c r="L61" s="540"/>
      <c r="M61" s="540"/>
      <c r="O61" s="83">
        <v>0.9</v>
      </c>
      <c r="P61" s="83">
        <f t="shared" si="36"/>
        <v>19.196999999999999</v>
      </c>
      <c r="W61" s="133">
        <v>42643</v>
      </c>
      <c r="X61" s="10">
        <v>25.94</v>
      </c>
      <c r="Y61" s="10">
        <v>26.69</v>
      </c>
      <c r="Z61" s="10">
        <v>25.86</v>
      </c>
      <c r="AA61" s="10">
        <v>26.59</v>
      </c>
      <c r="AB61" s="95">
        <v>1729700</v>
      </c>
      <c r="AC61" s="10">
        <v>26.59</v>
      </c>
      <c r="AD61">
        <f t="shared" si="0"/>
        <v>0.83000000000000185</v>
      </c>
      <c r="AE61" s="138">
        <f t="shared" si="1"/>
        <v>2.9821843532145564E-2</v>
      </c>
    </row>
    <row r="62" spans="1:31" x14ac:dyDescent="0.25">
      <c r="A62" s="540"/>
      <c r="B62" s="540"/>
      <c r="C62" s="540"/>
      <c r="D62" s="542"/>
      <c r="E62" s="542"/>
      <c r="F62" s="542"/>
      <c r="G62" s="540"/>
      <c r="H62" s="559"/>
      <c r="I62" s="542"/>
      <c r="J62" s="542"/>
      <c r="K62" s="542"/>
      <c r="L62" s="540"/>
      <c r="M62" s="540"/>
      <c r="W62" s="133">
        <v>42642</v>
      </c>
      <c r="X62" s="10">
        <v>25.94</v>
      </c>
      <c r="Y62" s="10">
        <v>26.09</v>
      </c>
      <c r="Z62" s="10">
        <v>25.73</v>
      </c>
      <c r="AA62" s="10">
        <v>25.82</v>
      </c>
      <c r="AB62" s="95">
        <v>1386200</v>
      </c>
      <c r="AC62" s="10">
        <v>25.82</v>
      </c>
      <c r="AD62">
        <f t="shared" si="0"/>
        <v>0.35999999999999943</v>
      </c>
      <c r="AE62" s="138">
        <f t="shared" si="1"/>
        <v>-6.9230769230769207E-3</v>
      </c>
    </row>
    <row r="63" spans="1:31" x14ac:dyDescent="0.25">
      <c r="A63" s="540"/>
      <c r="B63" s="540"/>
      <c r="C63" s="540"/>
      <c r="D63" s="542"/>
      <c r="E63" s="542"/>
      <c r="F63" s="542"/>
      <c r="G63" s="540"/>
      <c r="H63" s="559"/>
      <c r="I63" s="542"/>
      <c r="J63" s="542"/>
      <c r="K63" s="542"/>
      <c r="L63" s="540"/>
      <c r="M63" s="540"/>
      <c r="W63" s="133">
        <v>42641</v>
      </c>
      <c r="X63" s="10">
        <v>25.8</v>
      </c>
      <c r="Y63" s="10">
        <v>26</v>
      </c>
      <c r="Z63" s="10">
        <v>25.69</v>
      </c>
      <c r="AA63" s="10">
        <v>26</v>
      </c>
      <c r="AB63" s="95">
        <v>1511400</v>
      </c>
      <c r="AC63" s="10">
        <v>26</v>
      </c>
      <c r="AD63">
        <f t="shared" si="0"/>
        <v>0.30999999999999872</v>
      </c>
      <c r="AE63" s="138">
        <f t="shared" si="1"/>
        <v>5.4137664346480818E-3</v>
      </c>
    </row>
    <row r="64" spans="1:31" x14ac:dyDescent="0.25">
      <c r="A64" s="540"/>
      <c r="B64" s="540"/>
      <c r="C64" s="540"/>
      <c r="D64" s="542"/>
      <c r="E64" s="542"/>
      <c r="F64" s="542"/>
      <c r="G64" s="540"/>
      <c r="H64" s="559"/>
      <c r="I64" s="542"/>
      <c r="J64" s="542"/>
      <c r="K64" s="542"/>
      <c r="L64" s="540"/>
      <c r="M64" s="540"/>
      <c r="W64" s="133">
        <v>42640</v>
      </c>
      <c r="X64" s="10">
        <v>25.64</v>
      </c>
      <c r="Y64" s="10">
        <v>26.14</v>
      </c>
      <c r="Z64" s="10">
        <v>25.36</v>
      </c>
      <c r="AA64" s="10">
        <v>25.86</v>
      </c>
      <c r="AB64" s="95">
        <v>2595300</v>
      </c>
      <c r="AC64" s="10">
        <v>25.86</v>
      </c>
      <c r="AD64">
        <f t="shared" si="0"/>
        <v>0.78000000000000114</v>
      </c>
      <c r="AE64" s="138">
        <f t="shared" si="1"/>
        <v>1.2925969447708408E-2</v>
      </c>
    </row>
    <row r="65" spans="1:31" x14ac:dyDescent="0.25">
      <c r="A65" s="540"/>
      <c r="B65" s="540"/>
      <c r="C65" s="540"/>
      <c r="D65" s="542"/>
      <c r="E65" s="542"/>
      <c r="F65" s="542"/>
      <c r="G65" s="540"/>
      <c r="H65" s="559"/>
      <c r="I65" s="542"/>
      <c r="J65" s="542"/>
      <c r="K65" s="542"/>
      <c r="L65" s="540"/>
      <c r="M65" s="540"/>
      <c r="W65" s="133">
        <v>42639</v>
      </c>
      <c r="X65" s="10">
        <v>26.5</v>
      </c>
      <c r="Y65" s="10">
        <v>26.6</v>
      </c>
      <c r="Z65" s="10">
        <v>25.38</v>
      </c>
      <c r="AA65" s="10">
        <v>25.53</v>
      </c>
      <c r="AB65" s="95">
        <v>5491900</v>
      </c>
      <c r="AC65" s="10">
        <v>25.53</v>
      </c>
      <c r="AD65">
        <f t="shared" si="0"/>
        <v>1.2200000000000024</v>
      </c>
      <c r="AE65" s="138">
        <f t="shared" si="1"/>
        <v>-7.3657474600870798E-2</v>
      </c>
    </row>
    <row r="66" spans="1:31" x14ac:dyDescent="0.25">
      <c r="A66" s="540"/>
      <c r="B66" s="540"/>
      <c r="C66" s="540"/>
      <c r="D66" s="542"/>
      <c r="E66" s="542"/>
      <c r="F66" s="542"/>
      <c r="G66" s="540"/>
      <c r="H66" s="559"/>
      <c r="I66" s="542"/>
      <c r="J66" s="542"/>
      <c r="K66" s="542"/>
      <c r="L66" s="540"/>
      <c r="M66" s="540"/>
      <c r="W66" s="133">
        <v>42636</v>
      </c>
      <c r="X66" s="10">
        <v>27.56</v>
      </c>
      <c r="Y66" s="10">
        <v>27.84</v>
      </c>
      <c r="Z66" s="10">
        <v>27.5</v>
      </c>
      <c r="AA66" s="10">
        <v>27.56</v>
      </c>
      <c r="AB66" s="95">
        <v>901900</v>
      </c>
      <c r="AC66" s="10">
        <v>27.56</v>
      </c>
      <c r="AD66">
        <f t="shared" si="0"/>
        <v>0.33999999999999986</v>
      </c>
      <c r="AE66" s="138">
        <f t="shared" si="1"/>
        <v>-1.810938065918144E-3</v>
      </c>
    </row>
    <row r="67" spans="1:31" x14ac:dyDescent="0.25">
      <c r="A67" s="540"/>
      <c r="B67" s="540"/>
      <c r="C67" s="540"/>
      <c r="D67" s="542"/>
      <c r="E67" s="542"/>
      <c r="F67" s="542"/>
      <c r="G67" s="540"/>
      <c r="H67" s="559"/>
      <c r="I67" s="542"/>
      <c r="J67" s="542"/>
      <c r="K67" s="542"/>
      <c r="L67" s="540"/>
      <c r="M67" s="540"/>
      <c r="W67" s="133">
        <v>42635</v>
      </c>
      <c r="X67" s="10">
        <v>27.85</v>
      </c>
      <c r="Y67" s="10">
        <v>27.97</v>
      </c>
      <c r="Z67" s="10">
        <v>27.34</v>
      </c>
      <c r="AA67" s="10">
        <v>27.61</v>
      </c>
      <c r="AB67" s="95">
        <v>1575100</v>
      </c>
      <c r="AC67" s="10">
        <v>27.61</v>
      </c>
      <c r="AD67">
        <f t="shared" ref="AD67:AD69" si="37">Y67-Z67</f>
        <v>0.62999999999999901</v>
      </c>
      <c r="AE67" s="138" t="e">
        <f t="shared" ref="AE67" si="38">AC67/AC68-1</f>
        <v>#DIV/0!</v>
      </c>
    </row>
    <row r="68" spans="1:31" x14ac:dyDescent="0.25">
      <c r="A68" s="540"/>
      <c r="B68" s="540"/>
      <c r="C68" s="540"/>
      <c r="D68" s="542"/>
      <c r="E68" s="542"/>
      <c r="F68" s="542"/>
      <c r="G68" s="540"/>
      <c r="H68" s="559"/>
      <c r="I68" s="542"/>
      <c r="J68" s="542"/>
      <c r="K68" s="542"/>
      <c r="L68" s="540"/>
      <c r="M68" s="540"/>
      <c r="W68" s="133" t="s">
        <v>121</v>
      </c>
      <c r="X68" s="10"/>
      <c r="Y68" s="10"/>
      <c r="Z68" s="10"/>
      <c r="AA68" s="10"/>
      <c r="AB68" s="95"/>
      <c r="AC68" s="10"/>
      <c r="AD68">
        <f t="shared" si="37"/>
        <v>0</v>
      </c>
      <c r="AE68" s="138" t="e">
        <f>AC68/AC69-1</f>
        <v>#DIV/0!</v>
      </c>
    </row>
    <row r="69" spans="1:31" x14ac:dyDescent="0.25">
      <c r="A69" s="540"/>
      <c r="B69" s="540"/>
      <c r="C69" s="540"/>
      <c r="D69" s="542"/>
      <c r="E69" s="542"/>
      <c r="F69" s="542"/>
      <c r="G69" s="540"/>
      <c r="H69" s="559"/>
      <c r="I69" s="542"/>
      <c r="J69" s="542"/>
      <c r="K69" s="542"/>
      <c r="L69" s="540"/>
      <c r="M69" s="540"/>
      <c r="W69" s="133"/>
      <c r="X69" s="10"/>
      <c r="Y69" s="10"/>
      <c r="Z69" s="10"/>
      <c r="AA69" s="10"/>
      <c r="AB69" s="95"/>
      <c r="AC69" s="10"/>
      <c r="AD69">
        <f t="shared" si="37"/>
        <v>0</v>
      </c>
      <c r="AE69" s="138" t="e">
        <f t="shared" ref="AE69" si="39">AC69/AC70-1</f>
        <v>#DIV/0!</v>
      </c>
    </row>
    <row r="70" spans="1:31" x14ac:dyDescent="0.25">
      <c r="A70" s="540"/>
      <c r="B70" s="540"/>
      <c r="C70" s="540"/>
      <c r="D70" s="542"/>
      <c r="E70" s="542"/>
      <c r="F70" s="542"/>
      <c r="G70" s="540"/>
      <c r="H70" s="540"/>
      <c r="I70" s="542"/>
      <c r="J70" s="542"/>
      <c r="K70" s="542"/>
      <c r="L70" s="540"/>
      <c r="M70" s="540"/>
    </row>
    <row r="71" spans="1:31" x14ac:dyDescent="0.25">
      <c r="A71" s="561" t="s">
        <v>81</v>
      </c>
      <c r="B71" s="562"/>
      <c r="C71" s="562">
        <f>SUM(C55:C59)</f>
        <v>200</v>
      </c>
      <c r="D71" s="563"/>
      <c r="E71" s="563"/>
      <c r="F71" s="563">
        <f>SUM(F55:F59)</f>
        <v>5103.2</v>
      </c>
      <c r="G71" s="562"/>
      <c r="H71" s="562">
        <f>SUM(H55:H58)</f>
        <v>200</v>
      </c>
      <c r="I71" s="563"/>
      <c r="J71" s="563"/>
      <c r="K71" s="563">
        <f>SUM(K55:K58)</f>
        <v>5448.18</v>
      </c>
      <c r="L71" s="562"/>
      <c r="M71" s="563">
        <f>SUM(M55:M63)</f>
        <v>0</v>
      </c>
    </row>
    <row r="72" spans="1:31" ht="15.75" thickBot="1" x14ac:dyDescent="0.3">
      <c r="A72" s="564" t="s">
        <v>199</v>
      </c>
      <c r="B72" s="565"/>
      <c r="C72" s="566">
        <f>SumByColor($A$19,C55:C70)</f>
        <v>0</v>
      </c>
      <c r="D72" s="566"/>
      <c r="E72" s="566"/>
      <c r="F72" s="567">
        <f>SumByColor($A$19,F55:F70)</f>
        <v>0</v>
      </c>
      <c r="G72" s="566"/>
      <c r="H72" s="566">
        <f>SumByColor($A$19,H55:H70)</f>
        <v>0</v>
      </c>
      <c r="I72" s="566"/>
      <c r="J72" s="566"/>
      <c r="K72" s="567">
        <f>SumByColor($A$19,K55:K70)</f>
        <v>0</v>
      </c>
      <c r="L72" s="566"/>
      <c r="M72" s="567">
        <f t="shared" ref="M72" si="40">SumByColor($A$19,M55:M70)</f>
        <v>0</v>
      </c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1:F47 H41:H47">
    <cfRule type="expression" dxfId="863" priority="19">
      <formula>F41&gt;0</formula>
    </cfRule>
    <cfRule type="expression" dxfId="862" priority="20">
      <formula>F41&lt;0</formula>
    </cfRule>
  </conditionalFormatting>
  <conditionalFormatting sqref="Q7">
    <cfRule type="expression" dxfId="861" priority="17">
      <formula>Q7&gt;0</formula>
    </cfRule>
    <cfRule type="expression" dxfId="860" priority="18">
      <formula>Q7&lt;0</formula>
    </cfRule>
  </conditionalFormatting>
  <conditionalFormatting sqref="Q8">
    <cfRule type="expression" dxfId="859" priority="15">
      <formula>Q8&gt;0</formula>
    </cfRule>
    <cfRule type="expression" dxfId="858" priority="16">
      <formula>Q8&lt;0</formula>
    </cfRule>
  </conditionalFormatting>
  <conditionalFormatting sqref="F25:F36">
    <cfRule type="expression" dxfId="857" priority="13">
      <formula>F25&gt;0</formula>
    </cfRule>
    <cfRule type="expression" dxfId="856" priority="14">
      <formula>F25&lt;0</formula>
    </cfRule>
  </conditionalFormatting>
  <conditionalFormatting sqref="H25:H36">
    <cfRule type="expression" dxfId="855" priority="11">
      <formula>H25&gt;0</formula>
    </cfRule>
    <cfRule type="expression" dxfId="854" priority="12">
      <formula>H25&lt;0</formula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M53">
    <cfRule type="expression" dxfId="853" priority="7">
      <formula>M53&gt;0</formula>
    </cfRule>
    <cfRule type="expression" dxfId="852" priority="8">
      <formula>M53&lt;0</formula>
    </cfRule>
  </conditionalFormatting>
  <conditionalFormatting sqref="Q10">
    <cfRule type="expression" dxfId="851" priority="5">
      <formula>Q10&gt;0</formula>
    </cfRule>
    <cfRule type="expression" dxfId="850" priority="6">
      <formula>Q10&lt;0</formula>
    </cfRule>
  </conditionalFormatting>
  <conditionalFormatting sqref="F37:F40">
    <cfRule type="expression" dxfId="849" priority="3">
      <formula>F37&gt;0</formula>
    </cfRule>
    <cfRule type="expression" dxfId="848" priority="4">
      <formula>F37&lt;0</formula>
    </cfRule>
  </conditionalFormatting>
  <conditionalFormatting sqref="H37:H40">
    <cfRule type="expression" dxfId="847" priority="1">
      <formula>H37&gt;0</formula>
    </cfRule>
    <cfRule type="expression" dxfId="846" priority="2">
      <formula>H37&lt;0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2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3.7109375" customWidth="1"/>
    <col min="21" max="21" width="19.28515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233</v>
      </c>
      <c r="B2" s="508">
        <v>42716</v>
      </c>
      <c r="C2" s="4">
        <v>100</v>
      </c>
      <c r="D2" s="3">
        <v>29.49</v>
      </c>
      <c r="E2" s="3">
        <v>0</v>
      </c>
      <c r="F2" s="3">
        <f t="shared" ref="F2" si="0">D2*C2+E2</f>
        <v>2949</v>
      </c>
      <c r="G2" s="508">
        <v>42720</v>
      </c>
      <c r="H2" s="82">
        <v>100</v>
      </c>
      <c r="I2" s="44">
        <v>29.36</v>
      </c>
      <c r="J2" s="44">
        <v>0.06</v>
      </c>
      <c r="K2" s="44">
        <f>I2*H2-J2</f>
        <v>2935.94</v>
      </c>
      <c r="L2" s="74"/>
      <c r="M2" s="3"/>
      <c r="O2" s="11" t="s">
        <v>57</v>
      </c>
      <c r="Q2">
        <f>C18-H18</f>
        <v>100</v>
      </c>
      <c r="T2" s="1">
        <v>42568</v>
      </c>
      <c r="U2" t="s">
        <v>256</v>
      </c>
      <c r="W2" s="133">
        <v>42727</v>
      </c>
      <c r="X2" s="10">
        <v>30.11</v>
      </c>
      <c r="Y2" s="10">
        <v>30.81</v>
      </c>
      <c r="Z2" s="10">
        <v>29.61</v>
      </c>
      <c r="AA2" s="10">
        <v>30.71</v>
      </c>
      <c r="AB2" s="95">
        <v>5466300</v>
      </c>
      <c r="AC2" s="10">
        <v>30.71</v>
      </c>
      <c r="AD2" s="2">
        <f>Y2-Z2</f>
        <v>1.1999999999999993</v>
      </c>
      <c r="AE2" s="138">
        <f>AC2/AC3-1</f>
        <v>1.9926934573231581E-2</v>
      </c>
    </row>
    <row r="3" spans="1:31" x14ac:dyDescent="0.25">
      <c r="A3" s="23" t="s">
        <v>71</v>
      </c>
      <c r="B3" s="508">
        <v>42716</v>
      </c>
      <c r="C3" s="7">
        <v>100</v>
      </c>
      <c r="D3" s="44">
        <v>29.08</v>
      </c>
      <c r="E3" s="44">
        <v>0</v>
      </c>
      <c r="F3" s="44">
        <f t="shared" ref="F3:F4" si="1">D3*C3+E3</f>
        <v>2908</v>
      </c>
      <c r="G3" s="508">
        <v>42724</v>
      </c>
      <c r="H3" s="82">
        <v>100</v>
      </c>
      <c r="I3" s="44">
        <v>28.98</v>
      </c>
      <c r="J3" s="44">
        <v>0.06</v>
      </c>
      <c r="K3" s="44">
        <f>I3*H3-J3</f>
        <v>2897.94</v>
      </c>
      <c r="L3" s="74"/>
      <c r="M3" s="3"/>
      <c r="O3" s="11" t="s">
        <v>58</v>
      </c>
      <c r="Q3" s="230">
        <f>IF(Q2=0, Q4, (F18-K18-M18)/Q2)</f>
        <v>28.511199999999999</v>
      </c>
      <c r="T3" s="1" t="s">
        <v>257</v>
      </c>
      <c r="W3" s="133">
        <v>42726</v>
      </c>
      <c r="X3" s="10">
        <v>28.97</v>
      </c>
      <c r="Y3" s="10">
        <v>30.17</v>
      </c>
      <c r="Z3" s="10">
        <v>28.82</v>
      </c>
      <c r="AA3" s="10">
        <v>30.11</v>
      </c>
      <c r="AB3" s="95">
        <v>4326800</v>
      </c>
      <c r="AC3" s="10">
        <v>30.11</v>
      </c>
      <c r="AD3" s="2">
        <f t="shared" ref="AD3:AD66" si="2">Y3-Z3</f>
        <v>1.3500000000000014</v>
      </c>
      <c r="AE3" s="138">
        <f t="shared" ref="AE3:AE66" si="3">AC3/AC4-1</f>
        <v>4.186851211072673E-2</v>
      </c>
    </row>
    <row r="4" spans="1:31" x14ac:dyDescent="0.25">
      <c r="B4" s="512">
        <v>42723</v>
      </c>
      <c r="C4" s="7">
        <v>100</v>
      </c>
      <c r="D4" s="44">
        <v>28.28</v>
      </c>
      <c r="E4" s="44">
        <v>0</v>
      </c>
      <c r="F4" s="44">
        <f t="shared" si="1"/>
        <v>2828</v>
      </c>
      <c r="G4" s="511"/>
      <c r="H4" s="185"/>
      <c r="I4" s="3"/>
      <c r="J4" s="3"/>
      <c r="K4" s="3"/>
      <c r="L4" s="4"/>
      <c r="M4" s="4"/>
      <c r="O4" s="11" t="s">
        <v>66</v>
      </c>
      <c r="Q4" s="55">
        <v>31.9</v>
      </c>
      <c r="R4" s="531">
        <v>8.5000000000000006E-3</v>
      </c>
      <c r="T4" s="163">
        <v>42633</v>
      </c>
      <c r="U4" s="1" t="s">
        <v>300</v>
      </c>
      <c r="W4" s="133">
        <v>42725</v>
      </c>
      <c r="X4" s="10">
        <v>29.11</v>
      </c>
      <c r="Y4" s="10">
        <v>29.11</v>
      </c>
      <c r="Z4" s="10">
        <v>28.55</v>
      </c>
      <c r="AA4" s="10">
        <v>28.9</v>
      </c>
      <c r="AB4" s="95">
        <v>3777600</v>
      </c>
      <c r="AC4" s="10">
        <v>28.9</v>
      </c>
      <c r="AD4" s="2">
        <f t="shared" si="2"/>
        <v>0.55999999999999872</v>
      </c>
      <c r="AE4" s="138">
        <f t="shared" si="3"/>
        <v>-3.1045187995860646E-3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3190</v>
      </c>
      <c r="W5" s="133">
        <v>42724</v>
      </c>
      <c r="X5" s="10">
        <v>28.47</v>
      </c>
      <c r="Y5" s="10">
        <v>29.09</v>
      </c>
      <c r="Z5" s="10">
        <v>28.29</v>
      </c>
      <c r="AA5" s="10">
        <v>28.99</v>
      </c>
      <c r="AB5" s="95">
        <v>3917200</v>
      </c>
      <c r="AC5" s="10">
        <v>28.99</v>
      </c>
      <c r="AD5" s="2">
        <f t="shared" si="2"/>
        <v>0.80000000000000071</v>
      </c>
      <c r="AE5" s="138">
        <f t="shared" si="3"/>
        <v>2.474372569812644E-2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2851.12</v>
      </c>
      <c r="W6" s="133">
        <v>42723</v>
      </c>
      <c r="X6" s="10">
        <v>29.16</v>
      </c>
      <c r="Y6" s="10">
        <v>29.5</v>
      </c>
      <c r="Z6" s="10">
        <v>28.14</v>
      </c>
      <c r="AA6" s="10">
        <v>28.29</v>
      </c>
      <c r="AB6" s="95">
        <v>5408000</v>
      </c>
      <c r="AC6" s="10">
        <v>28.29</v>
      </c>
      <c r="AD6" s="2">
        <f t="shared" si="2"/>
        <v>1.3599999999999994</v>
      </c>
      <c r="AE6" s="138">
        <f t="shared" si="3"/>
        <v>-4.0366350067842616E-2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3072.5399999999963</v>
      </c>
      <c r="R7" s="30">
        <v>42754</v>
      </c>
      <c r="W7" s="133">
        <v>42720</v>
      </c>
      <c r="X7" s="10">
        <v>28.58</v>
      </c>
      <c r="Y7" s="10">
        <v>29.61</v>
      </c>
      <c r="Z7" s="10">
        <v>28.22</v>
      </c>
      <c r="AA7" s="10">
        <v>29.48</v>
      </c>
      <c r="AB7" s="95">
        <v>10292300</v>
      </c>
      <c r="AC7" s="10">
        <v>29.48</v>
      </c>
      <c r="AD7" s="2">
        <f t="shared" si="2"/>
        <v>1.3900000000000006</v>
      </c>
      <c r="AE7" s="138">
        <f t="shared" si="3"/>
        <v>2.897033158813267E-2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338.88000000000011</v>
      </c>
      <c r="W8" s="133">
        <v>42719</v>
      </c>
      <c r="X8" s="10">
        <v>27.97</v>
      </c>
      <c r="Y8" s="10">
        <v>29.08</v>
      </c>
      <c r="Z8" s="10">
        <v>27.75</v>
      </c>
      <c r="AA8" s="10">
        <v>28.65</v>
      </c>
      <c r="AB8" s="95">
        <v>4436700</v>
      </c>
      <c r="AC8" s="10">
        <v>28.65</v>
      </c>
      <c r="AD8" s="2">
        <f t="shared" si="2"/>
        <v>1.3299999999999983</v>
      </c>
      <c r="AE8" s="138">
        <f t="shared" si="3"/>
        <v>1.9210245464247544E-2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0.1188585538314768</v>
      </c>
      <c r="W9" s="133">
        <v>42718</v>
      </c>
      <c r="X9" s="10">
        <v>28.28</v>
      </c>
      <c r="Y9" s="10">
        <v>28.84</v>
      </c>
      <c r="Z9" s="10">
        <v>28.03</v>
      </c>
      <c r="AA9" s="10">
        <v>28.11</v>
      </c>
      <c r="AB9" s="95">
        <v>2983900</v>
      </c>
      <c r="AC9" s="10">
        <v>28.11</v>
      </c>
      <c r="AD9" s="2">
        <f t="shared" si="2"/>
        <v>0.80999999999999872</v>
      </c>
      <c r="AE9" s="138">
        <f t="shared" si="3"/>
        <v>-1.055966209081316E-2</v>
      </c>
    </row>
    <row r="10" spans="1:31" x14ac:dyDescent="0.25">
      <c r="B10" s="511"/>
      <c r="C10" s="4"/>
      <c r="D10" s="3"/>
      <c r="E10" s="3"/>
      <c r="F10" s="3"/>
      <c r="G10" s="511"/>
      <c r="H10" s="185"/>
      <c r="I10" s="3"/>
      <c r="J10" s="3"/>
      <c r="K10" s="3"/>
      <c r="L10" s="4"/>
      <c r="M10" s="4"/>
      <c r="O10" s="11" t="s">
        <v>215</v>
      </c>
      <c r="P10" s="34"/>
      <c r="Q10" s="2">
        <f>M102</f>
        <v>2733.6599999999962</v>
      </c>
      <c r="W10" s="133">
        <v>42717</v>
      </c>
      <c r="X10" s="10">
        <v>29.07</v>
      </c>
      <c r="Y10" s="10">
        <v>29.3</v>
      </c>
      <c r="Z10" s="10">
        <v>28.05</v>
      </c>
      <c r="AA10" s="10">
        <v>28.41</v>
      </c>
      <c r="AB10" s="95">
        <v>6505400</v>
      </c>
      <c r="AC10" s="10">
        <v>28.41</v>
      </c>
      <c r="AD10" s="2">
        <f t="shared" si="2"/>
        <v>1.25</v>
      </c>
      <c r="AE10" s="138">
        <f t="shared" si="3"/>
        <v>-2.0344827586206926E-2</v>
      </c>
    </row>
    <row r="11" spans="1:31" x14ac:dyDescent="0.25">
      <c r="B11" s="511"/>
      <c r="C11" s="4"/>
      <c r="D11" s="3"/>
      <c r="E11" s="3"/>
      <c r="F11" s="3"/>
      <c r="G11" s="511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3.9100000000000003E-2</v>
      </c>
      <c r="W11" s="133">
        <v>42716</v>
      </c>
      <c r="X11" s="10">
        <v>30.82</v>
      </c>
      <c r="Y11" s="10">
        <v>30.87</v>
      </c>
      <c r="Z11" s="10">
        <v>28.67</v>
      </c>
      <c r="AA11" s="10">
        <v>29</v>
      </c>
      <c r="AB11" s="95">
        <v>6037800</v>
      </c>
      <c r="AC11" s="10">
        <v>29</v>
      </c>
      <c r="AD11" s="2">
        <f t="shared" si="2"/>
        <v>2.1999999999999993</v>
      </c>
      <c r="AE11" s="138">
        <f t="shared" si="3"/>
        <v>-6.3004846526655833E-2</v>
      </c>
    </row>
    <row r="12" spans="1:31" x14ac:dyDescent="0.25">
      <c r="B12" s="511"/>
      <c r="C12" s="4"/>
      <c r="D12" s="3"/>
      <c r="E12" s="3"/>
      <c r="F12" s="3"/>
      <c r="G12" s="511"/>
      <c r="H12" s="185"/>
      <c r="I12" s="3"/>
      <c r="J12" s="3"/>
      <c r="K12" s="3"/>
      <c r="L12" s="4"/>
      <c r="M12" s="4"/>
      <c r="W12" s="133">
        <v>42713</v>
      </c>
      <c r="X12" s="10">
        <v>30.43</v>
      </c>
      <c r="Y12" s="10">
        <v>30.95</v>
      </c>
      <c r="Z12" s="10">
        <v>30.04</v>
      </c>
      <c r="AA12" s="10">
        <v>30.95</v>
      </c>
      <c r="AB12" s="95">
        <v>4645700</v>
      </c>
      <c r="AC12" s="10">
        <v>30.95</v>
      </c>
      <c r="AD12" s="2">
        <f t="shared" si="2"/>
        <v>0.91000000000000014</v>
      </c>
      <c r="AE12" s="138">
        <f t="shared" si="3"/>
        <v>1.9097793875535007E-2</v>
      </c>
    </row>
    <row r="13" spans="1:31" x14ac:dyDescent="0.25">
      <c r="B13" s="511"/>
      <c r="C13" s="4"/>
      <c r="D13" s="3"/>
      <c r="E13" s="3"/>
      <c r="F13" s="3"/>
      <c r="G13" s="511"/>
      <c r="H13" s="185"/>
      <c r="I13" s="3"/>
      <c r="J13" s="3"/>
      <c r="K13" s="3"/>
      <c r="L13" s="4"/>
      <c r="M13" s="4"/>
      <c r="W13" s="133">
        <v>42712</v>
      </c>
      <c r="X13" s="10">
        <v>29.92</v>
      </c>
      <c r="Y13" s="10">
        <v>30.75</v>
      </c>
      <c r="Z13" s="10">
        <v>29.72</v>
      </c>
      <c r="AA13" s="10">
        <v>30.37</v>
      </c>
      <c r="AB13" s="95">
        <v>4419900</v>
      </c>
      <c r="AC13" s="10">
        <v>30.37</v>
      </c>
      <c r="AD13" s="2">
        <f t="shared" si="2"/>
        <v>1.0300000000000011</v>
      </c>
      <c r="AE13" s="138">
        <f t="shared" si="3"/>
        <v>2.1870794078062028E-2</v>
      </c>
    </row>
    <row r="14" spans="1:31" x14ac:dyDescent="0.25">
      <c r="B14" s="511"/>
      <c r="C14" s="4"/>
      <c r="D14" s="3"/>
      <c r="E14" s="3"/>
      <c r="F14" s="3"/>
      <c r="G14" s="511"/>
      <c r="H14" s="185"/>
      <c r="I14" s="3"/>
      <c r="J14" s="3"/>
      <c r="K14" s="3"/>
      <c r="L14" s="4"/>
      <c r="M14" s="4"/>
      <c r="W14" s="133">
        <v>42711</v>
      </c>
      <c r="X14" s="10">
        <v>28.56</v>
      </c>
      <c r="Y14" s="10">
        <v>30.11</v>
      </c>
      <c r="Z14" s="10">
        <v>28.5</v>
      </c>
      <c r="AA14" s="10">
        <v>29.72</v>
      </c>
      <c r="AB14" s="95">
        <v>6744600</v>
      </c>
      <c r="AC14" s="10">
        <v>29.72</v>
      </c>
      <c r="AD14" s="2">
        <f t="shared" si="2"/>
        <v>1.6099999999999994</v>
      </c>
      <c r="AE14" s="138">
        <f t="shared" si="3"/>
        <v>4.0252012600630049E-2</v>
      </c>
    </row>
    <row r="15" spans="1:31" x14ac:dyDescent="0.25">
      <c r="B15" s="511"/>
      <c r="C15" s="4"/>
      <c r="D15" s="3"/>
      <c r="E15" s="3"/>
      <c r="F15" s="3"/>
      <c r="G15" s="511"/>
      <c r="H15" s="185"/>
      <c r="I15" s="3"/>
      <c r="J15" s="3"/>
      <c r="K15" s="3"/>
      <c r="L15" s="4"/>
      <c r="M15" s="4"/>
      <c r="W15" s="133">
        <v>42710</v>
      </c>
      <c r="X15" s="10">
        <v>28.29</v>
      </c>
      <c r="Y15" s="10">
        <v>28.78</v>
      </c>
      <c r="Z15" s="10">
        <v>27.82</v>
      </c>
      <c r="AA15" s="10">
        <v>28.57</v>
      </c>
      <c r="AB15" s="95">
        <v>6875100</v>
      </c>
      <c r="AC15" s="10">
        <v>28.57</v>
      </c>
      <c r="AD15" s="2">
        <f t="shared" si="2"/>
        <v>0.96000000000000085</v>
      </c>
      <c r="AE15" s="138">
        <f t="shared" si="3"/>
        <v>-3.4989503149052137E-4</v>
      </c>
    </row>
    <row r="16" spans="1:31" x14ac:dyDescent="0.25">
      <c r="G16" s="30"/>
      <c r="H16" s="72"/>
      <c r="W16" s="133">
        <v>42709</v>
      </c>
      <c r="X16" s="10">
        <v>28.79</v>
      </c>
      <c r="Y16" s="10">
        <v>29.29</v>
      </c>
      <c r="Z16" s="10">
        <v>28.3</v>
      </c>
      <c r="AA16" s="10">
        <v>28.58</v>
      </c>
      <c r="AB16" s="95">
        <v>7714100</v>
      </c>
      <c r="AC16" s="10">
        <v>28.58</v>
      </c>
      <c r="AD16" s="2">
        <f t="shared" si="2"/>
        <v>0.98999999999999844</v>
      </c>
      <c r="AE16" s="138">
        <f t="shared" si="3"/>
        <v>7.0472163495418627E-3</v>
      </c>
    </row>
    <row r="17" spans="1:31" x14ac:dyDescent="0.25">
      <c r="G17" s="30"/>
      <c r="W17" s="133">
        <v>42706</v>
      </c>
      <c r="X17" s="10">
        <v>28.79</v>
      </c>
      <c r="Y17" s="10">
        <v>29.61</v>
      </c>
      <c r="Z17" s="10">
        <v>28.06</v>
      </c>
      <c r="AA17" s="10">
        <v>28.38</v>
      </c>
      <c r="AB17" s="95">
        <v>5096200</v>
      </c>
      <c r="AC17" s="10">
        <v>28.38</v>
      </c>
      <c r="AD17" s="2">
        <f t="shared" si="2"/>
        <v>1.5500000000000007</v>
      </c>
      <c r="AE17" s="138">
        <f t="shared" si="3"/>
        <v>-1.1838440111420656E-2</v>
      </c>
    </row>
    <row r="18" spans="1:31" x14ac:dyDescent="0.25">
      <c r="A18" s="32" t="s">
        <v>81</v>
      </c>
      <c r="B18" s="513"/>
      <c r="C18" s="14">
        <f>SUM(C2:C14)</f>
        <v>300</v>
      </c>
      <c r="D18" s="18"/>
      <c r="E18" s="18"/>
      <c r="F18" s="18">
        <f>SUM(F2:F14)</f>
        <v>8685</v>
      </c>
      <c r="G18" s="14"/>
      <c r="H18" s="14">
        <f>SUM(H2:H13)</f>
        <v>200</v>
      </c>
      <c r="I18" s="18"/>
      <c r="J18" s="18"/>
      <c r="K18" s="18">
        <f>SUM(K2:K13)</f>
        <v>5833.88</v>
      </c>
      <c r="L18" s="14"/>
      <c r="M18" s="18">
        <f>SUM(M2:M10)</f>
        <v>0</v>
      </c>
      <c r="W18" s="133">
        <v>42705</v>
      </c>
      <c r="X18" s="10">
        <v>29.09</v>
      </c>
      <c r="Y18" s="10">
        <v>29.95</v>
      </c>
      <c r="Z18" s="10">
        <v>28.56</v>
      </c>
      <c r="AA18" s="10">
        <v>28.72</v>
      </c>
      <c r="AB18" s="95">
        <v>5937300</v>
      </c>
      <c r="AC18" s="10">
        <v>28.72</v>
      </c>
      <c r="AD18" s="2">
        <f t="shared" si="2"/>
        <v>1.3900000000000006</v>
      </c>
      <c r="AE18" s="138">
        <f t="shared" si="3"/>
        <v>-7.6019350380097661E-3</v>
      </c>
    </row>
    <row r="19" spans="1:31" ht="15.75" thickBot="1" x14ac:dyDescent="0.3">
      <c r="A19" s="356" t="s">
        <v>199</v>
      </c>
      <c r="B19" s="514"/>
      <c r="C19" s="358">
        <f>SumByColor($A$19,C2:C17)</f>
        <v>200</v>
      </c>
      <c r="D19" s="358"/>
      <c r="E19" s="358"/>
      <c r="F19" s="359">
        <f>SumByColor($A$19,F2:F17)</f>
        <v>5736</v>
      </c>
      <c r="G19" s="358"/>
      <c r="H19" s="358">
        <f>SumByColor($A$19,H2:H17)</f>
        <v>200</v>
      </c>
      <c r="I19" s="358"/>
      <c r="J19" s="358"/>
      <c r="K19" s="359">
        <f>SumByColor($A$19,K2:K17)</f>
        <v>5834</v>
      </c>
      <c r="L19" s="358"/>
      <c r="M19" s="359">
        <f t="shared" ref="M19" si="4">SumByColor($A$19,M2:M17)</f>
        <v>0</v>
      </c>
      <c r="W19" s="133">
        <v>42704</v>
      </c>
      <c r="X19" s="10">
        <v>27.98</v>
      </c>
      <c r="Y19" s="10">
        <v>29.31</v>
      </c>
      <c r="Z19" s="10">
        <v>27.82</v>
      </c>
      <c r="AA19" s="10">
        <v>28.94</v>
      </c>
      <c r="AB19" s="95">
        <v>6417400</v>
      </c>
      <c r="AC19" s="10">
        <v>28.94</v>
      </c>
      <c r="AD19" s="2">
        <f t="shared" si="2"/>
        <v>1.4899999999999984</v>
      </c>
      <c r="AE19" s="138">
        <f t="shared" si="3"/>
        <v>5.5049216186656924E-2</v>
      </c>
    </row>
    <row r="20" spans="1:31" x14ac:dyDescent="0.25">
      <c r="W20" s="133">
        <v>42703</v>
      </c>
      <c r="X20" s="10">
        <v>27.9</v>
      </c>
      <c r="Y20" s="10">
        <v>28.13</v>
      </c>
      <c r="Z20" s="10">
        <v>27.34</v>
      </c>
      <c r="AA20" s="10">
        <v>27.43</v>
      </c>
      <c r="AB20" s="95">
        <v>3908500</v>
      </c>
      <c r="AC20" s="10">
        <v>27.43</v>
      </c>
      <c r="AD20" s="2">
        <f t="shared" si="2"/>
        <v>0.78999999999999915</v>
      </c>
      <c r="AE20" s="138">
        <f t="shared" si="3"/>
        <v>-2.6959914863426748E-2</v>
      </c>
    </row>
    <row r="21" spans="1:31" x14ac:dyDescent="0.25">
      <c r="W21" s="133">
        <v>42702</v>
      </c>
      <c r="X21" s="10">
        <v>28.46</v>
      </c>
      <c r="Y21" s="10">
        <v>28.79</v>
      </c>
      <c r="Z21" s="10">
        <v>27.91</v>
      </c>
      <c r="AA21" s="10">
        <v>28.19</v>
      </c>
      <c r="AB21" s="95">
        <v>3157300</v>
      </c>
      <c r="AC21" s="10">
        <v>28.19</v>
      </c>
      <c r="AD21" s="2">
        <f t="shared" si="2"/>
        <v>0.87999999999999901</v>
      </c>
      <c r="AE21" s="138">
        <f t="shared" si="3"/>
        <v>-1.2609457092819576E-2</v>
      </c>
    </row>
    <row r="22" spans="1:31" x14ac:dyDescent="0.25">
      <c r="W22" s="133">
        <v>42699</v>
      </c>
      <c r="X22" s="10">
        <v>28.48</v>
      </c>
      <c r="Y22" s="10">
        <v>28.93</v>
      </c>
      <c r="Z22" s="10">
        <v>28.17</v>
      </c>
      <c r="AA22" s="10">
        <v>28.55</v>
      </c>
      <c r="AB22" s="95">
        <v>1755200</v>
      </c>
      <c r="AC22" s="10">
        <v>28.55</v>
      </c>
      <c r="AD22" s="2">
        <f t="shared" si="2"/>
        <v>0.75999999999999801</v>
      </c>
      <c r="AE22" s="138">
        <f t="shared" si="3"/>
        <v>5.9901338971106721E-3</v>
      </c>
    </row>
    <row r="23" spans="1:31" x14ac:dyDescent="0.25">
      <c r="B23" s="515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42697</v>
      </c>
      <c r="X23" s="10">
        <v>28.31</v>
      </c>
      <c r="Y23" s="10">
        <v>28.47</v>
      </c>
      <c r="Z23" s="10">
        <v>27.77</v>
      </c>
      <c r="AA23" s="10">
        <v>28.38</v>
      </c>
      <c r="AB23" s="95">
        <v>6702000</v>
      </c>
      <c r="AC23" s="10">
        <v>28.38</v>
      </c>
      <c r="AD23" s="2">
        <f t="shared" si="2"/>
        <v>0.69999999999999929</v>
      </c>
      <c r="AE23" s="138">
        <f t="shared" si="3"/>
        <v>-3.5223670306450128E-4</v>
      </c>
    </row>
    <row r="24" spans="1:31" x14ac:dyDescent="0.25">
      <c r="B24" s="157">
        <v>42716</v>
      </c>
      <c r="C24" s="7">
        <v>200</v>
      </c>
      <c r="D24" s="44">
        <v>29.285</v>
      </c>
      <c r="E24" s="40">
        <v>29</v>
      </c>
      <c r="F24" s="40">
        <f t="shared" ref="F24" si="5">C24*(E24-D24)</f>
        <v>-57.000000000000028</v>
      </c>
      <c r="G24" s="40">
        <f t="shared" ref="G24" si="6">D24*C24</f>
        <v>5857</v>
      </c>
      <c r="H24" s="231">
        <f t="shared" ref="H24" si="7">(E24-D24)/D24</f>
        <v>-9.7319446815776044E-3</v>
      </c>
      <c r="I24" s="40"/>
      <c r="W24" s="133">
        <v>42696</v>
      </c>
      <c r="X24" s="10">
        <v>29.76</v>
      </c>
      <c r="Y24" s="10">
        <v>29.76</v>
      </c>
      <c r="Z24" s="10">
        <v>27.92</v>
      </c>
      <c r="AA24" s="10">
        <v>28.39</v>
      </c>
      <c r="AB24" s="95">
        <v>9451300</v>
      </c>
      <c r="AC24" s="10">
        <v>28.39</v>
      </c>
      <c r="AD24" s="2">
        <f t="shared" si="2"/>
        <v>1.8399999999999999</v>
      </c>
      <c r="AE24" s="138">
        <f t="shared" si="3"/>
        <v>-4.9548041513224006E-2</v>
      </c>
    </row>
    <row r="25" spans="1:31" x14ac:dyDescent="0.25">
      <c r="B25" s="157">
        <v>42720</v>
      </c>
      <c r="C25" s="10">
        <v>100</v>
      </c>
      <c r="D25" s="40">
        <v>29.210599999999999</v>
      </c>
      <c r="E25" s="40">
        <v>29.48</v>
      </c>
      <c r="F25" s="40">
        <f t="shared" ref="F25" si="8">C25*(E25-D25)</f>
        <v>26.940000000000097</v>
      </c>
      <c r="G25" s="40">
        <f t="shared" ref="G25" si="9">D25*C25</f>
        <v>2921.06</v>
      </c>
      <c r="H25" s="231">
        <f t="shared" ref="H25" si="10">(E25-D25)/D25</f>
        <v>9.2226794382861358E-3</v>
      </c>
      <c r="I25" s="40"/>
      <c r="W25" s="133">
        <v>42695</v>
      </c>
      <c r="X25" s="10">
        <v>29.58</v>
      </c>
      <c r="Y25" s="10">
        <v>30.24</v>
      </c>
      <c r="Z25" s="10">
        <v>29.38</v>
      </c>
      <c r="AA25" s="10">
        <v>29.87</v>
      </c>
      <c r="AB25" s="95">
        <v>7043300</v>
      </c>
      <c r="AC25" s="10">
        <v>29.87</v>
      </c>
      <c r="AD25" s="2">
        <f t="shared" si="2"/>
        <v>0.85999999999999943</v>
      </c>
      <c r="AE25" s="138">
        <f t="shared" si="3"/>
        <v>3.1422651933701751E-2</v>
      </c>
    </row>
    <row r="26" spans="1:31" x14ac:dyDescent="0.25">
      <c r="B26" s="157">
        <v>42723</v>
      </c>
      <c r="C26" s="7">
        <v>200</v>
      </c>
      <c r="D26" s="44">
        <v>28.7453</v>
      </c>
      <c r="E26" s="40">
        <v>28.29</v>
      </c>
      <c r="F26" s="40">
        <f t="shared" ref="F26" si="11">C26*(E26-D26)</f>
        <v>-91.06000000000023</v>
      </c>
      <c r="G26" s="40">
        <f t="shared" ref="G26" si="12">D26*C26</f>
        <v>5749.06</v>
      </c>
      <c r="H26" s="231">
        <f t="shared" ref="H26" si="13">(E26-D26)/D26</f>
        <v>-1.5839111089465101E-2</v>
      </c>
      <c r="I26" s="40"/>
      <c r="W26" s="133">
        <v>42692</v>
      </c>
      <c r="X26" s="10">
        <v>26.97</v>
      </c>
      <c r="Y26" s="10">
        <v>29.03</v>
      </c>
      <c r="Z26" s="10">
        <v>26.97</v>
      </c>
      <c r="AA26" s="10">
        <v>28.96</v>
      </c>
      <c r="AB26" s="95">
        <v>7923700</v>
      </c>
      <c r="AC26" s="10">
        <v>28.96</v>
      </c>
      <c r="AD26" s="2">
        <f t="shared" si="2"/>
        <v>2.0600000000000023</v>
      </c>
      <c r="AE26" s="138">
        <f t="shared" si="3"/>
        <v>6.9029162052417936E-2</v>
      </c>
    </row>
    <row r="27" spans="1:31" x14ac:dyDescent="0.25">
      <c r="B27" s="157">
        <v>42724</v>
      </c>
      <c r="C27" s="10">
        <v>100</v>
      </c>
      <c r="D27" s="40">
        <v>28.511199999999999</v>
      </c>
      <c r="E27" s="40">
        <v>28.76</v>
      </c>
      <c r="F27" s="40">
        <f t="shared" ref="F27" si="14">C27*(E27-D27)</f>
        <v>24.88000000000028</v>
      </c>
      <c r="G27" s="40">
        <f t="shared" ref="G27" si="15">D27*C27</f>
        <v>2851.12</v>
      </c>
      <c r="H27" s="231">
        <f t="shared" ref="H27" si="16">(E27-D27)/D27</f>
        <v>8.7263952411684807E-3</v>
      </c>
      <c r="I27" s="40"/>
      <c r="W27" s="133">
        <v>42691</v>
      </c>
      <c r="X27" s="10">
        <v>27.62</v>
      </c>
      <c r="Y27" s="10">
        <v>27.78</v>
      </c>
      <c r="Z27" s="10">
        <v>26.95</v>
      </c>
      <c r="AA27" s="10">
        <v>27.09</v>
      </c>
      <c r="AB27" s="95">
        <v>5507100</v>
      </c>
      <c r="AC27" s="10">
        <v>27.09</v>
      </c>
      <c r="AD27" s="2">
        <f t="shared" si="2"/>
        <v>0.83000000000000185</v>
      </c>
      <c r="AE27" s="138">
        <f t="shared" si="3"/>
        <v>-1.2755102040816424E-2</v>
      </c>
    </row>
    <row r="28" spans="1:31" x14ac:dyDescent="0.25">
      <c r="B28" s="157">
        <v>42731</v>
      </c>
      <c r="C28" s="10">
        <v>100</v>
      </c>
      <c r="D28" s="40">
        <v>28.511199999999999</v>
      </c>
      <c r="E28" s="40">
        <v>31.95</v>
      </c>
      <c r="F28" s="40">
        <f t="shared" ref="F28" si="17">C28*(E28-D28)</f>
        <v>343.88000000000005</v>
      </c>
      <c r="G28" s="40">
        <f t="shared" ref="G28" si="18">D28*C28</f>
        <v>2851.12</v>
      </c>
      <c r="H28" s="231">
        <f t="shared" ref="H28" si="19">(E28-D28)/D28</f>
        <v>0.12061225062431608</v>
      </c>
      <c r="I28" s="40"/>
      <c r="W28" s="133">
        <v>42690</v>
      </c>
      <c r="X28" s="10">
        <v>27.7</v>
      </c>
      <c r="Y28" s="10">
        <v>27.85</v>
      </c>
      <c r="Z28" s="10">
        <v>27.44</v>
      </c>
      <c r="AA28" s="10">
        <v>27.44</v>
      </c>
      <c r="AB28" s="95">
        <v>3500800</v>
      </c>
      <c r="AC28" s="10">
        <v>27.44</v>
      </c>
      <c r="AD28" s="2">
        <f t="shared" si="2"/>
        <v>0.41000000000000014</v>
      </c>
      <c r="AE28" s="138">
        <f t="shared" si="3"/>
        <v>-1.2949640287769792E-2</v>
      </c>
    </row>
    <row r="29" spans="1:31" x14ac:dyDescent="0.25">
      <c r="B29" s="157"/>
      <c r="C29" s="10"/>
      <c r="D29" s="40"/>
      <c r="E29" s="40"/>
      <c r="F29" s="40"/>
      <c r="G29" s="10"/>
      <c r="H29" s="10"/>
      <c r="I29" s="40"/>
      <c r="W29" s="133">
        <v>42689</v>
      </c>
      <c r="X29" s="10">
        <v>28.04</v>
      </c>
      <c r="Y29" s="10">
        <v>28.25</v>
      </c>
      <c r="Z29" s="10">
        <v>27.41</v>
      </c>
      <c r="AA29" s="10">
        <v>27.8</v>
      </c>
      <c r="AB29" s="95">
        <v>5605800</v>
      </c>
      <c r="AC29" s="10">
        <v>27.8</v>
      </c>
      <c r="AD29" s="2">
        <f t="shared" si="2"/>
        <v>0.83999999999999986</v>
      </c>
      <c r="AE29" s="138">
        <f t="shared" si="3"/>
        <v>-1.4184397163120477E-2</v>
      </c>
    </row>
    <row r="30" spans="1:31" x14ac:dyDescent="0.25">
      <c r="B30" s="157"/>
      <c r="C30" s="10"/>
      <c r="D30" s="40"/>
      <c r="E30" s="40"/>
      <c r="F30" s="40"/>
      <c r="G30" s="10"/>
      <c r="H30" s="10"/>
      <c r="I30" s="40"/>
      <c r="W30" s="133">
        <v>42688</v>
      </c>
      <c r="X30" s="10">
        <v>27.83</v>
      </c>
      <c r="Y30" s="10">
        <v>28.3</v>
      </c>
      <c r="Z30" s="10">
        <v>27.42</v>
      </c>
      <c r="AA30" s="10">
        <v>28.2</v>
      </c>
      <c r="AB30" s="95">
        <v>5719800</v>
      </c>
      <c r="AC30" s="10">
        <v>28.2</v>
      </c>
      <c r="AD30" s="2">
        <f t="shared" si="2"/>
        <v>0.87999999999999901</v>
      </c>
      <c r="AE30" s="138">
        <f t="shared" si="3"/>
        <v>1.5118790496760237E-2</v>
      </c>
    </row>
    <row r="31" spans="1:31" x14ac:dyDescent="0.25">
      <c r="B31" s="157"/>
      <c r="C31" s="10"/>
      <c r="D31" s="40"/>
      <c r="E31" s="40"/>
      <c r="F31" s="40"/>
      <c r="G31" s="10"/>
      <c r="H31" s="10"/>
      <c r="I31" s="40"/>
      <c r="W31" s="133">
        <v>42685</v>
      </c>
      <c r="X31" s="10">
        <v>27.1</v>
      </c>
      <c r="Y31" s="10">
        <v>28</v>
      </c>
      <c r="Z31" s="10">
        <v>26.91</v>
      </c>
      <c r="AA31" s="10">
        <v>27.78</v>
      </c>
      <c r="AB31" s="95">
        <v>7297400</v>
      </c>
      <c r="AC31" s="10">
        <v>27.78</v>
      </c>
      <c r="AD31" s="2">
        <f t="shared" si="2"/>
        <v>1.0899999999999999</v>
      </c>
      <c r="AE31" s="138">
        <f t="shared" si="3"/>
        <v>2.3958717287136055E-2</v>
      </c>
    </row>
    <row r="32" spans="1:31" x14ac:dyDescent="0.25">
      <c r="B32" s="157"/>
      <c r="C32" s="10"/>
      <c r="D32" s="40"/>
      <c r="E32" s="40"/>
      <c r="F32" s="40"/>
      <c r="G32" s="10"/>
      <c r="H32" s="10"/>
      <c r="I32" s="40"/>
      <c r="W32" s="133">
        <v>42684</v>
      </c>
      <c r="X32" s="10">
        <v>26.53</v>
      </c>
      <c r="Y32" s="10">
        <v>28.23</v>
      </c>
      <c r="Z32" s="10">
        <v>26.53</v>
      </c>
      <c r="AA32" s="10">
        <v>27.13</v>
      </c>
      <c r="AB32" s="95">
        <v>9181500</v>
      </c>
      <c r="AC32" s="10">
        <v>27.13</v>
      </c>
      <c r="AD32" s="2">
        <f t="shared" si="2"/>
        <v>1.6999999999999993</v>
      </c>
      <c r="AE32" s="138" t="e">
        <f t="shared" si="3"/>
        <v>#DIV/0!</v>
      </c>
    </row>
    <row r="33" spans="2:31" x14ac:dyDescent="0.25">
      <c r="B33" s="592">
        <v>42545</v>
      </c>
      <c r="C33" s="540">
        <v>100</v>
      </c>
      <c r="D33" s="542">
        <v>25.25</v>
      </c>
      <c r="E33" s="542">
        <v>25.43</v>
      </c>
      <c r="F33" s="542">
        <f t="shared" ref="F33" si="20">C33*(E33-D33)</f>
        <v>17.999999999999972</v>
      </c>
      <c r="G33" s="542">
        <f t="shared" ref="G33" si="21">D33*C33</f>
        <v>2525</v>
      </c>
      <c r="H33" s="587">
        <f t="shared" ref="H33" si="22">(E33-D33)/D33</f>
        <v>7.1287128712871177E-3</v>
      </c>
      <c r="I33" s="542"/>
      <c r="W33" s="133">
        <v>42684</v>
      </c>
      <c r="X33" s="10" t="s">
        <v>392</v>
      </c>
      <c r="Y33" s="10"/>
      <c r="Z33" s="10"/>
      <c r="AA33" s="10"/>
      <c r="AB33" s="95"/>
      <c r="AC33" s="10"/>
      <c r="AD33" s="2">
        <f t="shared" si="2"/>
        <v>0</v>
      </c>
      <c r="AE33" s="138">
        <f t="shared" si="3"/>
        <v>-1</v>
      </c>
    </row>
    <row r="34" spans="2:31" x14ac:dyDescent="0.25">
      <c r="B34" s="592">
        <v>42548</v>
      </c>
      <c r="C34" s="540">
        <v>100</v>
      </c>
      <c r="D34" s="542">
        <v>25.25</v>
      </c>
      <c r="E34" s="542">
        <v>23.48</v>
      </c>
      <c r="F34" s="542">
        <f t="shared" ref="F34" si="23">C34*(E34-D34)</f>
        <v>-176.99999999999994</v>
      </c>
      <c r="G34" s="542">
        <f t="shared" ref="G34" si="24">D34*C34</f>
        <v>2525</v>
      </c>
      <c r="H34" s="587">
        <f t="shared" ref="H34" si="25">(E34-D34)/D34</f>
        <v>-7.0099009900990078E-2</v>
      </c>
      <c r="I34" s="542"/>
      <c r="W34" s="133">
        <v>42683</v>
      </c>
      <c r="X34" s="10">
        <v>24.05</v>
      </c>
      <c r="Y34" s="10">
        <v>26.72</v>
      </c>
      <c r="Z34" s="10">
        <v>23.73</v>
      </c>
      <c r="AA34" s="10">
        <v>26.48</v>
      </c>
      <c r="AB34" s="95">
        <v>10914600</v>
      </c>
      <c r="AC34" s="10">
        <v>26.18</v>
      </c>
      <c r="AD34" s="2">
        <f t="shared" si="2"/>
        <v>2.9899999999999984</v>
      </c>
      <c r="AE34" s="138">
        <f t="shared" si="3"/>
        <v>8.8113050706567053E-2</v>
      </c>
    </row>
    <row r="35" spans="2:31" x14ac:dyDescent="0.25">
      <c r="B35" s="592">
        <v>42549</v>
      </c>
      <c r="C35" s="540">
        <v>100</v>
      </c>
      <c r="D35" s="542">
        <v>25.25</v>
      </c>
      <c r="E35" s="542">
        <v>24.06</v>
      </c>
      <c r="F35" s="542">
        <f t="shared" ref="F35" si="26">C35*(E35-D35)</f>
        <v>-119.00000000000013</v>
      </c>
      <c r="G35" s="542">
        <f t="shared" ref="G35" si="27">D35*C35</f>
        <v>2525</v>
      </c>
      <c r="H35" s="587">
        <f t="shared" ref="H35" si="28">(E35-D35)/D35</f>
        <v>-4.7128712871287178E-2</v>
      </c>
      <c r="I35" s="542"/>
      <c r="W35" s="133">
        <v>42682</v>
      </c>
      <c r="X35" s="10">
        <v>23.2</v>
      </c>
      <c r="Y35" s="10">
        <v>24.49</v>
      </c>
      <c r="Z35" s="10">
        <v>23.04</v>
      </c>
      <c r="AA35" s="10">
        <v>24.34</v>
      </c>
      <c r="AB35" s="95">
        <v>8295300</v>
      </c>
      <c r="AC35" s="10">
        <v>24.06</v>
      </c>
      <c r="AD35" s="2">
        <f t="shared" si="2"/>
        <v>1.4499999999999993</v>
      </c>
      <c r="AE35" s="138">
        <f t="shared" si="3"/>
        <v>4.4724272687798328E-2</v>
      </c>
    </row>
    <row r="36" spans="2:31" x14ac:dyDescent="0.25">
      <c r="B36" s="592">
        <v>42556</v>
      </c>
      <c r="C36" s="540">
        <v>100</v>
      </c>
      <c r="D36" s="542">
        <v>25.25</v>
      </c>
      <c r="E36" s="542">
        <v>23.54</v>
      </c>
      <c r="F36" s="542">
        <f t="shared" ref="F36" si="29">C36*(E36-D36)</f>
        <v>-171.00000000000009</v>
      </c>
      <c r="G36" s="542">
        <f t="shared" ref="G36" si="30">D36*C36</f>
        <v>2525</v>
      </c>
      <c r="H36" s="587">
        <f t="shared" ref="H36" si="31">(E36-D36)/D36</f>
        <v>-6.7722772277227755E-2</v>
      </c>
      <c r="I36" s="542"/>
      <c r="W36" s="133">
        <v>42681</v>
      </c>
      <c r="X36" s="10">
        <v>23.51</v>
      </c>
      <c r="Y36" s="10">
        <v>23.66</v>
      </c>
      <c r="Z36" s="10">
        <v>23.12</v>
      </c>
      <c r="AA36" s="10">
        <v>23.29</v>
      </c>
      <c r="AB36" s="95">
        <v>5833500</v>
      </c>
      <c r="AC36" s="10">
        <v>23.03</v>
      </c>
      <c r="AD36" s="2">
        <f t="shared" si="2"/>
        <v>0.53999999999999915</v>
      </c>
      <c r="AE36" s="138">
        <f t="shared" si="3"/>
        <v>7.8774617067833841E-3</v>
      </c>
    </row>
    <row r="37" spans="2:31" x14ac:dyDescent="0.25">
      <c r="B37" s="592">
        <v>42557</v>
      </c>
      <c r="C37" s="540">
        <v>100</v>
      </c>
      <c r="D37" s="542">
        <v>25.25</v>
      </c>
      <c r="E37" s="542">
        <v>23.75</v>
      </c>
      <c r="F37" s="542">
        <f t="shared" ref="F37" si="32">C37*(E37-D37)</f>
        <v>-150</v>
      </c>
      <c r="G37" s="542">
        <f t="shared" ref="G37" si="33">D37*C37</f>
        <v>2525</v>
      </c>
      <c r="H37" s="587">
        <f t="shared" ref="H37" si="34">(E37-D37)/D37</f>
        <v>-5.9405940594059403E-2</v>
      </c>
      <c r="I37" s="542"/>
      <c r="W37" s="133">
        <v>42678</v>
      </c>
      <c r="X37" s="10">
        <v>22.65</v>
      </c>
      <c r="Y37" s="10">
        <v>23.42</v>
      </c>
      <c r="Z37" s="10">
        <v>22.58</v>
      </c>
      <c r="AA37" s="10">
        <v>23.11</v>
      </c>
      <c r="AB37" s="95">
        <v>7892000</v>
      </c>
      <c r="AC37" s="10">
        <v>22.85</v>
      </c>
      <c r="AD37" s="2">
        <f t="shared" si="2"/>
        <v>0.84000000000000341</v>
      </c>
      <c r="AE37" s="138">
        <f t="shared" si="3"/>
        <v>2.2829006266786189E-2</v>
      </c>
    </row>
    <row r="38" spans="2:31" x14ac:dyDescent="0.25">
      <c r="B38" s="592">
        <v>42559</v>
      </c>
      <c r="C38" s="540">
        <v>100</v>
      </c>
      <c r="D38" s="542">
        <v>25.25</v>
      </c>
      <c r="E38" s="542">
        <v>24.86</v>
      </c>
      <c r="F38" s="542">
        <f t="shared" ref="F38" si="35">C38*(E38-D38)</f>
        <v>-39.000000000000057</v>
      </c>
      <c r="G38" s="542">
        <f t="shared" ref="G38" si="36">D38*C38</f>
        <v>2525</v>
      </c>
      <c r="H38" s="587">
        <f t="shared" ref="H38" si="37">(E38-D38)/D38</f>
        <v>-1.5445544554455468E-2</v>
      </c>
      <c r="I38" s="542"/>
      <c r="W38" s="133">
        <v>42677</v>
      </c>
      <c r="X38" s="10">
        <v>23.57</v>
      </c>
      <c r="Y38" s="10">
        <v>23.57</v>
      </c>
      <c r="Z38" s="10">
        <v>22.18</v>
      </c>
      <c r="AA38" s="10">
        <v>22.6</v>
      </c>
      <c r="AB38" s="95">
        <v>19321100</v>
      </c>
      <c r="AC38" s="10">
        <v>22.34</v>
      </c>
      <c r="AD38" s="2">
        <f t="shared" si="2"/>
        <v>1.3900000000000006</v>
      </c>
      <c r="AE38" s="138">
        <f t="shared" si="3"/>
        <v>-8.5176085176085214E-2</v>
      </c>
    </row>
    <row r="39" spans="2:31" x14ac:dyDescent="0.25">
      <c r="B39" s="592">
        <v>42562</v>
      </c>
      <c r="C39" s="540">
        <v>100</v>
      </c>
      <c r="D39" s="542">
        <v>25.25</v>
      </c>
      <c r="E39" s="542">
        <v>24.67</v>
      </c>
      <c r="F39" s="542">
        <f t="shared" ref="F39" si="38">C39*(E39-D39)</f>
        <v>-57.999999999999829</v>
      </c>
      <c r="G39" s="542">
        <f t="shared" ref="G39" si="39">D39*C39</f>
        <v>2525</v>
      </c>
      <c r="H39" s="587">
        <f t="shared" ref="H39" si="40">(E39-D39)/D39</f>
        <v>-2.2970297029702904E-2</v>
      </c>
      <c r="I39" s="542"/>
      <c r="W39" s="133">
        <v>42676</v>
      </c>
      <c r="X39" s="10">
        <v>24.79</v>
      </c>
      <c r="Y39" s="10">
        <v>25.11</v>
      </c>
      <c r="Z39" s="10">
        <v>24.56</v>
      </c>
      <c r="AA39" s="10">
        <v>24.7</v>
      </c>
      <c r="AB39" s="95">
        <v>5569300</v>
      </c>
      <c r="AC39" s="10">
        <v>24.42</v>
      </c>
      <c r="AD39" s="2">
        <f t="shared" si="2"/>
        <v>0.55000000000000071</v>
      </c>
      <c r="AE39" s="138">
        <f t="shared" si="3"/>
        <v>-7.7204388459974904E-3</v>
      </c>
    </row>
    <row r="40" spans="2:31" ht="20.25" thickBot="1" x14ac:dyDescent="0.35">
      <c r="B40" s="592">
        <v>42563</v>
      </c>
      <c r="C40" s="540">
        <v>100</v>
      </c>
      <c r="D40" s="542">
        <v>25.25</v>
      </c>
      <c r="E40" s="542">
        <v>26.03</v>
      </c>
      <c r="F40" s="542">
        <f t="shared" ref="F40:F41" si="41">C40*(E40-D40)</f>
        <v>78.000000000000114</v>
      </c>
      <c r="G40" s="542">
        <f t="shared" ref="G40:G41" si="42">D40*C40</f>
        <v>2525</v>
      </c>
      <c r="H40" s="587">
        <f t="shared" ref="H40:H41" si="43">(E40-D40)/D40</f>
        <v>3.0891089108910936E-2</v>
      </c>
      <c r="I40" s="542"/>
      <c r="O40" s="614" t="s">
        <v>78</v>
      </c>
      <c r="P40" s="614"/>
      <c r="W40" s="133">
        <v>42675</v>
      </c>
      <c r="X40" s="10">
        <v>24.15</v>
      </c>
      <c r="Y40" s="10">
        <v>25.01</v>
      </c>
      <c r="Z40" s="10">
        <v>23.92</v>
      </c>
      <c r="AA40" s="10">
        <v>24.89</v>
      </c>
      <c r="AB40" s="95">
        <v>7449100</v>
      </c>
      <c r="AC40" s="10">
        <v>24.61</v>
      </c>
      <c r="AD40" s="2">
        <f t="shared" si="2"/>
        <v>1.0899999999999999</v>
      </c>
      <c r="AE40" s="138">
        <f t="shared" si="3"/>
        <v>3.6647009267059882E-2</v>
      </c>
    </row>
    <row r="41" spans="2:31" ht="15.75" thickTop="1" x14ac:dyDescent="0.25">
      <c r="B41" s="592">
        <v>42569</v>
      </c>
      <c r="C41" s="540">
        <v>100</v>
      </c>
      <c r="D41" s="542">
        <v>25.25</v>
      </c>
      <c r="E41" s="542">
        <v>27.69</v>
      </c>
      <c r="F41" s="542">
        <f t="shared" si="41"/>
        <v>244.00000000000011</v>
      </c>
      <c r="G41" s="542">
        <f t="shared" si="42"/>
        <v>2525</v>
      </c>
      <c r="H41" s="587">
        <f t="shared" si="43"/>
        <v>9.6633663366336678E-2</v>
      </c>
      <c r="I41" s="596">
        <v>23</v>
      </c>
      <c r="O41" s="83">
        <v>1.1000000000000001</v>
      </c>
      <c r="P41" s="83">
        <f>O41*$Q$4</f>
        <v>35.090000000000003</v>
      </c>
      <c r="Q41" s="2"/>
      <c r="W41" s="133">
        <v>42674</v>
      </c>
      <c r="X41" s="10">
        <v>24.46</v>
      </c>
      <c r="Y41" s="10">
        <v>24.8</v>
      </c>
      <c r="Z41" s="10">
        <v>23.94</v>
      </c>
      <c r="AA41" s="10">
        <v>24.01</v>
      </c>
      <c r="AB41" s="95">
        <v>3501100</v>
      </c>
      <c r="AC41" s="10">
        <v>23.74</v>
      </c>
      <c r="AD41" s="2">
        <f t="shared" si="2"/>
        <v>0.85999999999999943</v>
      </c>
      <c r="AE41" s="138">
        <f t="shared" si="3"/>
        <v>-2.0627062706270682E-2</v>
      </c>
    </row>
    <row r="42" spans="2:31" ht="20.25" thickBot="1" x14ac:dyDescent="0.35">
      <c r="B42" s="592">
        <v>42570</v>
      </c>
      <c r="C42" s="540">
        <v>100</v>
      </c>
      <c r="D42" s="542">
        <v>25.25</v>
      </c>
      <c r="E42" s="542">
        <v>26.55</v>
      </c>
      <c r="F42" s="542">
        <f t="shared" ref="F42" si="44">C42*(E42-D42)</f>
        <v>130.00000000000006</v>
      </c>
      <c r="G42" s="542">
        <f t="shared" ref="G42" si="45">D42*C42</f>
        <v>2525</v>
      </c>
      <c r="H42" s="587">
        <f t="shared" ref="H42" si="46">(E42-D42)/D42</f>
        <v>5.148514851485151E-2</v>
      </c>
      <c r="I42" s="542"/>
      <c r="O42" s="83">
        <v>1.0900000000000001</v>
      </c>
      <c r="P42" s="83">
        <f t="shared" ref="P42:P61" si="47">O42*$Q$4</f>
        <v>34.771000000000001</v>
      </c>
      <c r="Q42" s="2"/>
      <c r="T42" s="91" t="s">
        <v>113</v>
      </c>
      <c r="W42" s="133">
        <v>42671</v>
      </c>
      <c r="X42" s="10">
        <v>24.62</v>
      </c>
      <c r="Y42" s="10">
        <v>24.93</v>
      </c>
      <c r="Z42" s="10">
        <v>24.09</v>
      </c>
      <c r="AA42" s="10">
        <v>24.52</v>
      </c>
      <c r="AB42" s="95">
        <v>4721800</v>
      </c>
      <c r="AC42" s="10">
        <v>24.24</v>
      </c>
      <c r="AD42" s="2">
        <f t="shared" si="2"/>
        <v>0.83999999999999986</v>
      </c>
      <c r="AE42" s="138">
        <f t="shared" si="3"/>
        <v>-4.1237113402070591E-4</v>
      </c>
    </row>
    <row r="43" spans="2:31" ht="15.75" thickTop="1" x14ac:dyDescent="0.25">
      <c r="B43" s="592">
        <v>42571</v>
      </c>
      <c r="C43" s="540">
        <v>100</v>
      </c>
      <c r="D43" s="542">
        <v>25.25</v>
      </c>
      <c r="E43" s="542">
        <v>26.61</v>
      </c>
      <c r="F43" s="542">
        <f t="shared" ref="F43" si="48">C43*(E43-D43)</f>
        <v>135.99999999999994</v>
      </c>
      <c r="G43" s="542">
        <f t="shared" ref="G43" si="49">D43*C43</f>
        <v>2525</v>
      </c>
      <c r="H43" s="587">
        <f t="shared" ref="H43" si="50">(E43-D43)/D43</f>
        <v>5.386138613861384E-2</v>
      </c>
      <c r="I43" s="542"/>
      <c r="O43" s="83">
        <v>1.08</v>
      </c>
      <c r="P43" s="83">
        <f t="shared" si="47"/>
        <v>34.451999999999998</v>
      </c>
      <c r="Q43" s="2"/>
      <c r="T43" s="128" t="s">
        <v>98</v>
      </c>
      <c r="U43" s="129">
        <v>30.71</v>
      </c>
      <c r="W43" s="133">
        <v>42670</v>
      </c>
      <c r="X43" s="10">
        <v>25.87</v>
      </c>
      <c r="Y43" s="10">
        <v>25.95</v>
      </c>
      <c r="Z43" s="10">
        <v>24.46</v>
      </c>
      <c r="AA43" s="10">
        <v>24.53</v>
      </c>
      <c r="AB43" s="95">
        <v>4568300</v>
      </c>
      <c r="AC43" s="10">
        <v>24.25</v>
      </c>
      <c r="AD43" s="2">
        <f t="shared" si="2"/>
        <v>1.4899999999999984</v>
      </c>
      <c r="AE43" s="138">
        <f t="shared" si="3"/>
        <v>-3.9984164687252632E-2</v>
      </c>
    </row>
    <row r="44" spans="2:31" x14ac:dyDescent="0.25">
      <c r="B44" s="592">
        <v>42572</v>
      </c>
      <c r="C44" s="540">
        <v>100</v>
      </c>
      <c r="D44" s="542">
        <v>25.25</v>
      </c>
      <c r="E44" s="542">
        <v>26.29</v>
      </c>
      <c r="F44" s="542">
        <f t="shared" ref="F44" si="51">C44*(E44-D44)</f>
        <v>103.99999999999991</v>
      </c>
      <c r="G44" s="542">
        <f t="shared" ref="G44" si="52">D44*C44</f>
        <v>2525</v>
      </c>
      <c r="H44" s="587">
        <f t="shared" ref="H44" si="53">(E44-D44)/D44</f>
        <v>4.1188118811881155E-2</v>
      </c>
      <c r="I44" s="542"/>
      <c r="O44" s="83">
        <v>1.07</v>
      </c>
      <c r="P44" s="83">
        <f t="shared" si="47"/>
        <v>34.133000000000003</v>
      </c>
      <c r="Q44" s="2"/>
      <c r="T44" s="93" t="s">
        <v>99</v>
      </c>
      <c r="U44" s="130">
        <v>30.91</v>
      </c>
      <c r="W44" s="133">
        <v>42669</v>
      </c>
      <c r="X44" s="10">
        <v>25.45</v>
      </c>
      <c r="Y44" s="10">
        <v>26</v>
      </c>
      <c r="Z44" s="10">
        <v>25.24</v>
      </c>
      <c r="AA44" s="10">
        <v>25.55</v>
      </c>
      <c r="AB44" s="95">
        <v>4572000</v>
      </c>
      <c r="AC44" s="10">
        <v>25.26</v>
      </c>
      <c r="AD44" s="2">
        <f t="shared" si="2"/>
        <v>0.76000000000000156</v>
      </c>
      <c r="AE44" s="138">
        <f t="shared" si="3"/>
        <v>3.9603960396039639E-4</v>
      </c>
    </row>
    <row r="45" spans="2:31" x14ac:dyDescent="0.25">
      <c r="B45" s="592">
        <v>42575</v>
      </c>
      <c r="C45" s="540">
        <v>100</v>
      </c>
      <c r="D45" s="542">
        <v>25.25</v>
      </c>
      <c r="E45" s="542">
        <v>25.18</v>
      </c>
      <c r="F45" s="542">
        <f t="shared" ref="F45" si="54">C45*(E45-D45)</f>
        <v>-7.0000000000000284</v>
      </c>
      <c r="G45" s="542">
        <f t="shared" ref="G45" si="55">D45*C45</f>
        <v>2525</v>
      </c>
      <c r="H45" s="587">
        <f t="shared" ref="H45" si="56">(E45-D45)/D45</f>
        <v>-2.7722772277227834E-3</v>
      </c>
      <c r="I45" s="542"/>
      <c r="O45" s="83">
        <v>1.06</v>
      </c>
      <c r="P45" s="83">
        <f t="shared" si="47"/>
        <v>33.814</v>
      </c>
      <c r="Q45" s="2"/>
      <c r="T45" s="93" t="s">
        <v>100</v>
      </c>
      <c r="U45" s="130" t="s">
        <v>129</v>
      </c>
      <c r="W45" s="133">
        <v>42668</v>
      </c>
      <c r="X45" s="10">
        <v>25.39</v>
      </c>
      <c r="Y45" s="10">
        <v>25.8</v>
      </c>
      <c r="Z45" s="10">
        <v>25.2</v>
      </c>
      <c r="AA45" s="10">
        <v>25.54</v>
      </c>
      <c r="AB45" s="95">
        <v>4860100</v>
      </c>
      <c r="AC45" s="10">
        <v>25.25</v>
      </c>
      <c r="AD45" s="2">
        <f t="shared" si="2"/>
        <v>0.60000000000000142</v>
      </c>
      <c r="AE45" s="138">
        <f t="shared" si="3"/>
        <v>7.5818036711892134E-3</v>
      </c>
    </row>
    <row r="46" spans="2:31" x14ac:dyDescent="0.25">
      <c r="B46" s="592">
        <v>42576</v>
      </c>
      <c r="C46" s="540">
        <v>100</v>
      </c>
      <c r="D46" s="542">
        <v>25.25</v>
      </c>
      <c r="E46" s="542">
        <v>25.33</v>
      </c>
      <c r="F46" s="542">
        <f t="shared" ref="F46:F52" si="57">C46*(E46-D46)</f>
        <v>7.9999999999998295</v>
      </c>
      <c r="G46" s="542">
        <f t="shared" ref="G46:G52" si="58">D46*C46</f>
        <v>2525</v>
      </c>
      <c r="H46" s="587">
        <f t="shared" ref="H46:H52" si="59">(E46-D46)/D46</f>
        <v>3.1683168316831009E-3</v>
      </c>
      <c r="I46" s="542"/>
      <c r="O46" s="83">
        <v>1.05</v>
      </c>
      <c r="P46" s="83">
        <f t="shared" si="47"/>
        <v>33.494999999999997</v>
      </c>
      <c r="Q46" s="2"/>
      <c r="T46" s="93" t="s">
        <v>101</v>
      </c>
      <c r="U46" s="130" t="s">
        <v>129</v>
      </c>
      <c r="W46" s="133">
        <v>42667</v>
      </c>
      <c r="X46" s="10">
        <v>25.92</v>
      </c>
      <c r="Y46" s="10">
        <v>25.94</v>
      </c>
      <c r="Z46" s="10">
        <v>25</v>
      </c>
      <c r="AA46" s="10">
        <v>25.35</v>
      </c>
      <c r="AB46" s="95">
        <v>4582100</v>
      </c>
      <c r="AC46" s="10">
        <v>25.06</v>
      </c>
      <c r="AD46" s="2">
        <f t="shared" si="2"/>
        <v>0.94000000000000128</v>
      </c>
      <c r="AE46" s="138">
        <f t="shared" si="3"/>
        <v>-2.2239563012095176E-2</v>
      </c>
    </row>
    <row r="47" spans="2:31" x14ac:dyDescent="0.25">
      <c r="B47" s="592">
        <v>42577</v>
      </c>
      <c r="C47" s="540">
        <v>70</v>
      </c>
      <c r="D47" s="542">
        <v>25.010300000000001</v>
      </c>
      <c r="E47" s="542">
        <v>25.8</v>
      </c>
      <c r="F47" s="542">
        <f t="shared" si="57"/>
        <v>55.278999999999989</v>
      </c>
      <c r="G47" s="542">
        <f t="shared" si="58"/>
        <v>1750.721</v>
      </c>
      <c r="H47" s="587">
        <f t="shared" si="59"/>
        <v>3.1574991103665281E-2</v>
      </c>
      <c r="I47" s="542"/>
      <c r="O47" s="83">
        <v>1.04</v>
      </c>
      <c r="P47" s="83">
        <f t="shared" si="47"/>
        <v>33.176000000000002</v>
      </c>
      <c r="Q47" s="2"/>
      <c r="T47" s="93" t="s">
        <v>102</v>
      </c>
      <c r="U47" s="130">
        <v>27.49</v>
      </c>
      <c r="W47" s="133">
        <v>42664</v>
      </c>
      <c r="X47" s="10">
        <v>25.03</v>
      </c>
      <c r="Y47" s="10">
        <v>26.21</v>
      </c>
      <c r="Z47" s="10">
        <v>24.77</v>
      </c>
      <c r="AA47" s="10">
        <v>25.92</v>
      </c>
      <c r="AB47" s="95">
        <v>8578300</v>
      </c>
      <c r="AC47" s="10">
        <v>25.63</v>
      </c>
      <c r="AD47" s="2">
        <f t="shared" si="2"/>
        <v>1.4400000000000013</v>
      </c>
      <c r="AE47" s="138">
        <f t="shared" si="3"/>
        <v>3.7651821862348278E-2</v>
      </c>
    </row>
    <row r="48" spans="2:31" x14ac:dyDescent="0.25">
      <c r="B48" s="592">
        <v>42580</v>
      </c>
      <c r="C48" s="540">
        <v>100</v>
      </c>
      <c r="D48" s="542">
        <v>24.641200000000001</v>
      </c>
      <c r="E48" s="542">
        <v>24.68</v>
      </c>
      <c r="F48" s="542">
        <f t="shared" si="57"/>
        <v>3.8799999999998391</v>
      </c>
      <c r="G48" s="542">
        <f t="shared" si="58"/>
        <v>2464.1200000000003</v>
      </c>
      <c r="H48" s="587">
        <f t="shared" si="59"/>
        <v>1.5745986396765738E-3</v>
      </c>
      <c r="I48" s="542"/>
      <c r="O48" s="83">
        <v>1.03</v>
      </c>
      <c r="P48" s="83">
        <f t="shared" si="47"/>
        <v>32.856999999999999</v>
      </c>
      <c r="Q48" s="2"/>
      <c r="T48" s="93" t="s">
        <v>103</v>
      </c>
      <c r="U48" s="130">
        <v>0.95378799999999997</v>
      </c>
      <c r="W48" s="133">
        <v>42663</v>
      </c>
      <c r="X48" s="10">
        <v>23.8</v>
      </c>
      <c r="Y48" s="10">
        <v>25.36</v>
      </c>
      <c r="Z48" s="10">
        <v>23.53</v>
      </c>
      <c r="AA48" s="10">
        <v>24.98</v>
      </c>
      <c r="AB48" s="95">
        <v>8322600</v>
      </c>
      <c r="AC48" s="10">
        <v>24.7</v>
      </c>
      <c r="AD48" s="2">
        <f t="shared" si="2"/>
        <v>1.8299999999999983</v>
      </c>
      <c r="AE48" s="138">
        <f t="shared" si="3"/>
        <v>3.4338358458961382E-2</v>
      </c>
    </row>
    <row r="49" spans="2:31" x14ac:dyDescent="0.25">
      <c r="B49" s="592">
        <v>42585</v>
      </c>
      <c r="C49" s="540">
        <v>100</v>
      </c>
      <c r="D49" s="542">
        <v>24.641200000000001</v>
      </c>
      <c r="E49" s="542">
        <v>24.49</v>
      </c>
      <c r="F49" s="542">
        <f t="shared" si="57"/>
        <v>-15.120000000000289</v>
      </c>
      <c r="G49" s="542">
        <f t="shared" si="58"/>
        <v>2464.1200000000003</v>
      </c>
      <c r="H49" s="587">
        <f t="shared" si="59"/>
        <v>-6.1360648020389787E-3</v>
      </c>
      <c r="I49" s="542"/>
      <c r="O49" s="83">
        <v>1.02</v>
      </c>
      <c r="P49" s="83">
        <f t="shared" si="47"/>
        <v>32.537999999999997</v>
      </c>
      <c r="Q49" s="2"/>
      <c r="T49" s="93" t="s">
        <v>122</v>
      </c>
      <c r="U49" s="130" t="s">
        <v>373</v>
      </c>
      <c r="W49" s="133">
        <v>42662</v>
      </c>
      <c r="X49" s="10">
        <v>23.37</v>
      </c>
      <c r="Y49" s="10">
        <v>24.41</v>
      </c>
      <c r="Z49" s="10">
        <v>23.27</v>
      </c>
      <c r="AA49" s="10">
        <v>24.15</v>
      </c>
      <c r="AB49" s="95">
        <v>6426100</v>
      </c>
      <c r="AC49" s="10">
        <v>23.88</v>
      </c>
      <c r="AD49" s="2">
        <f t="shared" si="2"/>
        <v>1.1400000000000006</v>
      </c>
      <c r="AE49" s="138">
        <f t="shared" si="3"/>
        <v>2.9754204398447559E-2</v>
      </c>
    </row>
    <row r="50" spans="2:31" x14ac:dyDescent="0.25">
      <c r="B50" s="592">
        <v>42586</v>
      </c>
      <c r="C50" s="540">
        <v>200</v>
      </c>
      <c r="D50" s="542">
        <v>23.6431</v>
      </c>
      <c r="E50" s="542">
        <v>21.43</v>
      </c>
      <c r="F50" s="542">
        <f t="shared" si="57"/>
        <v>-442.62000000000012</v>
      </c>
      <c r="G50" s="542">
        <f t="shared" si="58"/>
        <v>4728.62</v>
      </c>
      <c r="H50" s="587">
        <f t="shared" si="59"/>
        <v>-9.360447657033133E-2</v>
      </c>
      <c r="I50" s="542"/>
      <c r="O50" s="83">
        <v>1.01</v>
      </c>
      <c r="P50" s="83">
        <f t="shared" si="47"/>
        <v>32.219000000000001</v>
      </c>
      <c r="Q50" s="2"/>
      <c r="T50" s="93"/>
      <c r="U50" s="130"/>
      <c r="W50" s="133">
        <v>42661</v>
      </c>
      <c r="X50" s="10">
        <v>22.86</v>
      </c>
      <c r="Y50" s="10">
        <v>23.63</v>
      </c>
      <c r="Z50" s="10">
        <v>22.73</v>
      </c>
      <c r="AA50" s="10">
        <v>23.46</v>
      </c>
      <c r="AB50" s="95">
        <v>5603400</v>
      </c>
      <c r="AC50" s="10">
        <v>23.19</v>
      </c>
      <c r="AD50" s="2">
        <f t="shared" si="2"/>
        <v>0.89999999999999858</v>
      </c>
      <c r="AE50" s="138">
        <f t="shared" si="3"/>
        <v>3.8048343777976834E-2</v>
      </c>
    </row>
    <row r="51" spans="2:31" x14ac:dyDescent="0.25">
      <c r="B51" s="592">
        <v>42586</v>
      </c>
      <c r="C51" s="540">
        <v>300</v>
      </c>
      <c r="D51" s="542">
        <v>22.735399999999998</v>
      </c>
      <c r="E51" s="542">
        <v>21.43</v>
      </c>
      <c r="F51" s="542">
        <f t="shared" si="57"/>
        <v>-391.61999999999966</v>
      </c>
      <c r="G51" s="542">
        <f t="shared" si="58"/>
        <v>6820.62</v>
      </c>
      <c r="H51" s="587">
        <f t="shared" si="59"/>
        <v>-5.7417067656605945E-2</v>
      </c>
      <c r="I51" s="542"/>
      <c r="O51" s="83">
        <v>1</v>
      </c>
      <c r="P51" s="83">
        <f t="shared" si="47"/>
        <v>31.9</v>
      </c>
      <c r="Q51" s="2"/>
      <c r="T51" s="93" t="s">
        <v>105</v>
      </c>
      <c r="U51" s="130" t="s">
        <v>500</v>
      </c>
      <c r="W51" s="133">
        <v>42660</v>
      </c>
      <c r="X51" s="10">
        <v>22.27</v>
      </c>
      <c r="Y51" s="10">
        <v>22.79</v>
      </c>
      <c r="Z51" s="10">
        <v>22.23</v>
      </c>
      <c r="AA51" s="10">
        <v>22.6</v>
      </c>
      <c r="AB51" s="95">
        <v>5070700</v>
      </c>
      <c r="AC51" s="10">
        <v>22.34</v>
      </c>
      <c r="AD51" s="2">
        <f t="shared" si="2"/>
        <v>0.55999999999999872</v>
      </c>
      <c r="AE51" s="138">
        <f t="shared" si="3"/>
        <v>1.4071720381298114E-2</v>
      </c>
    </row>
    <row r="52" spans="2:31" x14ac:dyDescent="0.25">
      <c r="B52" s="592">
        <v>42591</v>
      </c>
      <c r="C52" s="540">
        <v>300</v>
      </c>
      <c r="D52" s="542">
        <v>22.735399999999998</v>
      </c>
      <c r="E52" s="542">
        <v>22.12</v>
      </c>
      <c r="F52" s="542">
        <f t="shared" si="57"/>
        <v>-184.61999999999927</v>
      </c>
      <c r="G52" s="542">
        <f t="shared" si="58"/>
        <v>6820.62</v>
      </c>
      <c r="H52" s="587">
        <f t="shared" si="59"/>
        <v>-2.7067920511624936E-2</v>
      </c>
      <c r="I52" s="542"/>
      <c r="O52" s="83">
        <v>0.99</v>
      </c>
      <c r="P52" s="83">
        <f t="shared" si="47"/>
        <v>31.581</v>
      </c>
      <c r="Q52" s="2"/>
      <c r="T52" s="93" t="s">
        <v>106</v>
      </c>
      <c r="U52" s="130" t="s">
        <v>445</v>
      </c>
      <c r="W52" s="133">
        <v>42657</v>
      </c>
      <c r="X52" s="10">
        <v>23.25</v>
      </c>
      <c r="Y52" s="10">
        <v>23.56</v>
      </c>
      <c r="Z52" s="10">
        <v>22.22</v>
      </c>
      <c r="AA52" s="10">
        <v>22.28</v>
      </c>
      <c r="AB52" s="95">
        <v>4740900</v>
      </c>
      <c r="AC52" s="10">
        <v>22.03</v>
      </c>
      <c r="AD52" s="2">
        <f t="shared" si="2"/>
        <v>1.3399999999999999</v>
      </c>
      <c r="AE52" s="138">
        <f t="shared" si="3"/>
        <v>-3.2923617208077238E-2</v>
      </c>
    </row>
    <row r="53" spans="2:31" x14ac:dyDescent="0.25">
      <c r="B53" s="592">
        <v>42593</v>
      </c>
      <c r="C53" s="540">
        <v>300</v>
      </c>
      <c r="D53" s="542">
        <v>22.735399999999998</v>
      </c>
      <c r="E53" s="542">
        <v>21.57</v>
      </c>
      <c r="F53" s="542">
        <f t="shared" ref="F53:F55" si="60">C53*(E53-D53)</f>
        <v>-349.61999999999944</v>
      </c>
      <c r="G53" s="542">
        <f t="shared" ref="G53:G55" si="61">D53*C53</f>
        <v>6820.62</v>
      </c>
      <c r="H53" s="587">
        <f t="shared" ref="H53:H55" si="62">(E53-D53)/D53</f>
        <v>-5.1259269685160515E-2</v>
      </c>
      <c r="I53" s="542"/>
      <c r="O53" s="83">
        <v>0.98</v>
      </c>
      <c r="P53" s="83">
        <f t="shared" si="47"/>
        <v>31.261999999999997</v>
      </c>
      <c r="Q53" s="2"/>
      <c r="T53" s="93" t="s">
        <v>107</v>
      </c>
      <c r="U53" s="131">
        <v>6222852</v>
      </c>
      <c r="W53" s="133">
        <v>42656</v>
      </c>
      <c r="X53" s="10">
        <v>22.61</v>
      </c>
      <c r="Y53" s="10">
        <v>23.17</v>
      </c>
      <c r="Z53" s="10">
        <v>22</v>
      </c>
      <c r="AA53" s="10">
        <v>23.04</v>
      </c>
      <c r="AB53" s="95">
        <v>6075200</v>
      </c>
      <c r="AC53" s="10">
        <v>22.78</v>
      </c>
      <c r="AD53" s="2">
        <f t="shared" si="2"/>
        <v>1.1700000000000017</v>
      </c>
      <c r="AE53" s="138">
        <f t="shared" si="3"/>
        <v>5.295675198587757E-3</v>
      </c>
    </row>
    <row r="54" spans="2:31" x14ac:dyDescent="0.25">
      <c r="B54" s="592">
        <v>42597</v>
      </c>
      <c r="C54" s="540">
        <v>230</v>
      </c>
      <c r="D54" s="542">
        <v>22.674800000000001</v>
      </c>
      <c r="E54" s="542">
        <v>23.2</v>
      </c>
      <c r="F54" s="542">
        <f t="shared" si="60"/>
        <v>120.79599999999957</v>
      </c>
      <c r="G54" s="542">
        <f t="shared" si="61"/>
        <v>5215.2040000000006</v>
      </c>
      <c r="H54" s="587">
        <f t="shared" si="62"/>
        <v>2.3162277065288252E-2</v>
      </c>
      <c r="I54" s="542"/>
      <c r="O54" s="83">
        <v>0.97</v>
      </c>
      <c r="P54" s="83">
        <f t="shared" si="47"/>
        <v>30.942999999999998</v>
      </c>
      <c r="T54" s="93" t="s">
        <v>110</v>
      </c>
      <c r="U54" s="131">
        <v>5829330</v>
      </c>
      <c r="W54" s="133">
        <v>42655</v>
      </c>
      <c r="X54" s="10">
        <v>23.48</v>
      </c>
      <c r="Y54" s="10">
        <v>23.57</v>
      </c>
      <c r="Z54" s="10">
        <v>22.56</v>
      </c>
      <c r="AA54" s="10">
        <v>22.92</v>
      </c>
      <c r="AB54" s="95">
        <v>4706800</v>
      </c>
      <c r="AC54" s="10">
        <v>22.66</v>
      </c>
      <c r="AD54" s="2">
        <f t="shared" si="2"/>
        <v>1.0100000000000016</v>
      </c>
      <c r="AE54" s="138">
        <f t="shared" si="3"/>
        <v>-2.2854678740836576E-2</v>
      </c>
    </row>
    <row r="55" spans="2:31" x14ac:dyDescent="0.25">
      <c r="B55" s="592">
        <v>42599</v>
      </c>
      <c r="C55" s="540">
        <v>200</v>
      </c>
      <c r="D55" s="542">
        <v>22.554099999999998</v>
      </c>
      <c r="E55" s="542">
        <v>23.31</v>
      </c>
      <c r="F55" s="542">
        <f t="shared" si="60"/>
        <v>151.18000000000009</v>
      </c>
      <c r="G55" s="542">
        <f t="shared" si="61"/>
        <v>4510.82</v>
      </c>
      <c r="H55" s="587">
        <f t="shared" si="62"/>
        <v>3.3514970670521123E-2</v>
      </c>
      <c r="I55" s="542">
        <v>22</v>
      </c>
      <c r="O55" s="83">
        <v>0.96</v>
      </c>
      <c r="P55" s="83">
        <f t="shared" si="47"/>
        <v>30.623999999999999</v>
      </c>
      <c r="T55" s="93" t="s">
        <v>108</v>
      </c>
      <c r="U55" s="130" t="s">
        <v>501</v>
      </c>
      <c r="W55" s="133">
        <v>42654</v>
      </c>
      <c r="X55" s="10">
        <v>23.75</v>
      </c>
      <c r="Y55" s="10">
        <v>23.83</v>
      </c>
      <c r="Z55" s="10">
        <v>23.25</v>
      </c>
      <c r="AA55" s="10">
        <v>23.46</v>
      </c>
      <c r="AB55" s="95">
        <v>4050600</v>
      </c>
      <c r="AC55" s="10">
        <v>23.19</v>
      </c>
      <c r="AD55" s="2">
        <f t="shared" si="2"/>
        <v>0.57999999999999829</v>
      </c>
      <c r="AE55" s="138">
        <f t="shared" si="3"/>
        <v>-1.6956337431114799E-2</v>
      </c>
    </row>
    <row r="56" spans="2:31" x14ac:dyDescent="0.25">
      <c r="B56" s="592">
        <v>42600</v>
      </c>
      <c r="C56" s="540">
        <v>200</v>
      </c>
      <c r="D56" s="542">
        <v>22.554099999999998</v>
      </c>
      <c r="E56" s="542">
        <v>22.74</v>
      </c>
      <c r="F56" s="542">
        <f t="shared" ref="F56" si="63">C56*(E56-D56)</f>
        <v>37.180000000000035</v>
      </c>
      <c r="G56" s="542">
        <f t="shared" ref="G56" si="64">D56*C56</f>
        <v>4510.82</v>
      </c>
      <c r="H56" s="587">
        <f t="shared" ref="H56" si="65">(E56-D56)/D56</f>
        <v>8.2424038201480074E-3</v>
      </c>
      <c r="I56" s="542"/>
      <c r="O56" s="83">
        <v>0.95</v>
      </c>
      <c r="P56" s="83">
        <f t="shared" si="47"/>
        <v>30.304999999999996</v>
      </c>
      <c r="T56" s="93" t="s">
        <v>111</v>
      </c>
      <c r="U56" s="130">
        <v>106.5</v>
      </c>
      <c r="W56" s="133">
        <v>42653</v>
      </c>
      <c r="X56" s="10">
        <v>24.16</v>
      </c>
      <c r="Y56" s="10">
        <v>24.35</v>
      </c>
      <c r="Z56" s="10">
        <v>23.8</v>
      </c>
      <c r="AA56" s="10">
        <v>23.86</v>
      </c>
      <c r="AB56" s="95">
        <v>3346600</v>
      </c>
      <c r="AC56" s="10">
        <v>23.59</v>
      </c>
      <c r="AD56" s="2">
        <f t="shared" si="2"/>
        <v>0.55000000000000071</v>
      </c>
      <c r="AE56" s="138">
        <f t="shared" si="3"/>
        <v>-3.8006756756756577E-3</v>
      </c>
    </row>
    <row r="57" spans="2:31" x14ac:dyDescent="0.25">
      <c r="B57" s="592">
        <v>42601</v>
      </c>
      <c r="C57" s="540">
        <v>200</v>
      </c>
      <c r="D57" s="542">
        <v>22.554099999999998</v>
      </c>
      <c r="E57" s="542">
        <v>23.02</v>
      </c>
      <c r="F57" s="542">
        <f t="shared" ref="F57" si="66">C57*(E57-D57)</f>
        <v>93.180000000000263</v>
      </c>
      <c r="G57" s="542">
        <f t="shared" ref="G57" si="67">D57*C57</f>
        <v>4510.82</v>
      </c>
      <c r="H57" s="587">
        <f t="shared" ref="H57" si="68">(E57-D57)/D57</f>
        <v>2.06569980624366E-2</v>
      </c>
      <c r="I57" s="542"/>
      <c r="O57" s="83">
        <v>0.94</v>
      </c>
      <c r="P57" s="83">
        <f t="shared" si="47"/>
        <v>29.985999999999997</v>
      </c>
      <c r="T57" s="93" t="s">
        <v>112</v>
      </c>
      <c r="U57" s="130">
        <v>0.3</v>
      </c>
      <c r="W57" s="133">
        <v>42650</v>
      </c>
      <c r="X57" s="10">
        <v>24.67</v>
      </c>
      <c r="Y57" s="10">
        <v>24.77</v>
      </c>
      <c r="Z57" s="10">
        <v>23.94</v>
      </c>
      <c r="AA57" s="10">
        <v>23.95</v>
      </c>
      <c r="AB57" s="95">
        <v>3901500</v>
      </c>
      <c r="AC57" s="10">
        <v>23.68</v>
      </c>
      <c r="AD57" s="2">
        <f t="shared" si="2"/>
        <v>0.82999999999999829</v>
      </c>
      <c r="AE57" s="138">
        <f t="shared" si="3"/>
        <v>-2.8712059064807227E-2</v>
      </c>
    </row>
    <row r="58" spans="2:31" x14ac:dyDescent="0.25">
      <c r="B58" s="592">
        <v>42604</v>
      </c>
      <c r="C58" s="540">
        <v>200</v>
      </c>
      <c r="D58" s="542">
        <v>22.554099999999998</v>
      </c>
      <c r="E58" s="542">
        <v>23.69</v>
      </c>
      <c r="F58" s="542">
        <f t="shared" ref="F58" si="69">C58*(E58-D58)</f>
        <v>227.1800000000006</v>
      </c>
      <c r="G58" s="542">
        <f t="shared" ref="G58" si="70">D58*C58</f>
        <v>4510.82</v>
      </c>
      <c r="H58" s="587">
        <f t="shared" ref="H58" si="71">(E58-D58)/D58</f>
        <v>5.0363348570769975E-2</v>
      </c>
      <c r="I58" s="542"/>
      <c r="O58" s="83">
        <v>0.93</v>
      </c>
      <c r="P58" s="83">
        <f t="shared" si="47"/>
        <v>29.667000000000002</v>
      </c>
      <c r="T58" s="93" t="s">
        <v>109</v>
      </c>
      <c r="U58" s="130" t="s">
        <v>502</v>
      </c>
      <c r="W58" s="133">
        <v>42649</v>
      </c>
      <c r="X58" s="10">
        <v>24.77</v>
      </c>
      <c r="Y58" s="10">
        <v>25.11</v>
      </c>
      <c r="Z58" s="10">
        <v>24.01</v>
      </c>
      <c r="AA58" s="10">
        <v>24.66</v>
      </c>
      <c r="AB58" s="95">
        <v>4226500</v>
      </c>
      <c r="AC58" s="10">
        <v>24.38</v>
      </c>
      <c r="AD58" s="2">
        <f t="shared" si="2"/>
        <v>1.0999999999999979</v>
      </c>
      <c r="AE58" s="138">
        <f t="shared" si="3"/>
        <v>-8.1366965012205084E-3</v>
      </c>
    </row>
    <row r="59" spans="2:31" x14ac:dyDescent="0.25">
      <c r="B59" s="592">
        <v>42605</v>
      </c>
      <c r="C59" s="540">
        <v>200</v>
      </c>
      <c r="D59" s="542">
        <v>22.554099999999998</v>
      </c>
      <c r="E59" s="542">
        <v>24.83</v>
      </c>
      <c r="F59" s="542">
        <f t="shared" ref="F59" si="72">C59*(E59-D59)</f>
        <v>455.18</v>
      </c>
      <c r="G59" s="542">
        <f t="shared" ref="G59" si="73">D59*C59</f>
        <v>4510.82</v>
      </c>
      <c r="H59" s="587">
        <f t="shared" ref="H59" si="74">(E59-D59)/D59</f>
        <v>0.10090848227151605</v>
      </c>
      <c r="I59" s="542"/>
      <c r="O59" s="83">
        <v>0.92</v>
      </c>
      <c r="P59" s="83">
        <f t="shared" si="47"/>
        <v>29.347999999999999</v>
      </c>
      <c r="W59" s="133">
        <v>42648</v>
      </c>
      <c r="X59" s="10">
        <v>24.57</v>
      </c>
      <c r="Y59" s="10">
        <v>25.15</v>
      </c>
      <c r="Z59" s="10">
        <v>24.21</v>
      </c>
      <c r="AA59" s="10">
        <v>24.86</v>
      </c>
      <c r="AB59" s="95">
        <v>4704200</v>
      </c>
      <c r="AC59" s="10">
        <v>24.58</v>
      </c>
      <c r="AD59" s="2">
        <f t="shared" si="2"/>
        <v>0.93999999999999773</v>
      </c>
      <c r="AE59" s="138">
        <f t="shared" si="3"/>
        <v>1.9071310116086204E-2</v>
      </c>
    </row>
    <row r="60" spans="2:31" x14ac:dyDescent="0.25">
      <c r="B60" s="592">
        <v>42606</v>
      </c>
      <c r="C60" s="540">
        <v>200</v>
      </c>
      <c r="D60" s="542">
        <v>22.554099999999998</v>
      </c>
      <c r="E60" s="542">
        <v>24.04</v>
      </c>
      <c r="F60" s="542">
        <f t="shared" ref="F60" si="75">C60*(E60-D60)</f>
        <v>297.18000000000018</v>
      </c>
      <c r="G60" s="542">
        <f t="shared" ref="G60" si="76">D60*C60</f>
        <v>4510.82</v>
      </c>
      <c r="H60" s="587">
        <f t="shared" ref="H60" si="77">(E60-D60)/D60</f>
        <v>6.588159137363056E-2</v>
      </c>
      <c r="I60" s="542"/>
      <c r="O60" s="83">
        <v>0.91</v>
      </c>
      <c r="P60" s="83">
        <f t="shared" si="47"/>
        <v>29.029</v>
      </c>
      <c r="W60" s="133">
        <v>42647</v>
      </c>
      <c r="X60" s="10">
        <v>24.28</v>
      </c>
      <c r="Y60" s="10">
        <v>24.71</v>
      </c>
      <c r="Z60" s="10">
        <v>24.15</v>
      </c>
      <c r="AA60" s="10">
        <v>24.4</v>
      </c>
      <c r="AB60" s="95">
        <v>3865700</v>
      </c>
      <c r="AC60" s="10">
        <v>24.12</v>
      </c>
      <c r="AD60" s="2">
        <f t="shared" si="2"/>
        <v>0.56000000000000227</v>
      </c>
      <c r="AE60" s="138">
        <f t="shared" si="3"/>
        <v>7.5187969924812581E-3</v>
      </c>
    </row>
    <row r="61" spans="2:31" x14ac:dyDescent="0.25">
      <c r="B61" s="592">
        <v>42607</v>
      </c>
      <c r="C61" s="540">
        <v>200</v>
      </c>
      <c r="D61" s="542">
        <v>22.554099999999998</v>
      </c>
      <c r="E61" s="542">
        <v>24.23</v>
      </c>
      <c r="F61" s="542">
        <f t="shared" ref="F61" si="78">C61*(E61-D61)</f>
        <v>335.1800000000004</v>
      </c>
      <c r="G61" s="542">
        <f t="shared" ref="G61" si="79">D61*C61</f>
        <v>4510.82</v>
      </c>
      <c r="H61" s="587">
        <f t="shared" ref="H61" si="80">(E61-D61)/D61</f>
        <v>7.4305780323754983E-2</v>
      </c>
      <c r="I61" s="542"/>
      <c r="O61" s="83">
        <v>0.9</v>
      </c>
      <c r="P61" s="83">
        <f t="shared" si="47"/>
        <v>28.71</v>
      </c>
      <c r="W61" s="133">
        <v>42646</v>
      </c>
      <c r="X61" s="10">
        <v>24.27</v>
      </c>
      <c r="Y61" s="10">
        <v>24.39</v>
      </c>
      <c r="Z61" s="10">
        <v>23.83</v>
      </c>
      <c r="AA61" s="10">
        <v>24.21</v>
      </c>
      <c r="AB61" s="95">
        <v>4257700</v>
      </c>
      <c r="AC61" s="10">
        <v>23.94</v>
      </c>
      <c r="AD61" s="2">
        <f t="shared" si="2"/>
        <v>0.56000000000000227</v>
      </c>
      <c r="AE61" s="138">
        <f t="shared" si="3"/>
        <v>-5.4009140008308698E-3</v>
      </c>
    </row>
    <row r="62" spans="2:31" x14ac:dyDescent="0.25">
      <c r="B62" s="592">
        <v>42608</v>
      </c>
      <c r="C62" s="540">
        <v>200</v>
      </c>
      <c r="D62" s="542">
        <v>22.554099999999998</v>
      </c>
      <c r="E62" s="542">
        <v>23.98</v>
      </c>
      <c r="F62" s="542">
        <f t="shared" ref="F62" si="81">C62*(E62-D62)</f>
        <v>285.1800000000004</v>
      </c>
      <c r="G62" s="542">
        <f t="shared" ref="G62" si="82">D62*C62</f>
        <v>4510.82</v>
      </c>
      <c r="H62" s="587">
        <f t="shared" ref="H62" si="83">(E62-D62)/D62</f>
        <v>6.3221321178854498E-2</v>
      </c>
      <c r="I62" s="542"/>
      <c r="W62" s="133">
        <v>42643</v>
      </c>
      <c r="X62" s="10">
        <v>24.3</v>
      </c>
      <c r="Y62" s="10">
        <v>24.73</v>
      </c>
      <c r="Z62" s="10">
        <v>23.95</v>
      </c>
      <c r="AA62" s="10">
        <v>24.35</v>
      </c>
      <c r="AB62" s="95">
        <v>4186300</v>
      </c>
      <c r="AC62" s="10">
        <v>24.07</v>
      </c>
      <c r="AD62" s="2">
        <f t="shared" si="2"/>
        <v>0.78000000000000114</v>
      </c>
      <c r="AE62" s="138">
        <f t="shared" si="3"/>
        <v>5.8503969912244713E-3</v>
      </c>
    </row>
    <row r="63" spans="2:31" x14ac:dyDescent="0.25">
      <c r="B63" s="592">
        <v>42611</v>
      </c>
      <c r="C63" s="540">
        <v>200</v>
      </c>
      <c r="D63" s="542">
        <v>22.554099999999998</v>
      </c>
      <c r="E63" s="542">
        <v>24.98</v>
      </c>
      <c r="F63" s="542">
        <f t="shared" ref="F63" si="84">C63*(E63-D63)</f>
        <v>485.1800000000004</v>
      </c>
      <c r="G63" s="542">
        <f t="shared" ref="G63" si="85">D63*C63</f>
        <v>4510.82</v>
      </c>
      <c r="H63" s="587">
        <f t="shared" ref="H63" si="86">(E63-D63)/D63</f>
        <v>0.10755915775845644</v>
      </c>
      <c r="I63" s="542"/>
      <c r="W63" s="133">
        <v>42642</v>
      </c>
      <c r="X63" s="10">
        <v>23.91</v>
      </c>
      <c r="Y63" s="10">
        <v>24.68</v>
      </c>
      <c r="Z63" s="10">
        <v>23.72</v>
      </c>
      <c r="AA63" s="10">
        <v>24.2</v>
      </c>
      <c r="AB63" s="95">
        <v>4468900</v>
      </c>
      <c r="AC63" s="10">
        <v>23.93</v>
      </c>
      <c r="AD63" s="2">
        <f t="shared" si="2"/>
        <v>0.96000000000000085</v>
      </c>
      <c r="AE63" s="138">
        <f t="shared" si="3"/>
        <v>1.0557432432432456E-2</v>
      </c>
    </row>
    <row r="64" spans="2:31" x14ac:dyDescent="0.25">
      <c r="B64" s="592">
        <v>42612</v>
      </c>
      <c r="C64" s="540">
        <v>200</v>
      </c>
      <c r="D64" s="542">
        <v>22.554099999999998</v>
      </c>
      <c r="E64" s="542">
        <v>26.17</v>
      </c>
      <c r="F64" s="542">
        <f t="shared" ref="F64:F65" si="87">C64*(E64-D64)</f>
        <v>723.18000000000075</v>
      </c>
      <c r="G64" s="542">
        <f t="shared" ref="G64:G65" si="88">D64*C64</f>
        <v>4510.82</v>
      </c>
      <c r="H64" s="587">
        <f t="shared" ref="H64:H65" si="89">(E64-D64)/D64</f>
        <v>0.16032118328818279</v>
      </c>
      <c r="I64" s="542"/>
      <c r="W64" s="133">
        <v>42641</v>
      </c>
      <c r="X64" s="10">
        <v>23.05</v>
      </c>
      <c r="Y64" s="10">
        <v>24.03</v>
      </c>
      <c r="Z64" s="10">
        <v>23.03</v>
      </c>
      <c r="AA64" s="10">
        <v>23.95</v>
      </c>
      <c r="AB64" s="95">
        <v>5773800</v>
      </c>
      <c r="AC64" s="10">
        <v>23.68</v>
      </c>
      <c r="AD64" s="2">
        <f t="shared" si="2"/>
        <v>1</v>
      </c>
      <c r="AE64" s="138">
        <f t="shared" si="3"/>
        <v>4.6398585947856841E-2</v>
      </c>
    </row>
    <row r="65" spans="2:31" x14ac:dyDescent="0.25">
      <c r="B65" s="592">
        <v>42614</v>
      </c>
      <c r="C65" s="540">
        <v>200</v>
      </c>
      <c r="D65" s="542">
        <v>22.104099999999999</v>
      </c>
      <c r="E65" s="542">
        <v>25.6</v>
      </c>
      <c r="F65" s="542">
        <f t="shared" si="87"/>
        <v>699.18000000000052</v>
      </c>
      <c r="G65" s="542">
        <f t="shared" si="88"/>
        <v>4420.82</v>
      </c>
      <c r="H65" s="587">
        <f t="shared" si="89"/>
        <v>0.15815617917038027</v>
      </c>
      <c r="I65" s="542" t="s">
        <v>190</v>
      </c>
      <c r="W65" s="133">
        <v>42640</v>
      </c>
      <c r="X65" s="10">
        <v>22.44</v>
      </c>
      <c r="Y65" s="10">
        <v>22.92</v>
      </c>
      <c r="Z65" s="10">
        <v>22.2</v>
      </c>
      <c r="AA65" s="10">
        <v>22.89</v>
      </c>
      <c r="AB65" s="95">
        <v>5472400</v>
      </c>
      <c r="AC65" s="10">
        <v>22.63</v>
      </c>
      <c r="AD65" s="2">
        <f t="shared" si="2"/>
        <v>0.72000000000000242</v>
      </c>
      <c r="AE65" s="138">
        <f t="shared" si="3"/>
        <v>1.1170688114387817E-2</v>
      </c>
    </row>
    <row r="66" spans="2:31" x14ac:dyDescent="0.25">
      <c r="B66" s="592">
        <v>42615</v>
      </c>
      <c r="C66" s="540">
        <v>200</v>
      </c>
      <c r="D66" s="542">
        <v>22.104099999999999</v>
      </c>
      <c r="E66" s="542">
        <v>25.94</v>
      </c>
      <c r="F66" s="542">
        <f t="shared" ref="F66" si="90">C66*(E66-D66)</f>
        <v>767.18000000000052</v>
      </c>
      <c r="G66" s="542">
        <f t="shared" ref="G66" si="91">D66*C66</f>
        <v>4420.82</v>
      </c>
      <c r="H66" s="587">
        <f t="shared" ref="H66" si="92">(E66-D66)/D66</f>
        <v>0.17353794092498687</v>
      </c>
      <c r="I66" s="542"/>
      <c r="W66" s="133">
        <v>42639</v>
      </c>
      <c r="X66" s="10">
        <v>22.54</v>
      </c>
      <c r="Y66" s="10">
        <v>22.91</v>
      </c>
      <c r="Z66" s="10">
        <v>22.26</v>
      </c>
      <c r="AA66" s="10">
        <v>22.64</v>
      </c>
      <c r="AB66" s="95">
        <v>4950600</v>
      </c>
      <c r="AC66" s="10">
        <v>22.38</v>
      </c>
      <c r="AD66" s="2">
        <f t="shared" si="2"/>
        <v>0.64999999999999858</v>
      </c>
      <c r="AE66" s="138">
        <f t="shared" si="3"/>
        <v>4.4702726866319153E-4</v>
      </c>
    </row>
    <row r="67" spans="2:31" x14ac:dyDescent="0.25">
      <c r="B67" s="592">
        <v>42619</v>
      </c>
      <c r="C67" s="540">
        <v>200</v>
      </c>
      <c r="D67" s="542">
        <v>22.104099999999999</v>
      </c>
      <c r="E67" s="542">
        <v>25.65</v>
      </c>
      <c r="F67" s="542">
        <f t="shared" ref="F67:F68" si="93">C67*(E67-D67)</f>
        <v>709.18</v>
      </c>
      <c r="G67" s="542">
        <f t="shared" ref="G67:G68" si="94">D67*C67</f>
        <v>4420.82</v>
      </c>
      <c r="H67" s="587">
        <f t="shared" ref="H67:H68" si="95">(E67-D67)/D67</f>
        <v>0.1604182029578223</v>
      </c>
      <c r="I67" s="542"/>
      <c r="W67" s="133">
        <v>42636</v>
      </c>
      <c r="X67" s="10">
        <v>23.13</v>
      </c>
      <c r="Y67" s="10">
        <v>23.32</v>
      </c>
      <c r="Z67" s="10">
        <v>22.29</v>
      </c>
      <c r="AA67" s="10">
        <v>22.63</v>
      </c>
      <c r="AB67" s="95">
        <v>6960800</v>
      </c>
      <c r="AC67" s="10">
        <v>22.37</v>
      </c>
      <c r="AD67" s="2">
        <f>Y67-Z67</f>
        <v>1.0300000000000011</v>
      </c>
      <c r="AE67" s="138" t="e">
        <f>AC67/#REF!-1</f>
        <v>#REF!</v>
      </c>
    </row>
    <row r="68" spans="2:31" x14ac:dyDescent="0.25">
      <c r="B68" s="592">
        <v>42620</v>
      </c>
      <c r="C68" s="540">
        <v>200</v>
      </c>
      <c r="D68" s="542">
        <v>22.1</v>
      </c>
      <c r="E68" s="542">
        <v>25.53</v>
      </c>
      <c r="F68" s="542">
        <f t="shared" si="93"/>
        <v>686</v>
      </c>
      <c r="G68" s="542">
        <f t="shared" si="94"/>
        <v>4420</v>
      </c>
      <c r="H68" s="587">
        <f t="shared" si="95"/>
        <v>0.15520361990950224</v>
      </c>
      <c r="I68" s="542"/>
      <c r="W68" s="133">
        <v>42635</v>
      </c>
      <c r="X68" s="10">
        <v>23.17</v>
      </c>
      <c r="Y68" s="10">
        <v>23.71</v>
      </c>
      <c r="Z68" s="10">
        <v>23.13</v>
      </c>
      <c r="AA68" s="10">
        <v>23.23</v>
      </c>
      <c r="AB68" s="95">
        <v>4750500</v>
      </c>
      <c r="AC68" s="10">
        <v>22.97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592">
        <v>42621</v>
      </c>
      <c r="C69" s="540">
        <v>160</v>
      </c>
      <c r="D69" s="542">
        <v>21.060300000000002</v>
      </c>
      <c r="E69" s="542">
        <v>25.96</v>
      </c>
      <c r="F69" s="542">
        <f t="shared" ref="F69" si="96">C69*(E69-D69)</f>
        <v>783.95199999999988</v>
      </c>
      <c r="G69" s="542">
        <f t="shared" ref="G69" si="97">D69*C69</f>
        <v>3369.6480000000001</v>
      </c>
      <c r="H69" s="587">
        <f t="shared" ref="H69" si="98">(E69-D69)/D69</f>
        <v>0.23265100687074727</v>
      </c>
      <c r="I69" s="54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592">
        <v>42622</v>
      </c>
      <c r="C70" s="540">
        <v>160</v>
      </c>
      <c r="D70" s="542">
        <v>21.060300000000002</v>
      </c>
      <c r="E70" s="542">
        <v>25</v>
      </c>
      <c r="F70" s="542">
        <f t="shared" ref="F70" si="99">C70*(E70-D70)</f>
        <v>630.35199999999975</v>
      </c>
      <c r="G70" s="542">
        <f t="shared" ref="G70" si="100">D70*C70</f>
        <v>3369.6480000000001</v>
      </c>
      <c r="H70" s="587">
        <f t="shared" ref="H70" si="101">(E70-D70)/D70</f>
        <v>0.18706761062283053</v>
      </c>
      <c r="I70" s="542"/>
    </row>
    <row r="71" spans="2:31" x14ac:dyDescent="0.25">
      <c r="B71" s="592">
        <v>42625</v>
      </c>
      <c r="C71" s="540">
        <v>160</v>
      </c>
      <c r="D71" s="542">
        <v>21.060300000000002</v>
      </c>
      <c r="E71" s="542">
        <v>25.51</v>
      </c>
      <c r="F71" s="542">
        <f t="shared" ref="F71:F72" si="102">C71*(E71-D71)</f>
        <v>711.952</v>
      </c>
      <c r="G71" s="542">
        <f t="shared" ref="G71:G72" si="103">D71*C71</f>
        <v>3369.6480000000001</v>
      </c>
      <c r="H71" s="587">
        <f t="shared" ref="H71:H72" si="104">(E71-D71)/D71</f>
        <v>0.21128378987953636</v>
      </c>
      <c r="I71" s="542"/>
    </row>
    <row r="72" spans="2:31" x14ac:dyDescent="0.25">
      <c r="B72" s="592">
        <v>42626</v>
      </c>
      <c r="C72" s="540">
        <v>200</v>
      </c>
      <c r="D72" s="542">
        <v>21.764199999999999</v>
      </c>
      <c r="E72" s="542">
        <v>24.01</v>
      </c>
      <c r="F72" s="542">
        <f t="shared" si="102"/>
        <v>449.16000000000054</v>
      </c>
      <c r="G72" s="542">
        <f t="shared" si="103"/>
        <v>4352.84</v>
      </c>
      <c r="H72" s="587">
        <f t="shared" si="104"/>
        <v>0.10318780382462957</v>
      </c>
      <c r="I72" s="542" t="s">
        <v>314</v>
      </c>
    </row>
    <row r="73" spans="2:31" x14ac:dyDescent="0.25">
      <c r="B73" s="592">
        <v>42632</v>
      </c>
      <c r="C73" s="540">
        <v>200</v>
      </c>
      <c r="D73" s="542">
        <v>21.764199999999999</v>
      </c>
      <c r="E73" s="542">
        <v>23.68</v>
      </c>
      <c r="F73" s="542">
        <f t="shared" ref="F73" si="105">C73*(E73-D73)</f>
        <v>383.1600000000002</v>
      </c>
      <c r="G73" s="542">
        <f t="shared" ref="G73" si="106">D73*C73</f>
        <v>4352.84</v>
      </c>
      <c r="H73" s="587">
        <f t="shared" ref="H73" si="107">(E73-D73)/D73</f>
        <v>8.8025289236452572E-2</v>
      </c>
      <c r="I73" s="542"/>
    </row>
    <row r="74" spans="2:31" x14ac:dyDescent="0.25">
      <c r="B74" s="592">
        <v>42633</v>
      </c>
      <c r="C74" s="540">
        <v>200</v>
      </c>
      <c r="D74" s="542">
        <v>21.764199999999999</v>
      </c>
      <c r="E74" s="542">
        <v>23.3</v>
      </c>
      <c r="F74" s="542">
        <f t="shared" ref="F74" si="108">C74*(E74-D74)</f>
        <v>307.16000000000037</v>
      </c>
      <c r="G74" s="542">
        <f t="shared" ref="G74" si="109">D74*C74</f>
        <v>4352.84</v>
      </c>
      <c r="H74" s="587">
        <f t="shared" ref="H74" si="110">(E74-D74)/D74</f>
        <v>7.0565423953097381E-2</v>
      </c>
      <c r="I74" s="542"/>
    </row>
    <row r="75" spans="2:31" x14ac:dyDescent="0.25">
      <c r="B75" s="592">
        <v>42634</v>
      </c>
      <c r="C75" s="540">
        <v>200</v>
      </c>
      <c r="D75" s="542">
        <v>21.764199999999999</v>
      </c>
      <c r="E75" s="542">
        <v>23.03</v>
      </c>
      <c r="F75" s="542">
        <f t="shared" ref="F75" si="111">C75*(E75-D75)</f>
        <v>253.16000000000045</v>
      </c>
      <c r="G75" s="542">
        <f t="shared" ref="G75" si="112">D75*C75</f>
        <v>4352.84</v>
      </c>
      <c r="H75" s="587">
        <f t="shared" ref="H75" si="113">(E75-D75)/D75</f>
        <v>5.8159730199134466E-2</v>
      </c>
      <c r="I75" s="542"/>
    </row>
    <row r="76" spans="2:31" x14ac:dyDescent="0.25">
      <c r="B76" s="592">
        <v>42636</v>
      </c>
      <c r="C76" s="540">
        <v>200</v>
      </c>
      <c r="D76" s="542">
        <v>21.764199999999999</v>
      </c>
      <c r="E76" s="542">
        <v>22.63</v>
      </c>
      <c r="F76" s="542">
        <f t="shared" ref="F76" si="114">C76*(E76-D76)</f>
        <v>173.16000000000003</v>
      </c>
      <c r="G76" s="542">
        <f t="shared" ref="G76" si="115">D76*C76</f>
        <v>4352.84</v>
      </c>
      <c r="H76" s="587">
        <f t="shared" ref="H76" si="116">(E76-D76)/D76</f>
        <v>3.9780924637707805E-2</v>
      </c>
      <c r="I76" s="542"/>
    </row>
    <row r="77" spans="2:31" x14ac:dyDescent="0.25">
      <c r="B77" s="592">
        <v>42639</v>
      </c>
      <c r="C77" s="540">
        <v>300</v>
      </c>
      <c r="D77" s="542">
        <v>21.936299999999999</v>
      </c>
      <c r="E77" s="542">
        <v>22.64</v>
      </c>
      <c r="F77" s="542">
        <f t="shared" ref="F77:F82" si="117">C77*(E77-D77)</f>
        <v>211.11000000000041</v>
      </c>
      <c r="G77" s="542">
        <f t="shared" ref="G77:G82" si="118">D77*C77</f>
        <v>6580.8899999999994</v>
      </c>
      <c r="H77" s="587">
        <f t="shared" ref="H77:H82" si="119">(E77-D77)/D77</f>
        <v>3.2079247639756996E-2</v>
      </c>
      <c r="I77" s="542"/>
    </row>
    <row r="78" spans="2:31" x14ac:dyDescent="0.25">
      <c r="B78" s="592">
        <v>42639</v>
      </c>
      <c r="C78" s="540">
        <v>200</v>
      </c>
      <c r="D78" s="542">
        <v>21.494499999999999</v>
      </c>
      <c r="E78" s="542">
        <v>22.64</v>
      </c>
      <c r="F78" s="542">
        <f t="shared" si="117"/>
        <v>229.10000000000039</v>
      </c>
      <c r="G78" s="542">
        <f t="shared" si="118"/>
        <v>4298.8999999999996</v>
      </c>
      <c r="H78" s="587">
        <f t="shared" si="119"/>
        <v>5.3292702784433321E-2</v>
      </c>
      <c r="I78" s="542" t="s">
        <v>315</v>
      </c>
    </row>
    <row r="79" spans="2:31" x14ac:dyDescent="0.25">
      <c r="B79" s="592">
        <v>42640</v>
      </c>
      <c r="C79" s="540">
        <v>200</v>
      </c>
      <c r="D79" s="542">
        <v>21.494499999999999</v>
      </c>
      <c r="E79" s="542">
        <v>23.95</v>
      </c>
      <c r="F79" s="542">
        <f t="shared" si="117"/>
        <v>491.10000000000014</v>
      </c>
      <c r="G79" s="542">
        <f t="shared" si="118"/>
        <v>4298.8999999999996</v>
      </c>
      <c r="H79" s="587">
        <f t="shared" si="119"/>
        <v>0.11423852613459261</v>
      </c>
      <c r="I79" s="542"/>
    </row>
    <row r="80" spans="2:31" x14ac:dyDescent="0.25">
      <c r="B80" s="592">
        <v>42643</v>
      </c>
      <c r="C80" s="540">
        <v>140</v>
      </c>
      <c r="D80" s="542">
        <v>20.112300000000001</v>
      </c>
      <c r="E80" s="542">
        <v>24.2</v>
      </c>
      <c r="F80" s="542">
        <f t="shared" si="117"/>
        <v>572.27799999999979</v>
      </c>
      <c r="G80" s="542">
        <f t="shared" si="118"/>
        <v>2815.7220000000002</v>
      </c>
      <c r="H80" s="587">
        <f t="shared" si="119"/>
        <v>0.2032437861408192</v>
      </c>
      <c r="I80" s="542"/>
    </row>
    <row r="81" spans="2:9" x14ac:dyDescent="0.25">
      <c r="B81" s="592">
        <v>42643</v>
      </c>
      <c r="C81" s="540">
        <v>200</v>
      </c>
      <c r="D81" s="542">
        <v>21.368600000000001</v>
      </c>
      <c r="E81" s="542">
        <v>24.2</v>
      </c>
      <c r="F81" s="542">
        <f t="shared" si="117"/>
        <v>566.27999999999975</v>
      </c>
      <c r="G81" s="542">
        <f t="shared" si="118"/>
        <v>4273.72</v>
      </c>
      <c r="H81" s="587">
        <f t="shared" si="119"/>
        <v>0.13250283125707807</v>
      </c>
      <c r="I81" s="542" t="s">
        <v>315</v>
      </c>
    </row>
    <row r="82" spans="2:9" x14ac:dyDescent="0.25">
      <c r="B82" s="592">
        <v>42648</v>
      </c>
      <c r="C82" s="540">
        <v>200</v>
      </c>
      <c r="D82" s="542">
        <v>21.368600000000001</v>
      </c>
      <c r="E82" s="542">
        <v>24.86</v>
      </c>
      <c r="F82" s="542">
        <f t="shared" si="117"/>
        <v>698.27999999999975</v>
      </c>
      <c r="G82" s="542">
        <f t="shared" si="118"/>
        <v>4273.72</v>
      </c>
      <c r="H82" s="587">
        <f t="shared" si="119"/>
        <v>0.16338927210954385</v>
      </c>
      <c r="I82" s="542"/>
    </row>
    <row r="83" spans="2:9" x14ac:dyDescent="0.25">
      <c r="B83" s="592">
        <v>42649</v>
      </c>
      <c r="C83" s="540">
        <v>200</v>
      </c>
      <c r="D83" s="542">
        <v>21.368600000000001</v>
      </c>
      <c r="E83" s="542">
        <v>24.66</v>
      </c>
      <c r="F83" s="542">
        <f t="shared" ref="F83" si="120">C83*(E83-D83)</f>
        <v>658.27999999999986</v>
      </c>
      <c r="G83" s="542">
        <f t="shared" ref="G83" si="121">D83*C83</f>
        <v>4273.72</v>
      </c>
      <c r="H83" s="587">
        <f t="shared" ref="H83" si="122">(E83-D83)/D83</f>
        <v>0.15402974457849364</v>
      </c>
      <c r="I83" s="542"/>
    </row>
    <row r="84" spans="2:9" x14ac:dyDescent="0.25">
      <c r="B84" s="592">
        <v>42650</v>
      </c>
      <c r="C84" s="540">
        <v>200</v>
      </c>
      <c r="D84" s="542">
        <v>21.368600000000001</v>
      </c>
      <c r="E84" s="542">
        <v>23.95</v>
      </c>
      <c r="F84" s="542">
        <f t="shared" ref="F84:F85" si="123">C84*(E84-D84)</f>
        <v>516.27999999999975</v>
      </c>
      <c r="G84" s="542">
        <f t="shared" ref="G84:G85" si="124">D84*C84</f>
        <v>4273.72</v>
      </c>
      <c r="H84" s="587">
        <f t="shared" ref="H84:H85" si="125">(E84-D84)/D84</f>
        <v>0.12080342184326529</v>
      </c>
      <c r="I84" s="542"/>
    </row>
    <row r="85" spans="2:9" x14ac:dyDescent="0.25">
      <c r="B85" s="592">
        <v>42661</v>
      </c>
      <c r="C85" s="540">
        <v>300</v>
      </c>
      <c r="D85" s="542">
        <v>21.765699999999999</v>
      </c>
      <c r="E85" s="542">
        <v>23.46</v>
      </c>
      <c r="F85" s="542">
        <f t="shared" si="123"/>
        <v>508.29000000000059</v>
      </c>
      <c r="G85" s="542">
        <f t="shared" si="124"/>
        <v>6529.71</v>
      </c>
      <c r="H85" s="587">
        <f t="shared" si="125"/>
        <v>7.7842660700092436E-2</v>
      </c>
      <c r="I85" s="542">
        <v>21.5</v>
      </c>
    </row>
    <row r="86" spans="2:9" x14ac:dyDescent="0.25">
      <c r="B86" s="592">
        <v>42662</v>
      </c>
      <c r="C86" s="540">
        <v>300</v>
      </c>
      <c r="D86" s="542">
        <v>21.77</v>
      </c>
      <c r="E86" s="542">
        <v>24.15</v>
      </c>
      <c r="F86" s="542">
        <f t="shared" ref="F86:F87" si="126">C86*(E86-D86)</f>
        <v>713.99999999999966</v>
      </c>
      <c r="G86" s="542">
        <f t="shared" ref="G86:G87" si="127">D86*C86</f>
        <v>6531</v>
      </c>
      <c r="H86" s="587">
        <f t="shared" ref="H86:H87" si="128">(E86-D86)/D86</f>
        <v>0.10932475884244369</v>
      </c>
      <c r="I86" s="542"/>
    </row>
    <row r="87" spans="2:9" x14ac:dyDescent="0.25">
      <c r="B87" s="592">
        <v>42663</v>
      </c>
      <c r="C87" s="540">
        <v>260</v>
      </c>
      <c r="D87" s="542">
        <v>21.302099999999999</v>
      </c>
      <c r="E87" s="542">
        <v>24.98</v>
      </c>
      <c r="F87" s="542">
        <f t="shared" si="126"/>
        <v>956.25400000000025</v>
      </c>
      <c r="G87" s="542">
        <f t="shared" si="127"/>
        <v>5538.5460000000003</v>
      </c>
      <c r="H87" s="587">
        <f t="shared" si="128"/>
        <v>0.17265433924354881</v>
      </c>
      <c r="I87" s="542"/>
    </row>
    <row r="88" spans="2:9" x14ac:dyDescent="0.25">
      <c r="B88" s="592">
        <v>42664</v>
      </c>
      <c r="C88" s="540">
        <v>260</v>
      </c>
      <c r="D88" s="542">
        <v>21.302099999999999</v>
      </c>
      <c r="E88" s="542">
        <v>25.92</v>
      </c>
      <c r="F88" s="542">
        <f t="shared" ref="F88" si="129">C88*(E88-D88)</f>
        <v>1200.6540000000007</v>
      </c>
      <c r="G88" s="542">
        <f t="shared" ref="G88" si="130">D88*C88</f>
        <v>5538.5460000000003</v>
      </c>
      <c r="H88" s="587">
        <f t="shared" ref="H88" si="131">(E88-D88)/D88</f>
        <v>0.21678144408297786</v>
      </c>
      <c r="I88" s="542"/>
    </row>
    <row r="89" spans="2:9" x14ac:dyDescent="0.25">
      <c r="B89" s="592">
        <v>42667</v>
      </c>
      <c r="C89" s="540">
        <v>260</v>
      </c>
      <c r="D89" s="542">
        <v>21.302099999999999</v>
      </c>
      <c r="E89" s="542">
        <v>25.35</v>
      </c>
      <c r="F89" s="542">
        <f t="shared" ref="F89:F94" si="132">C89*(E89-D89)</f>
        <v>1052.4540000000006</v>
      </c>
      <c r="G89" s="542">
        <f t="shared" ref="G89:G94" si="133">D89*C89</f>
        <v>5538.5460000000003</v>
      </c>
      <c r="H89" s="587">
        <f t="shared" ref="H89:H94" si="134">(E89-D89)/D89</f>
        <v>0.19002351880800494</v>
      </c>
      <c r="I89" s="542"/>
    </row>
    <row r="90" spans="2:9" x14ac:dyDescent="0.25">
      <c r="B90" s="592">
        <v>42674</v>
      </c>
      <c r="C90" s="540">
        <v>300</v>
      </c>
      <c r="D90" s="542">
        <v>21.6828</v>
      </c>
      <c r="E90" s="542">
        <v>24.01</v>
      </c>
      <c r="F90" s="542">
        <f t="shared" si="132"/>
        <v>698.16000000000042</v>
      </c>
      <c r="G90" s="542">
        <f t="shared" si="133"/>
        <v>6504.84</v>
      </c>
      <c r="H90" s="587">
        <f t="shared" si="134"/>
        <v>0.10732931171250951</v>
      </c>
      <c r="I90" s="542">
        <v>21.5</v>
      </c>
    </row>
    <row r="91" spans="2:9" x14ac:dyDescent="0.25">
      <c r="B91" s="592">
        <v>42675</v>
      </c>
      <c r="C91" s="540">
        <v>300</v>
      </c>
      <c r="D91" s="542">
        <v>21.6096</v>
      </c>
      <c r="E91" s="542">
        <v>24.89</v>
      </c>
      <c r="F91" s="542">
        <f t="shared" si="132"/>
        <v>984.12000000000012</v>
      </c>
      <c r="G91" s="542">
        <f t="shared" si="133"/>
        <v>6482.88</v>
      </c>
      <c r="H91" s="587">
        <f t="shared" si="134"/>
        <v>0.15180290241374206</v>
      </c>
      <c r="I91" s="542">
        <v>21.5</v>
      </c>
    </row>
    <row r="92" spans="2:9" x14ac:dyDescent="0.25">
      <c r="B92" s="592">
        <v>42677</v>
      </c>
      <c r="C92" s="540">
        <v>340</v>
      </c>
      <c r="D92" s="542">
        <v>21.5627</v>
      </c>
      <c r="E92" s="542">
        <v>22.6</v>
      </c>
      <c r="F92" s="542">
        <f t="shared" si="132"/>
        <v>352.68200000000064</v>
      </c>
      <c r="G92" s="542">
        <f t="shared" si="133"/>
        <v>7331.3180000000002</v>
      </c>
      <c r="H92" s="587">
        <f t="shared" si="134"/>
        <v>4.8106220464042164E-2</v>
      </c>
      <c r="I92" s="542"/>
    </row>
    <row r="93" spans="2:9" x14ac:dyDescent="0.25">
      <c r="B93" s="592">
        <v>42701</v>
      </c>
      <c r="C93" s="540">
        <v>240</v>
      </c>
      <c r="D93" s="542">
        <v>18.880800000000001</v>
      </c>
      <c r="E93" s="542">
        <v>28.55</v>
      </c>
      <c r="F93" s="542">
        <f t="shared" si="132"/>
        <v>2320.6080000000002</v>
      </c>
      <c r="G93" s="542">
        <f t="shared" si="133"/>
        <v>4531.3919999999998</v>
      </c>
      <c r="H93" s="587">
        <f t="shared" si="134"/>
        <v>0.51211813058768696</v>
      </c>
      <c r="I93" s="542"/>
    </row>
    <row r="94" spans="2:9" x14ac:dyDescent="0.25">
      <c r="B94" s="592">
        <v>42705</v>
      </c>
      <c r="C94" s="540">
        <v>200</v>
      </c>
      <c r="D94" s="542">
        <v>16.231100000000001</v>
      </c>
      <c r="E94" s="542">
        <v>28.94</v>
      </c>
      <c r="F94" s="542">
        <f t="shared" si="132"/>
        <v>2541.7799999999997</v>
      </c>
      <c r="G94" s="542">
        <f t="shared" si="133"/>
        <v>3246.2200000000003</v>
      </c>
      <c r="H94" s="587">
        <f t="shared" si="134"/>
        <v>0.78299683940090314</v>
      </c>
      <c r="I94" s="542" t="s">
        <v>379</v>
      </c>
    </row>
    <row r="95" spans="2:9" x14ac:dyDescent="0.25">
      <c r="B95" s="592">
        <v>42711</v>
      </c>
      <c r="C95" s="540">
        <v>0</v>
      </c>
      <c r="D95" s="542"/>
      <c r="E95" s="542"/>
      <c r="F95" s="542">
        <v>2733.66</v>
      </c>
      <c r="G95" s="542"/>
      <c r="H95" s="587"/>
      <c r="I95" s="542"/>
    </row>
    <row r="96" spans="2:9" x14ac:dyDescent="0.25">
      <c r="B96" s="157"/>
      <c r="C96" s="10"/>
      <c r="D96" s="40"/>
      <c r="E96" s="40"/>
      <c r="F96" s="40"/>
      <c r="G96" s="40"/>
      <c r="H96" s="231"/>
      <c r="I96" s="40"/>
    </row>
    <row r="97" spans="1:13" x14ac:dyDescent="0.25">
      <c r="B97" s="157"/>
      <c r="C97" s="10"/>
      <c r="D97" s="40"/>
      <c r="E97" s="40"/>
      <c r="F97" s="40"/>
      <c r="G97" s="40"/>
      <c r="H97" s="231"/>
      <c r="I97" s="40"/>
    </row>
    <row r="98" spans="1:13" x14ac:dyDescent="0.25">
      <c r="B98" s="157"/>
      <c r="C98" s="10"/>
      <c r="D98" s="40"/>
      <c r="E98" s="40"/>
      <c r="F98" s="40"/>
      <c r="G98" s="40"/>
      <c r="H98" s="231"/>
      <c r="I98" s="40"/>
    </row>
    <row r="102" spans="1:13" x14ac:dyDescent="0.25">
      <c r="L102" t="s">
        <v>65</v>
      </c>
      <c r="M102" s="2">
        <f>M120+K120-F120</f>
        <v>2733.6599999999962</v>
      </c>
    </row>
    <row r="103" spans="1:13" x14ac:dyDescent="0.25">
      <c r="A103" s="263" t="s">
        <v>1</v>
      </c>
      <c r="B103" s="593" t="s">
        <v>2</v>
      </c>
      <c r="C103" s="263" t="s">
        <v>4</v>
      </c>
      <c r="D103" s="264" t="s">
        <v>5</v>
      </c>
      <c r="E103" s="264" t="s">
        <v>94</v>
      </c>
      <c r="F103" s="264" t="s">
        <v>60</v>
      </c>
      <c r="G103" s="263" t="s">
        <v>3</v>
      </c>
      <c r="H103" s="263" t="s">
        <v>6</v>
      </c>
      <c r="I103" s="264" t="s">
        <v>7</v>
      </c>
      <c r="J103" s="264" t="s">
        <v>95</v>
      </c>
      <c r="K103" s="264" t="s">
        <v>61</v>
      </c>
      <c r="L103" s="263" t="s">
        <v>37</v>
      </c>
      <c r="M103" s="263" t="s">
        <v>38</v>
      </c>
    </row>
    <row r="104" spans="1:13" x14ac:dyDescent="0.25">
      <c r="A104" s="265" t="s">
        <v>233</v>
      </c>
      <c r="B104" s="594">
        <v>42545</v>
      </c>
      <c r="C104" s="261">
        <v>100</v>
      </c>
      <c r="D104" s="262">
        <v>25.25</v>
      </c>
      <c r="E104" s="262">
        <v>0</v>
      </c>
      <c r="F104" s="262">
        <f t="shared" ref="F104:F115" si="135">D104*C104+E104</f>
        <v>2525</v>
      </c>
      <c r="G104" s="594">
        <v>42577</v>
      </c>
      <c r="H104" s="267">
        <v>30</v>
      </c>
      <c r="I104" s="262">
        <v>25.81</v>
      </c>
      <c r="J104" s="262">
        <v>0.02</v>
      </c>
      <c r="K104" s="262">
        <f t="shared" ref="K104:K110" si="136">H104*I104-J104</f>
        <v>774.28</v>
      </c>
      <c r="L104" s="266">
        <v>42613</v>
      </c>
      <c r="M104" s="262">
        <v>90</v>
      </c>
    </row>
    <row r="105" spans="1:13" x14ac:dyDescent="0.25">
      <c r="A105" s="268" t="s">
        <v>71</v>
      </c>
      <c r="B105" s="594">
        <v>42580</v>
      </c>
      <c r="C105" s="261">
        <v>30</v>
      </c>
      <c r="D105" s="262">
        <v>23.78</v>
      </c>
      <c r="E105" s="262">
        <v>0</v>
      </c>
      <c r="F105" s="262">
        <f t="shared" si="135"/>
        <v>713.40000000000009</v>
      </c>
      <c r="G105" s="594">
        <v>42597</v>
      </c>
      <c r="H105" s="267">
        <v>70</v>
      </c>
      <c r="I105" s="262">
        <v>22.94</v>
      </c>
      <c r="J105" s="262">
        <v>0.38</v>
      </c>
      <c r="K105" s="262">
        <f t="shared" si="136"/>
        <v>1605.42</v>
      </c>
      <c r="L105" s="266">
        <v>42704</v>
      </c>
      <c r="M105" s="262">
        <v>102</v>
      </c>
    </row>
    <row r="106" spans="1:13" x14ac:dyDescent="0.25">
      <c r="A106" s="261"/>
      <c r="B106" s="594">
        <v>42586</v>
      </c>
      <c r="C106" s="261">
        <v>40</v>
      </c>
      <c r="D106" s="262">
        <v>22.65</v>
      </c>
      <c r="E106" s="262">
        <v>0</v>
      </c>
      <c r="F106" s="262">
        <f t="shared" si="135"/>
        <v>906</v>
      </c>
      <c r="G106" s="594">
        <v>42599</v>
      </c>
      <c r="H106" s="267">
        <v>30</v>
      </c>
      <c r="I106" s="262">
        <v>23.48</v>
      </c>
      <c r="J106" s="262">
        <v>0.02</v>
      </c>
      <c r="K106" s="262">
        <f t="shared" si="136"/>
        <v>704.38</v>
      </c>
      <c r="L106" s="261"/>
      <c r="M106" s="261"/>
    </row>
    <row r="107" spans="1:13" x14ac:dyDescent="0.25">
      <c r="A107" s="261"/>
      <c r="B107" s="594">
        <v>42586</v>
      </c>
      <c r="C107" s="261">
        <v>60</v>
      </c>
      <c r="D107" s="262">
        <v>22.65</v>
      </c>
      <c r="E107" s="262">
        <v>0</v>
      </c>
      <c r="F107" s="262">
        <f t="shared" si="135"/>
        <v>1359</v>
      </c>
      <c r="G107" s="594">
        <v>42621</v>
      </c>
      <c r="H107" s="267">
        <v>40</v>
      </c>
      <c r="I107" s="262">
        <v>26.28</v>
      </c>
      <c r="J107" s="262">
        <v>0.02</v>
      </c>
      <c r="K107" s="262">
        <f t="shared" si="136"/>
        <v>1051.18</v>
      </c>
      <c r="L107" s="261"/>
      <c r="M107" s="261"/>
    </row>
    <row r="108" spans="1:13" x14ac:dyDescent="0.25">
      <c r="A108" s="261"/>
      <c r="B108" s="594">
        <v>42586</v>
      </c>
      <c r="C108" s="261">
        <v>100</v>
      </c>
      <c r="D108" s="262">
        <v>20.92</v>
      </c>
      <c r="E108" s="262">
        <v>-0.5</v>
      </c>
      <c r="F108" s="262">
        <f t="shared" si="135"/>
        <v>2091.5</v>
      </c>
      <c r="G108" s="594">
        <v>42639</v>
      </c>
      <c r="H108" s="267">
        <v>100</v>
      </c>
      <c r="I108" s="262">
        <v>22.82</v>
      </c>
      <c r="J108" s="262">
        <v>0.05</v>
      </c>
      <c r="K108" s="262">
        <f t="shared" si="136"/>
        <v>2281.9499999999998</v>
      </c>
      <c r="L108" s="261"/>
      <c r="M108" s="261"/>
    </row>
    <row r="109" spans="1:13" x14ac:dyDescent="0.25">
      <c r="A109" s="261"/>
      <c r="B109" s="594">
        <v>42626</v>
      </c>
      <c r="C109" s="261">
        <v>40</v>
      </c>
      <c r="D109" s="262">
        <v>24.58</v>
      </c>
      <c r="E109" s="262">
        <v>0</v>
      </c>
      <c r="F109" s="262">
        <f t="shared" si="135"/>
        <v>983.19999999999993</v>
      </c>
      <c r="G109" s="594">
        <v>42643</v>
      </c>
      <c r="H109" s="267">
        <v>60</v>
      </c>
      <c r="I109" s="262">
        <v>24.72</v>
      </c>
      <c r="J109" s="262">
        <v>0.03</v>
      </c>
      <c r="K109" s="262">
        <f t="shared" si="136"/>
        <v>1483.1699999999998</v>
      </c>
      <c r="L109" s="261"/>
      <c r="M109" s="261"/>
    </row>
    <row r="110" spans="1:13" x14ac:dyDescent="0.25">
      <c r="A110" s="261"/>
      <c r="B110" s="594">
        <v>42639</v>
      </c>
      <c r="C110" s="261">
        <v>100</v>
      </c>
      <c r="D110" s="262">
        <v>22.28</v>
      </c>
      <c r="E110" s="262">
        <v>0</v>
      </c>
      <c r="F110" s="262">
        <f t="shared" si="135"/>
        <v>2228</v>
      </c>
      <c r="G110" s="594">
        <v>42663</v>
      </c>
      <c r="H110" s="267">
        <v>40</v>
      </c>
      <c r="I110" s="262">
        <v>24.78</v>
      </c>
      <c r="J110" s="262">
        <v>0.02</v>
      </c>
      <c r="K110" s="262">
        <f t="shared" si="136"/>
        <v>991.18000000000006</v>
      </c>
      <c r="L110" s="261"/>
      <c r="M110" s="261"/>
    </row>
    <row r="111" spans="1:13" x14ac:dyDescent="0.25">
      <c r="A111" s="261"/>
      <c r="B111" s="594">
        <v>42643</v>
      </c>
      <c r="C111" s="261">
        <v>60</v>
      </c>
      <c r="D111" s="262">
        <v>24.3</v>
      </c>
      <c r="E111" s="262">
        <v>0</v>
      </c>
      <c r="F111" s="262">
        <f t="shared" si="135"/>
        <v>1458</v>
      </c>
      <c r="G111" s="594">
        <v>42675</v>
      </c>
      <c r="H111" s="267">
        <v>100</v>
      </c>
      <c r="I111" s="262">
        <v>24.75</v>
      </c>
      <c r="J111" s="262">
        <v>0.05</v>
      </c>
      <c r="K111" s="262">
        <f>H111*I111-J111</f>
        <v>2474.9499999999998</v>
      </c>
      <c r="L111" s="261"/>
      <c r="M111" s="261"/>
    </row>
    <row r="112" spans="1:13" x14ac:dyDescent="0.25">
      <c r="A112" s="261"/>
      <c r="B112" s="594">
        <v>42655</v>
      </c>
      <c r="C112" s="261">
        <v>100</v>
      </c>
      <c r="D112" s="262">
        <v>22.56</v>
      </c>
      <c r="E112" s="262">
        <v>0</v>
      </c>
      <c r="F112" s="262">
        <f t="shared" si="135"/>
        <v>2256</v>
      </c>
      <c r="G112" s="594">
        <v>42677</v>
      </c>
      <c r="H112" s="267">
        <v>60</v>
      </c>
      <c r="I112" s="262">
        <v>23.16</v>
      </c>
      <c r="J112" s="262">
        <v>0.03</v>
      </c>
      <c r="K112" s="262">
        <f>H112*I112-J112</f>
        <v>1389.57</v>
      </c>
      <c r="L112" s="261"/>
      <c r="M112" s="261"/>
    </row>
    <row r="113" spans="1:13" x14ac:dyDescent="0.25">
      <c r="A113" s="261"/>
      <c r="B113" s="594">
        <v>42674</v>
      </c>
      <c r="C113" s="261">
        <v>40</v>
      </c>
      <c r="D113" s="262">
        <v>24.16</v>
      </c>
      <c r="E113" s="262">
        <v>-0.1</v>
      </c>
      <c r="F113" s="262">
        <f t="shared" si="135"/>
        <v>966.3</v>
      </c>
      <c r="G113" s="594">
        <v>42688</v>
      </c>
      <c r="H113" s="267">
        <v>100</v>
      </c>
      <c r="I113" s="262">
        <v>28</v>
      </c>
      <c r="J113" s="262">
        <v>0.06</v>
      </c>
      <c r="K113" s="262">
        <f>H113*I113-J113</f>
        <v>2799.94</v>
      </c>
      <c r="L113" s="261"/>
      <c r="M113" s="261"/>
    </row>
    <row r="114" spans="1:13" x14ac:dyDescent="0.25">
      <c r="A114" s="261"/>
      <c r="B114" s="594">
        <v>42675</v>
      </c>
      <c r="C114" s="261">
        <v>100</v>
      </c>
      <c r="D114" s="262">
        <v>24.53</v>
      </c>
      <c r="E114" s="262">
        <v>0</v>
      </c>
      <c r="F114" s="262">
        <f t="shared" si="135"/>
        <v>2453</v>
      </c>
      <c r="G114" s="594">
        <v>42705</v>
      </c>
      <c r="H114" s="267">
        <v>40</v>
      </c>
      <c r="I114" s="262">
        <v>29.58</v>
      </c>
      <c r="J114" s="262">
        <v>0.03</v>
      </c>
      <c r="K114" s="262">
        <f>H114*I114-J114</f>
        <v>1183.1699999999998</v>
      </c>
      <c r="L114" s="261"/>
      <c r="M114" s="261"/>
    </row>
    <row r="115" spans="1:13" x14ac:dyDescent="0.25">
      <c r="A115" s="261"/>
      <c r="B115" s="594">
        <v>42677</v>
      </c>
      <c r="C115" s="261">
        <v>100</v>
      </c>
      <c r="D115" s="262">
        <v>22.38</v>
      </c>
      <c r="E115" s="262">
        <v>0</v>
      </c>
      <c r="F115" s="262">
        <f t="shared" si="135"/>
        <v>2238</v>
      </c>
      <c r="G115" s="594">
        <v>42711</v>
      </c>
      <c r="H115" s="267">
        <v>200</v>
      </c>
      <c r="I115" s="262">
        <v>29.9</v>
      </c>
      <c r="J115" s="262">
        <v>0.13</v>
      </c>
      <c r="K115" s="262">
        <f>H115*I115-J115</f>
        <v>5979.87</v>
      </c>
      <c r="L115" s="261"/>
      <c r="M115" s="261"/>
    </row>
    <row r="116" spans="1:13" x14ac:dyDescent="0.25">
      <c r="A116" s="261"/>
      <c r="B116" s="594"/>
      <c r="C116" s="261"/>
      <c r="D116" s="262"/>
      <c r="E116" s="262"/>
      <c r="F116" s="262"/>
      <c r="G116" s="594"/>
      <c r="H116" s="267"/>
      <c r="I116" s="262"/>
      <c r="J116" s="262"/>
      <c r="K116" s="262"/>
      <c r="L116" s="261"/>
      <c r="M116" s="261"/>
    </row>
    <row r="117" spans="1:13" x14ac:dyDescent="0.25">
      <c r="A117" s="261"/>
      <c r="B117" s="594"/>
      <c r="C117" s="261"/>
      <c r="D117" s="262"/>
      <c r="E117" s="262"/>
      <c r="F117" s="262"/>
      <c r="G117" s="594"/>
      <c r="H117" s="267"/>
      <c r="I117" s="262"/>
      <c r="J117" s="262"/>
      <c r="K117" s="262"/>
      <c r="L117" s="261"/>
      <c r="M117" s="261"/>
    </row>
    <row r="118" spans="1:13" x14ac:dyDescent="0.25">
      <c r="A118" s="261"/>
      <c r="B118" s="594"/>
      <c r="C118" s="261"/>
      <c r="D118" s="262"/>
      <c r="E118" s="262"/>
      <c r="F118" s="262"/>
      <c r="G118" s="594"/>
      <c r="H118" s="267"/>
      <c r="I118" s="262"/>
      <c r="J118" s="262"/>
      <c r="K118" s="262"/>
      <c r="L118" s="261"/>
      <c r="M118" s="261"/>
    </row>
    <row r="119" spans="1:13" x14ac:dyDescent="0.25">
      <c r="A119" s="261"/>
      <c r="B119" s="594"/>
      <c r="C119" s="261"/>
      <c r="D119" s="262"/>
      <c r="E119" s="262"/>
      <c r="F119" s="262"/>
      <c r="G119" s="594"/>
      <c r="H119" s="261"/>
      <c r="I119" s="262"/>
      <c r="J119" s="262"/>
      <c r="K119" s="262"/>
      <c r="L119" s="261"/>
      <c r="M119" s="261"/>
    </row>
    <row r="120" spans="1:13" x14ac:dyDescent="0.25">
      <c r="A120" s="32" t="s">
        <v>81</v>
      </c>
      <c r="B120" s="513"/>
      <c r="C120" s="14">
        <f>SUM(C104:C116)</f>
        <v>870</v>
      </c>
      <c r="D120" s="18"/>
      <c r="E120" s="18"/>
      <c r="F120" s="18">
        <f>SUM(F104:F116)</f>
        <v>20177.400000000001</v>
      </c>
      <c r="G120" s="14"/>
      <c r="H120" s="14">
        <f>SUM(H104:H115)</f>
        <v>870</v>
      </c>
      <c r="I120" s="18"/>
      <c r="J120" s="18"/>
      <c r="K120" s="18">
        <f>SUM(K104:K115)</f>
        <v>22719.059999999998</v>
      </c>
      <c r="L120" s="14"/>
      <c r="M120" s="18">
        <f>SUM(M104:M112)</f>
        <v>192</v>
      </c>
    </row>
    <row r="121" spans="1:13" ht="15.75" thickBot="1" x14ac:dyDescent="0.3">
      <c r="A121" s="467" t="s">
        <v>199</v>
      </c>
      <c r="B121" s="595"/>
      <c r="C121" s="469">
        <f>SumByColor($A$19,C104:C119)</f>
        <v>0</v>
      </c>
      <c r="D121" s="469"/>
      <c r="E121" s="469"/>
      <c r="F121" s="470">
        <f>SumByColor($A$19,F104:F119)</f>
        <v>0</v>
      </c>
      <c r="G121" s="469"/>
      <c r="H121" s="469">
        <f>SumByColor($A$19,H104:H119)</f>
        <v>0</v>
      </c>
      <c r="I121" s="469"/>
      <c r="J121" s="469"/>
      <c r="K121" s="470">
        <f>SumByColor($A$19,K104:K119)</f>
        <v>0</v>
      </c>
      <c r="L121" s="469"/>
      <c r="M121" s="470">
        <f t="shared" ref="M121" si="137">SumByColor($A$19,M104:M119)</f>
        <v>0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1:F77 H41:H77 H80:H85 F80:F85 F87:F98 H87:H98">
    <cfRule type="expression" dxfId="845" priority="21">
      <formula>F41&gt;0</formula>
    </cfRule>
    <cfRule type="expression" dxfId="844" priority="22">
      <formula>F41&lt;0</formula>
    </cfRule>
  </conditionalFormatting>
  <conditionalFormatting sqref="Q7">
    <cfRule type="expression" dxfId="843" priority="15">
      <formula>Q7&gt;0</formula>
    </cfRule>
    <cfRule type="expression" dxfId="842" priority="16">
      <formula>Q7&lt;0</formula>
    </cfRule>
  </conditionalFormatting>
  <conditionalFormatting sqref="Q8">
    <cfRule type="expression" dxfId="841" priority="13">
      <formula>Q8&gt;0</formula>
    </cfRule>
    <cfRule type="expression" dxfId="840" priority="14">
      <formula>Q8&lt;0</formula>
    </cfRule>
  </conditionalFormatting>
  <conditionalFormatting sqref="F33:F40">
    <cfRule type="expression" dxfId="839" priority="11">
      <formula>F33&gt;0</formula>
    </cfRule>
    <cfRule type="expression" dxfId="838" priority="12">
      <formula>F33&lt;0</formula>
    </cfRule>
  </conditionalFormatting>
  <conditionalFormatting sqref="H33:H40">
    <cfRule type="expression" dxfId="837" priority="9">
      <formula>H33&gt;0</formula>
    </cfRule>
    <cfRule type="expression" dxfId="836" priority="10">
      <formula>H33&lt;0</formula>
    </cfRule>
  </conditionalFormatting>
  <conditionalFormatting sqref="F78:F79 H78:H79">
    <cfRule type="expression" dxfId="835" priority="7">
      <formula>F78&gt;0</formula>
    </cfRule>
    <cfRule type="expression" dxfId="834" priority="8">
      <formula>F78&lt;0</formula>
    </cfRule>
  </conditionalFormatting>
  <conditionalFormatting sqref="H86 F86">
    <cfRule type="expression" dxfId="833" priority="5">
      <formula>F86&gt;0</formula>
    </cfRule>
    <cfRule type="expression" dxfId="832" priority="6">
      <formula>F86&lt;0</formula>
    </cfRule>
  </conditionalFormatting>
  <conditionalFormatting sqref="F24:F28">
    <cfRule type="expression" dxfId="831" priority="3">
      <formula>F24&gt;0</formula>
    </cfRule>
    <cfRule type="expression" dxfId="830" priority="4">
      <formula>F24&lt;0</formula>
    </cfRule>
  </conditionalFormatting>
  <conditionalFormatting sqref="H24:H28">
    <cfRule type="expression" dxfId="829" priority="1">
      <formula>H24&gt;0</formula>
    </cfRule>
    <cfRule type="expression" dxfId="828" priority="2">
      <formula>H24&lt;0</formula>
    </cfRule>
  </conditionalFormatting>
  <hyperlinks>
    <hyperlink ref="A3" location="ACTIVE!A1" display="Back"/>
    <hyperlink ref="A10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50.36</v>
      </c>
      <c r="Y2" s="10">
        <v>50.72</v>
      </c>
      <c r="Z2" s="10">
        <v>50.19</v>
      </c>
      <c r="AA2" s="10">
        <v>50.45</v>
      </c>
      <c r="AB2" s="95">
        <v>1616700</v>
      </c>
      <c r="AC2" s="10">
        <v>50.45</v>
      </c>
      <c r="AD2">
        <f>Y2-Z2</f>
        <v>0.53000000000000114</v>
      </c>
      <c r="AE2" s="138">
        <f>AC2/AC3-1</f>
        <v>3.9800995024876773E-3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50.2</v>
      </c>
      <c r="T3" s="1"/>
      <c r="W3" s="133">
        <v>42726</v>
      </c>
      <c r="X3" s="10">
        <v>50.72</v>
      </c>
      <c r="Y3" s="10">
        <v>51.03</v>
      </c>
      <c r="Z3" s="10">
        <v>50.08</v>
      </c>
      <c r="AA3" s="10">
        <v>50.25</v>
      </c>
      <c r="AB3" s="95">
        <v>2486200</v>
      </c>
      <c r="AC3" s="10">
        <v>50.25</v>
      </c>
      <c r="AD3">
        <f t="shared" ref="AD3:AD4" si="0">Y3-Z3</f>
        <v>0.95000000000000284</v>
      </c>
      <c r="AE3" s="138">
        <f t="shared" ref="AE3:AE4" si="1">AC3/AC4-1</f>
        <v>-7.8973346495557761E-3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50.2</v>
      </c>
      <c r="R4" s="506">
        <v>5.9999999999999995E-4</v>
      </c>
      <c r="T4" s="163"/>
      <c r="U4" s="1"/>
      <c r="W4" s="133">
        <v>42725</v>
      </c>
      <c r="X4" s="10">
        <v>50.77</v>
      </c>
      <c r="Y4" s="10">
        <v>51.08</v>
      </c>
      <c r="Z4" s="10">
        <v>50.52</v>
      </c>
      <c r="AA4" s="10">
        <v>50.65</v>
      </c>
      <c r="AB4" s="95">
        <v>3954100</v>
      </c>
      <c r="AC4" s="10">
        <v>50.65</v>
      </c>
      <c r="AD4">
        <f t="shared" si="0"/>
        <v>0.55999999999999517</v>
      </c>
      <c r="AE4" s="138">
        <f t="shared" si="1"/>
        <v>-4.7160542346237344E-3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50.55</v>
      </c>
      <c r="Y5" s="10">
        <v>51.19</v>
      </c>
      <c r="Z5" s="10">
        <v>50.41</v>
      </c>
      <c r="AA5" s="10">
        <v>50.89</v>
      </c>
      <c r="AB5" s="95">
        <v>3698500</v>
      </c>
      <c r="AC5" s="10">
        <v>50.89</v>
      </c>
      <c r="AD5">
        <f t="shared" ref="AD5:AD67" si="2">Y5-Z5</f>
        <v>0.78000000000000114</v>
      </c>
      <c r="AE5" s="138">
        <f t="shared" ref="AE5:AE66" si="3">AC5/AC6-1</f>
        <v>1.0724925521350626E-2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50.26</v>
      </c>
      <c r="Y6" s="10">
        <v>50.53</v>
      </c>
      <c r="Z6" s="10">
        <v>49.72</v>
      </c>
      <c r="AA6" s="10">
        <v>50.35</v>
      </c>
      <c r="AB6" s="95">
        <v>3191700</v>
      </c>
      <c r="AC6" s="10">
        <v>50.35</v>
      </c>
      <c r="AD6">
        <f t="shared" si="2"/>
        <v>0.81000000000000227</v>
      </c>
      <c r="AE6" s="138">
        <f t="shared" si="3"/>
        <v>8.4117764870819123E-3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117.73999999999978</v>
      </c>
      <c r="R7">
        <v>0</v>
      </c>
      <c r="W7" s="133">
        <v>42720</v>
      </c>
      <c r="X7" s="10">
        <v>50.74</v>
      </c>
      <c r="Y7" s="10">
        <v>51.13</v>
      </c>
      <c r="Z7" s="10">
        <v>49.89</v>
      </c>
      <c r="AA7" s="10">
        <v>49.93</v>
      </c>
      <c r="AB7" s="95">
        <v>7358700</v>
      </c>
      <c r="AC7" s="10">
        <v>49.93</v>
      </c>
      <c r="AD7">
        <f t="shared" si="2"/>
        <v>1.240000000000002</v>
      </c>
      <c r="AE7" s="138">
        <f t="shared" si="3"/>
        <v>-1.3046056532911687E-2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49.43</v>
      </c>
      <c r="Y8" s="10">
        <v>51.31</v>
      </c>
      <c r="Z8" s="10">
        <v>49.4</v>
      </c>
      <c r="AA8" s="10">
        <v>50.59</v>
      </c>
      <c r="AB8" s="95">
        <v>8906800</v>
      </c>
      <c r="AC8" s="10">
        <v>50.59</v>
      </c>
      <c r="AD8">
        <f t="shared" si="2"/>
        <v>1.9100000000000037</v>
      </c>
      <c r="AE8" s="138">
        <f t="shared" si="3"/>
        <v>2.6582792207792361E-2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49.5</v>
      </c>
      <c r="Y9" s="10">
        <v>50</v>
      </c>
      <c r="Z9" s="10">
        <v>48.9</v>
      </c>
      <c r="AA9" s="10">
        <v>49.28</v>
      </c>
      <c r="AB9" s="95">
        <v>5822600</v>
      </c>
      <c r="AC9" s="10">
        <v>49.28</v>
      </c>
      <c r="AD9">
        <f t="shared" si="2"/>
        <v>1.1000000000000014</v>
      </c>
      <c r="AE9" s="138">
        <f t="shared" si="3"/>
        <v>-5.4490413723510267E-3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M55</f>
        <v>117.73999999999978</v>
      </c>
      <c r="W10" s="133">
        <v>42717</v>
      </c>
      <c r="X10" s="10">
        <v>49.47</v>
      </c>
      <c r="Y10" s="10">
        <v>50.43</v>
      </c>
      <c r="Z10" s="10">
        <v>49.45</v>
      </c>
      <c r="AA10" s="10">
        <v>49.55</v>
      </c>
      <c r="AB10" s="95">
        <v>6552400</v>
      </c>
      <c r="AC10" s="10">
        <v>49.55</v>
      </c>
      <c r="AD10">
        <f t="shared" si="2"/>
        <v>0.97999999999999687</v>
      </c>
      <c r="AE10" s="138">
        <f t="shared" si="3"/>
        <v>3.6459388292484629E-3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7.9000000000000008E-3</v>
      </c>
      <c r="W11" s="133">
        <v>42716</v>
      </c>
      <c r="X11" s="10">
        <v>49.36</v>
      </c>
      <c r="Y11" s="10">
        <v>49.69</v>
      </c>
      <c r="Z11" s="10">
        <v>48.92</v>
      </c>
      <c r="AA11" s="10">
        <v>49.37</v>
      </c>
      <c r="AB11" s="95">
        <v>8756200</v>
      </c>
      <c r="AC11" s="10">
        <v>49.37</v>
      </c>
      <c r="AD11">
        <f t="shared" si="2"/>
        <v>0.76999999999999602</v>
      </c>
      <c r="AE11" s="138">
        <f t="shared" si="3"/>
        <v>-8.4354288009640399E-3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49.89</v>
      </c>
      <c r="Y12" s="10">
        <v>50.68</v>
      </c>
      <c r="Z12" s="10">
        <v>49.22</v>
      </c>
      <c r="AA12" s="10">
        <v>49.79</v>
      </c>
      <c r="AB12" s="95">
        <v>6676600</v>
      </c>
      <c r="AC12" s="10">
        <v>49.79</v>
      </c>
      <c r="AD12">
        <f t="shared" si="2"/>
        <v>1.4600000000000009</v>
      </c>
      <c r="AE12" s="138">
        <f t="shared" si="3"/>
        <v>3.8306451612901693E-3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42712</v>
      </c>
      <c r="X13" s="10">
        <v>49.98</v>
      </c>
      <c r="Y13" s="10">
        <v>49.98</v>
      </c>
      <c r="Z13" s="10">
        <v>49.24</v>
      </c>
      <c r="AA13" s="10">
        <v>49.6</v>
      </c>
      <c r="AB13" s="95">
        <v>6641500</v>
      </c>
      <c r="AC13" s="10">
        <v>49.6</v>
      </c>
      <c r="AD13">
        <f t="shared" si="2"/>
        <v>0.73999999999999488</v>
      </c>
      <c r="AE13" s="138">
        <f t="shared" si="3"/>
        <v>-5.015045135406182E-3</v>
      </c>
    </row>
    <row r="14" spans="1:31" x14ac:dyDescent="0.25">
      <c r="H14" s="72"/>
      <c r="W14" s="133">
        <v>42711</v>
      </c>
      <c r="X14" s="10">
        <v>47.71</v>
      </c>
      <c r="Y14" s="10">
        <v>49.88</v>
      </c>
      <c r="Z14" s="10">
        <v>47.4</v>
      </c>
      <c r="AA14" s="10">
        <v>49.85</v>
      </c>
      <c r="AB14" s="95">
        <v>7534300</v>
      </c>
      <c r="AC14" s="10">
        <v>49.85</v>
      </c>
      <c r="AD14">
        <f t="shared" si="2"/>
        <v>2.480000000000004</v>
      </c>
      <c r="AE14" s="138">
        <f t="shared" si="3"/>
        <v>4.5511744966443057E-2</v>
      </c>
    </row>
    <row r="15" spans="1:31" x14ac:dyDescent="0.25">
      <c r="H15" s="72"/>
      <c r="W15" s="133">
        <v>42710</v>
      </c>
      <c r="X15" s="10">
        <v>47.39</v>
      </c>
      <c r="Y15" s="10">
        <v>47.9</v>
      </c>
      <c r="Z15" s="10">
        <v>47.16</v>
      </c>
      <c r="AA15" s="10">
        <v>47.68</v>
      </c>
      <c r="AB15" s="95">
        <v>4548300</v>
      </c>
      <c r="AC15" s="10">
        <v>47.68</v>
      </c>
      <c r="AD15">
        <f t="shared" si="2"/>
        <v>0.74000000000000199</v>
      </c>
      <c r="AE15" s="138" t="e">
        <f t="shared" si="3"/>
        <v>#DIV/0!</v>
      </c>
    </row>
    <row r="16" spans="1:31" x14ac:dyDescent="0.25">
      <c r="H16" s="72"/>
      <c r="W16" s="133">
        <v>42710</v>
      </c>
      <c r="X16" s="10" t="s">
        <v>394</v>
      </c>
      <c r="Y16" s="10"/>
      <c r="Z16" s="10"/>
      <c r="AA16" s="10"/>
      <c r="AB16" s="95"/>
      <c r="AC16" s="10"/>
      <c r="AD16">
        <f t="shared" si="2"/>
        <v>0</v>
      </c>
      <c r="AE16" s="138">
        <f t="shared" si="3"/>
        <v>-1</v>
      </c>
    </row>
    <row r="17" spans="1:31" x14ac:dyDescent="0.25">
      <c r="W17" s="133">
        <v>42709</v>
      </c>
      <c r="X17" s="10">
        <v>48.08</v>
      </c>
      <c r="Y17" s="10">
        <v>48.46</v>
      </c>
      <c r="Z17" s="10">
        <v>47.04</v>
      </c>
      <c r="AA17" s="10">
        <v>47.07</v>
      </c>
      <c r="AB17" s="95">
        <v>4734200</v>
      </c>
      <c r="AC17" s="10">
        <v>46.97</v>
      </c>
      <c r="AD17">
        <f t="shared" si="2"/>
        <v>1.4200000000000017</v>
      </c>
      <c r="AE17" s="138">
        <f t="shared" si="3"/>
        <v>-1.7569546120058677E-2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47.37</v>
      </c>
      <c r="Y18" s="10">
        <v>48.24</v>
      </c>
      <c r="Z18" s="10">
        <v>47.3</v>
      </c>
      <c r="AA18" s="10">
        <v>47.91</v>
      </c>
      <c r="AB18" s="95">
        <v>4843600</v>
      </c>
      <c r="AC18" s="10">
        <v>47.81</v>
      </c>
      <c r="AD18">
        <f t="shared" si="2"/>
        <v>0.94000000000000483</v>
      </c>
      <c r="AE18" s="138">
        <f t="shared" si="3"/>
        <v>1.7883755588673722E-2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4">SumByColor($A$19,M2:M17)</f>
        <v>0</v>
      </c>
      <c r="W19" s="133">
        <v>42705</v>
      </c>
      <c r="X19" s="10">
        <v>46.36</v>
      </c>
      <c r="Y19" s="10">
        <v>47.44</v>
      </c>
      <c r="Z19" s="10">
        <v>46.19</v>
      </c>
      <c r="AA19" s="10">
        <v>47.07</v>
      </c>
      <c r="AB19" s="95">
        <v>5594800</v>
      </c>
      <c r="AC19" s="10">
        <v>46.97</v>
      </c>
      <c r="AD19">
        <f t="shared" si="2"/>
        <v>1.25</v>
      </c>
      <c r="AE19" s="138">
        <f t="shared" si="3"/>
        <v>9.890346162115593E-3</v>
      </c>
    </row>
    <row r="20" spans="1:31" x14ac:dyDescent="0.25">
      <c r="W20" s="133">
        <v>42704</v>
      </c>
      <c r="X20" s="10">
        <v>46.1</v>
      </c>
      <c r="Y20" s="10">
        <v>47.33</v>
      </c>
      <c r="Z20" s="10">
        <v>44.7</v>
      </c>
      <c r="AA20" s="10">
        <v>46.61</v>
      </c>
      <c r="AB20" s="95">
        <v>6640900</v>
      </c>
      <c r="AC20" s="10">
        <v>46.51</v>
      </c>
      <c r="AD20">
        <f t="shared" si="2"/>
        <v>2.6299999999999955</v>
      </c>
      <c r="AE20" s="138">
        <f t="shared" si="3"/>
        <v>-1.3364446330080715E-2</v>
      </c>
    </row>
    <row r="21" spans="1:31" x14ac:dyDescent="0.25">
      <c r="W21" s="133">
        <v>42703</v>
      </c>
      <c r="X21" s="10">
        <v>47.56</v>
      </c>
      <c r="Y21" s="10">
        <v>47.83</v>
      </c>
      <c r="Z21" s="10">
        <v>47.21</v>
      </c>
      <c r="AA21" s="10">
        <v>47.24</v>
      </c>
      <c r="AB21" s="95">
        <v>4453400</v>
      </c>
      <c r="AC21" s="10">
        <v>47.14</v>
      </c>
      <c r="AD21">
        <f t="shared" si="2"/>
        <v>0.61999999999999744</v>
      </c>
      <c r="AE21" s="138">
        <f t="shared" si="3"/>
        <v>-5.9046815689582921E-3</v>
      </c>
    </row>
    <row r="22" spans="1:31" x14ac:dyDescent="0.25">
      <c r="W22" s="133">
        <v>42702</v>
      </c>
      <c r="X22" s="10">
        <v>47.41</v>
      </c>
      <c r="Y22" s="10">
        <v>47.77</v>
      </c>
      <c r="Z22" s="10">
        <v>47.15</v>
      </c>
      <c r="AA22" s="10">
        <v>47.52</v>
      </c>
      <c r="AB22" s="95">
        <v>4230900</v>
      </c>
      <c r="AC22" s="10">
        <v>47.42</v>
      </c>
      <c r="AD22">
        <f t="shared" si="2"/>
        <v>0.62000000000000455</v>
      </c>
      <c r="AE22" s="138">
        <f t="shared" si="3"/>
        <v>1.4783526927137913E-3</v>
      </c>
    </row>
    <row r="23" spans="1:31" x14ac:dyDescent="0.25">
      <c r="W23" s="133">
        <v>42699</v>
      </c>
      <c r="X23" s="10">
        <v>47.31</v>
      </c>
      <c r="Y23" s="10">
        <v>47.91</v>
      </c>
      <c r="Z23" s="10">
        <v>47.23</v>
      </c>
      <c r="AA23" s="10">
        <v>47.45</v>
      </c>
      <c r="AB23" s="95">
        <v>2499100</v>
      </c>
      <c r="AC23" s="10">
        <v>47.35</v>
      </c>
      <c r="AD23">
        <f t="shared" si="2"/>
        <v>0.67999999999999972</v>
      </c>
      <c r="AE23" s="138">
        <f t="shared" si="3"/>
        <v>1.6924053310767295E-3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46.99</v>
      </c>
      <c r="Y24" s="10">
        <v>47.46</v>
      </c>
      <c r="Z24" s="10">
        <v>46.13</v>
      </c>
      <c r="AA24" s="10">
        <v>47.37</v>
      </c>
      <c r="AB24" s="95">
        <v>5316200</v>
      </c>
      <c r="AC24" s="10">
        <v>47.27</v>
      </c>
      <c r="AD24">
        <f t="shared" si="2"/>
        <v>1.3299999999999983</v>
      </c>
      <c r="AE24" s="138">
        <f t="shared" si="3"/>
        <v>5.7446808510639435E-3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42696</v>
      </c>
      <c r="X25" s="10">
        <v>47.69</v>
      </c>
      <c r="Y25" s="10">
        <v>47.99</v>
      </c>
      <c r="Z25" s="10">
        <v>46.75</v>
      </c>
      <c r="AA25" s="10">
        <v>47.1</v>
      </c>
      <c r="AB25" s="95">
        <v>7401300</v>
      </c>
      <c r="AC25" s="10">
        <v>47</v>
      </c>
      <c r="AD25">
        <f t="shared" si="2"/>
        <v>1.240000000000002</v>
      </c>
      <c r="AE25" s="138">
        <f t="shared" si="3"/>
        <v>-5.5014811680067499E-3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42695</v>
      </c>
      <c r="X26" s="10">
        <v>47.08</v>
      </c>
      <c r="Y26" s="10">
        <v>47.68</v>
      </c>
      <c r="Z26" s="10">
        <v>46.98</v>
      </c>
      <c r="AA26" s="10">
        <v>47.36</v>
      </c>
      <c r="AB26" s="95">
        <v>6760700</v>
      </c>
      <c r="AC26" s="10">
        <v>47.26</v>
      </c>
      <c r="AD26">
        <f t="shared" si="2"/>
        <v>0.70000000000000284</v>
      </c>
      <c r="AE26" s="138">
        <f t="shared" si="3"/>
        <v>6.3884156729130392E-3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42692</v>
      </c>
      <c r="X27" s="10">
        <v>46.91</v>
      </c>
      <c r="Y27" s="10">
        <v>47.25</v>
      </c>
      <c r="Z27" s="10">
        <v>46.68</v>
      </c>
      <c r="AA27" s="10">
        <v>47.06</v>
      </c>
      <c r="AB27" s="95">
        <v>6783000</v>
      </c>
      <c r="AC27" s="10">
        <v>46.96</v>
      </c>
      <c r="AD27">
        <f t="shared" si="2"/>
        <v>0.57000000000000028</v>
      </c>
      <c r="AE27" s="138">
        <f t="shared" si="3"/>
        <v>7.9416183730414147E-3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42691</v>
      </c>
      <c r="X28" s="10">
        <v>45.69</v>
      </c>
      <c r="Y28" s="10">
        <v>46.74</v>
      </c>
      <c r="Z28" s="10">
        <v>45.35</v>
      </c>
      <c r="AA28" s="10">
        <v>46.69</v>
      </c>
      <c r="AB28" s="95">
        <v>5915500</v>
      </c>
      <c r="AC28" s="10">
        <v>46.59</v>
      </c>
      <c r="AD28">
        <f t="shared" si="2"/>
        <v>1.3900000000000006</v>
      </c>
      <c r="AE28" s="138">
        <f t="shared" si="3"/>
        <v>1.8360655737704956E-2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42690</v>
      </c>
      <c r="X29" s="10">
        <v>46.04</v>
      </c>
      <c r="Y29" s="10">
        <v>46.34</v>
      </c>
      <c r="Z29" s="10">
        <v>45.45</v>
      </c>
      <c r="AA29" s="10">
        <v>45.85</v>
      </c>
      <c r="AB29" s="95">
        <v>6502600</v>
      </c>
      <c r="AC29" s="10">
        <v>45.75</v>
      </c>
      <c r="AD29">
        <f t="shared" si="2"/>
        <v>0.89000000000000057</v>
      </c>
      <c r="AE29" s="138">
        <f t="shared" si="3"/>
        <v>-8.6673889490790357E-3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42689</v>
      </c>
      <c r="X30" s="10">
        <v>46.55</v>
      </c>
      <c r="Y30" s="10">
        <v>47.3</v>
      </c>
      <c r="Z30" s="10">
        <v>45.68</v>
      </c>
      <c r="AA30" s="10">
        <v>46.25</v>
      </c>
      <c r="AB30" s="95">
        <v>9921400</v>
      </c>
      <c r="AC30" s="10">
        <v>46.15</v>
      </c>
      <c r="AD30">
        <f t="shared" si="2"/>
        <v>1.6199999999999974</v>
      </c>
      <c r="AE30" s="138">
        <f t="shared" si="3"/>
        <v>1.9889502762430844E-2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42688</v>
      </c>
      <c r="X31" s="10">
        <v>43.9</v>
      </c>
      <c r="Y31" s="10">
        <v>45.45</v>
      </c>
      <c r="Z31" s="10">
        <v>43.88</v>
      </c>
      <c r="AA31" s="10">
        <v>45.35</v>
      </c>
      <c r="AB31" s="95">
        <v>11144700</v>
      </c>
      <c r="AC31" s="10">
        <v>45.25</v>
      </c>
      <c r="AD31">
        <f t="shared" si="2"/>
        <v>1.5700000000000003</v>
      </c>
      <c r="AE31" s="138">
        <f t="shared" si="3"/>
        <v>3.4285714285714253E-2</v>
      </c>
    </row>
    <row r="32" spans="1:31" x14ac:dyDescent="0.25">
      <c r="B32" s="193">
        <v>42598</v>
      </c>
      <c r="C32" s="493">
        <v>200</v>
      </c>
      <c r="D32" s="49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42685</v>
      </c>
      <c r="X32" s="10">
        <v>43.5</v>
      </c>
      <c r="Y32" s="10">
        <v>43.85</v>
      </c>
      <c r="Z32" s="10">
        <v>42.99</v>
      </c>
      <c r="AA32" s="10">
        <v>43.84</v>
      </c>
      <c r="AB32" s="95">
        <v>7906600</v>
      </c>
      <c r="AC32" s="10">
        <v>43.75</v>
      </c>
      <c r="AD32">
        <f t="shared" si="2"/>
        <v>0.85999999999999943</v>
      </c>
      <c r="AE32" s="138">
        <f t="shared" si="3"/>
        <v>4.5924225028703969E-3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42684</v>
      </c>
      <c r="X33" s="10">
        <v>42.64</v>
      </c>
      <c r="Y33" s="10">
        <v>43.85</v>
      </c>
      <c r="Z33" s="10">
        <v>42.58</v>
      </c>
      <c r="AA33" s="10">
        <v>43.64</v>
      </c>
      <c r="AB33" s="95">
        <v>10325700</v>
      </c>
      <c r="AC33" s="10">
        <v>43.55</v>
      </c>
      <c r="AD33">
        <f t="shared" si="2"/>
        <v>1.2700000000000031</v>
      </c>
      <c r="AE33" s="138">
        <f t="shared" si="3"/>
        <v>3.0037842951750049E-2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42683</v>
      </c>
      <c r="X34" s="10">
        <v>40.799999999999997</v>
      </c>
      <c r="Y34" s="10">
        <v>42.46</v>
      </c>
      <c r="Z34" s="10">
        <v>40.75</v>
      </c>
      <c r="AA34" s="10">
        <v>42.37</v>
      </c>
      <c r="AB34" s="95">
        <v>8472600</v>
      </c>
      <c r="AC34" s="10">
        <v>42.28</v>
      </c>
      <c r="AD34">
        <f t="shared" si="2"/>
        <v>1.7100000000000009</v>
      </c>
      <c r="AE34" s="138">
        <f t="shared" si="3"/>
        <v>1.0516252390057268E-2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42682</v>
      </c>
      <c r="X35" s="10">
        <v>41.57</v>
      </c>
      <c r="Y35" s="10">
        <v>42</v>
      </c>
      <c r="Z35" s="10">
        <v>41.22</v>
      </c>
      <c r="AA35" s="10">
        <v>41.93</v>
      </c>
      <c r="AB35" s="95">
        <v>8784000</v>
      </c>
      <c r="AC35" s="10">
        <v>41.84</v>
      </c>
      <c r="AD35">
        <f t="shared" si="2"/>
        <v>0.78000000000000114</v>
      </c>
      <c r="AE35" s="138">
        <f t="shared" si="3"/>
        <v>8.6788813886211624E-3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42681</v>
      </c>
      <c r="X36" s="10">
        <v>41</v>
      </c>
      <c r="Y36" s="10">
        <v>41.57</v>
      </c>
      <c r="Z36" s="10">
        <v>40.71</v>
      </c>
      <c r="AA36" s="10">
        <v>41.57</v>
      </c>
      <c r="AB36" s="95">
        <v>7740800</v>
      </c>
      <c r="AC36" s="10">
        <v>41.48</v>
      </c>
      <c r="AD36">
        <f t="shared" si="2"/>
        <v>0.85999999999999943</v>
      </c>
      <c r="AE36" s="138">
        <f t="shared" si="3"/>
        <v>2.9535864978902815E-2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42678</v>
      </c>
      <c r="X37" s="10">
        <v>39.69</v>
      </c>
      <c r="Y37" s="10">
        <v>40.93</v>
      </c>
      <c r="Z37" s="10">
        <v>39.56</v>
      </c>
      <c r="AA37" s="10">
        <v>40.380000000000003</v>
      </c>
      <c r="AB37" s="95">
        <v>7294000</v>
      </c>
      <c r="AC37" s="10">
        <v>40.29</v>
      </c>
      <c r="AD37">
        <f t="shared" si="2"/>
        <v>1.3699999999999974</v>
      </c>
      <c r="AE37" s="138">
        <f t="shared" si="3"/>
        <v>1.6910651186269554E-2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42677</v>
      </c>
      <c r="X38" s="10">
        <v>39.82</v>
      </c>
      <c r="Y38" s="10">
        <v>40.39</v>
      </c>
      <c r="Z38" s="10">
        <v>39.51</v>
      </c>
      <c r="AA38" s="10">
        <v>39.700000000000003</v>
      </c>
      <c r="AB38" s="95">
        <v>5187600</v>
      </c>
      <c r="AC38" s="10">
        <v>39.619999999999997</v>
      </c>
      <c r="AD38">
        <f t="shared" si="2"/>
        <v>0.88000000000000256</v>
      </c>
      <c r="AE38" s="138">
        <f t="shared" si="3"/>
        <v>2.2767518340500725E-3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42676</v>
      </c>
      <c r="X39" s="10">
        <v>39.57</v>
      </c>
      <c r="Y39" s="10">
        <v>40.1</v>
      </c>
      <c r="Z39" s="10">
        <v>39.43</v>
      </c>
      <c r="AA39" s="10">
        <v>39.61</v>
      </c>
      <c r="AB39" s="95">
        <v>6691500</v>
      </c>
      <c r="AC39" s="10">
        <v>39.53</v>
      </c>
      <c r="AD39">
        <f t="shared" si="2"/>
        <v>0.67000000000000171</v>
      </c>
      <c r="AE39" s="138">
        <f t="shared" si="3"/>
        <v>-1.7676767676767513E-3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614" t="s">
        <v>78</v>
      </c>
      <c r="P40" s="614"/>
      <c r="W40" s="133">
        <v>42675</v>
      </c>
      <c r="X40" s="10">
        <v>39.979999999999997</v>
      </c>
      <c r="Y40" s="10">
        <v>40.42</v>
      </c>
      <c r="Z40" s="10">
        <v>39.33</v>
      </c>
      <c r="AA40" s="10">
        <v>39.68</v>
      </c>
      <c r="AB40" s="95">
        <v>8004600</v>
      </c>
      <c r="AC40" s="10">
        <v>39.6</v>
      </c>
      <c r="AD40">
        <f t="shared" si="2"/>
        <v>1.0900000000000034</v>
      </c>
      <c r="AE40" s="138">
        <f t="shared" si="3"/>
        <v>-9.009009009009028E-3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55.220000000000006</v>
      </c>
      <c r="Q41" s="2"/>
      <c r="W41" s="133">
        <v>42674</v>
      </c>
      <c r="X41" s="10">
        <v>39.49</v>
      </c>
      <c r="Y41" s="10">
        <v>40.47</v>
      </c>
      <c r="Z41" s="10">
        <v>39.15</v>
      </c>
      <c r="AA41" s="10">
        <v>40.049999999999997</v>
      </c>
      <c r="AB41" s="95">
        <v>8148800</v>
      </c>
      <c r="AC41" s="10">
        <v>39.96</v>
      </c>
      <c r="AD41">
        <f t="shared" si="2"/>
        <v>1.3200000000000003</v>
      </c>
      <c r="AE41" s="138">
        <f t="shared" si="3"/>
        <v>2.1994884910485846E-2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54.718000000000011</v>
      </c>
      <c r="Q42" s="2"/>
      <c r="T42" s="91" t="s">
        <v>113</v>
      </c>
      <c r="W42" s="133">
        <v>42671</v>
      </c>
      <c r="X42" s="10">
        <v>39.29</v>
      </c>
      <c r="Y42" s="10">
        <v>39.840000000000003</v>
      </c>
      <c r="Z42" s="10">
        <v>38.950000000000003</v>
      </c>
      <c r="AA42" s="10">
        <v>39.18</v>
      </c>
      <c r="AB42" s="95">
        <v>10321200</v>
      </c>
      <c r="AC42" s="10">
        <v>39.1</v>
      </c>
      <c r="AD42">
        <f t="shared" si="2"/>
        <v>0.89000000000000057</v>
      </c>
      <c r="AE42" s="138">
        <f t="shared" si="3"/>
        <v>-1.5321756894789429E-3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54.216000000000008</v>
      </c>
      <c r="Q43" s="2"/>
      <c r="T43" s="128" t="s">
        <v>98</v>
      </c>
      <c r="U43" s="129">
        <v>50.45</v>
      </c>
      <c r="W43" s="133">
        <v>42670</v>
      </c>
      <c r="X43" s="10">
        <v>38.5</v>
      </c>
      <c r="Y43" s="10">
        <v>39.58</v>
      </c>
      <c r="Z43" s="10">
        <v>37.65</v>
      </c>
      <c r="AA43" s="10">
        <v>39.24</v>
      </c>
      <c r="AB43" s="95">
        <v>22002700</v>
      </c>
      <c r="AC43" s="10">
        <v>39.159999999999997</v>
      </c>
      <c r="AD43">
        <f t="shared" si="2"/>
        <v>1.9299999999999997</v>
      </c>
      <c r="AE43" s="138">
        <f t="shared" si="3"/>
        <v>2.192066805845494E-2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53.714000000000006</v>
      </c>
      <c r="Q44" s="2"/>
      <c r="T44" s="93" t="s">
        <v>99</v>
      </c>
      <c r="U44" s="130">
        <v>50.46</v>
      </c>
      <c r="W44" s="133">
        <v>42669</v>
      </c>
      <c r="X44" s="10">
        <v>41.95</v>
      </c>
      <c r="Y44" s="10">
        <v>41.95</v>
      </c>
      <c r="Z44" s="10">
        <v>36.909999999999997</v>
      </c>
      <c r="AA44" s="10">
        <v>38.4</v>
      </c>
      <c r="AB44" s="95">
        <v>43824900</v>
      </c>
      <c r="AC44" s="10">
        <v>38.32</v>
      </c>
      <c r="AD44">
        <f t="shared" si="2"/>
        <v>5.0400000000000063</v>
      </c>
      <c r="AE44" s="138">
        <f t="shared" si="3"/>
        <v>-8.4567606306736764E-2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53.212000000000003</v>
      </c>
      <c r="Q45" s="2"/>
      <c r="T45" s="93" t="s">
        <v>100</v>
      </c>
      <c r="U45" s="130" t="s">
        <v>129</v>
      </c>
      <c r="W45" s="133">
        <v>42668</v>
      </c>
      <c r="X45" s="10">
        <v>42.15</v>
      </c>
      <c r="Y45" s="10">
        <v>42.73</v>
      </c>
      <c r="Z45" s="10">
        <v>41.71</v>
      </c>
      <c r="AA45" s="10">
        <v>41.95</v>
      </c>
      <c r="AB45" s="95">
        <v>11101800</v>
      </c>
      <c r="AC45" s="10">
        <v>41.86</v>
      </c>
      <c r="AD45">
        <f t="shared" si="2"/>
        <v>1.019999999999996</v>
      </c>
      <c r="AE45" s="138">
        <f t="shared" si="3"/>
        <v>-8.9962121212121549E-3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52.710000000000008</v>
      </c>
      <c r="Q46" s="2"/>
      <c r="T46" s="93" t="s">
        <v>101</v>
      </c>
      <c r="U46" s="130" t="s">
        <v>129</v>
      </c>
      <c r="W46" s="133">
        <v>42667</v>
      </c>
      <c r="X46" s="10">
        <v>42.52</v>
      </c>
      <c r="Y46" s="10">
        <v>42.93</v>
      </c>
      <c r="Z46" s="10">
        <v>42.2</v>
      </c>
      <c r="AA46" s="10">
        <v>42.33</v>
      </c>
      <c r="AB46" s="95">
        <v>5311400</v>
      </c>
      <c r="AC46" s="10">
        <v>42.24</v>
      </c>
      <c r="AD46">
        <f t="shared" si="2"/>
        <v>0.72999999999999687</v>
      </c>
      <c r="AE46" s="138">
        <f t="shared" si="3"/>
        <v>-2.3618327822390039E-3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52.208000000000006</v>
      </c>
      <c r="Q47" s="2"/>
      <c r="T47" s="93" t="s">
        <v>102</v>
      </c>
      <c r="U47" s="130">
        <v>55.17</v>
      </c>
      <c r="W47" s="133">
        <v>42664</v>
      </c>
      <c r="X47" s="10">
        <v>41.91</v>
      </c>
      <c r="Y47" s="10">
        <v>42.46</v>
      </c>
      <c r="Z47" s="10">
        <v>41.75</v>
      </c>
      <c r="AA47" s="10">
        <v>42.43</v>
      </c>
      <c r="AB47" s="95">
        <v>5448000</v>
      </c>
      <c r="AC47" s="10">
        <v>42.34</v>
      </c>
      <c r="AD47">
        <f t="shared" si="2"/>
        <v>0.71000000000000085</v>
      </c>
      <c r="AE47" s="138">
        <f t="shared" si="3"/>
        <v>3.3175355450236754E-3</v>
      </c>
    </row>
    <row r="48" spans="2:31" x14ac:dyDescent="0.25">
      <c r="O48" s="83">
        <v>1.03</v>
      </c>
      <c r="P48" s="83">
        <f t="shared" si="49"/>
        <v>51.706000000000003</v>
      </c>
      <c r="Q48" s="2"/>
      <c r="T48" s="93" t="s">
        <v>103</v>
      </c>
      <c r="U48" s="130">
        <v>0.96556399999999998</v>
      </c>
      <c r="W48" s="133">
        <v>42663</v>
      </c>
      <c r="X48" s="10">
        <v>42.15</v>
      </c>
      <c r="Y48" s="10">
        <v>42.47</v>
      </c>
      <c r="Z48" s="10">
        <v>41.76</v>
      </c>
      <c r="AA48" s="10">
        <v>42.29</v>
      </c>
      <c r="AB48" s="95">
        <v>7813300</v>
      </c>
      <c r="AC48" s="10">
        <v>42.2</v>
      </c>
      <c r="AD48">
        <f t="shared" si="2"/>
        <v>0.71000000000000085</v>
      </c>
      <c r="AE48" s="138">
        <f t="shared" si="3"/>
        <v>9.487666034158071E-4</v>
      </c>
    </row>
    <row r="49" spans="1:31" x14ac:dyDescent="0.25">
      <c r="O49" s="83">
        <v>1.02</v>
      </c>
      <c r="P49" s="83">
        <f t="shared" si="49"/>
        <v>51.204000000000001</v>
      </c>
      <c r="Q49" s="2"/>
      <c r="T49" s="93" t="s">
        <v>104</v>
      </c>
      <c r="U49" s="130" t="s">
        <v>342</v>
      </c>
      <c r="W49" s="133">
        <v>42662</v>
      </c>
      <c r="X49" s="10">
        <v>41.74</v>
      </c>
      <c r="Y49" s="10">
        <v>42.4</v>
      </c>
      <c r="Z49" s="10">
        <v>41.57</v>
      </c>
      <c r="AA49" s="10">
        <v>42.25</v>
      </c>
      <c r="AB49" s="95">
        <v>6335000</v>
      </c>
      <c r="AC49" s="10">
        <v>42.16</v>
      </c>
      <c r="AD49">
        <f t="shared" si="2"/>
        <v>0.82999999999999829</v>
      </c>
      <c r="AE49" s="138">
        <f t="shared" si="3"/>
        <v>1.3705217600384456E-2</v>
      </c>
    </row>
    <row r="50" spans="1:31" x14ac:dyDescent="0.25">
      <c r="O50" s="83">
        <v>1.01</v>
      </c>
      <c r="P50" s="83">
        <f t="shared" si="49"/>
        <v>50.702000000000005</v>
      </c>
      <c r="Q50" s="2"/>
      <c r="T50" s="93"/>
      <c r="U50" s="130"/>
      <c r="W50" s="133">
        <v>42661</v>
      </c>
      <c r="X50" s="10">
        <v>41.56</v>
      </c>
      <c r="Y50" s="10">
        <v>41.99</v>
      </c>
      <c r="Z50" s="10">
        <v>41.19</v>
      </c>
      <c r="AA50" s="10">
        <v>41.68</v>
      </c>
      <c r="AB50" s="95">
        <v>8755600</v>
      </c>
      <c r="AC50" s="10">
        <v>41.59</v>
      </c>
      <c r="AD50">
        <f t="shared" si="2"/>
        <v>0.80000000000000426</v>
      </c>
      <c r="AE50" s="138">
        <f t="shared" si="3"/>
        <v>1.069258809234519E-2</v>
      </c>
    </row>
    <row r="51" spans="1:31" x14ac:dyDescent="0.25">
      <c r="O51" s="83">
        <v>1</v>
      </c>
      <c r="P51" s="83">
        <f t="shared" si="49"/>
        <v>50.2</v>
      </c>
      <c r="Q51" s="2"/>
      <c r="T51" s="93" t="s">
        <v>105</v>
      </c>
      <c r="U51" s="130" t="s">
        <v>503</v>
      </c>
      <c r="W51" s="133">
        <v>42660</v>
      </c>
      <c r="X51" s="10">
        <v>41.4</v>
      </c>
      <c r="Y51" s="10">
        <v>42.2</v>
      </c>
      <c r="Z51" s="10">
        <v>41.16</v>
      </c>
      <c r="AA51" s="10">
        <v>41.24</v>
      </c>
      <c r="AB51" s="95">
        <v>5509900</v>
      </c>
      <c r="AC51" s="10">
        <v>41.15</v>
      </c>
      <c r="AD51">
        <f t="shared" si="2"/>
        <v>1.0400000000000063</v>
      </c>
      <c r="AE51" s="138">
        <f t="shared" si="3"/>
        <v>-1.9403347077370237E-3</v>
      </c>
    </row>
    <row r="52" spans="1:31" x14ac:dyDescent="0.25">
      <c r="O52" s="83">
        <v>0.99</v>
      </c>
      <c r="P52" s="83">
        <f t="shared" si="49"/>
        <v>49.698</v>
      </c>
      <c r="Q52" s="2"/>
      <c r="T52" s="93" t="s">
        <v>106</v>
      </c>
      <c r="U52" s="130" t="s">
        <v>416</v>
      </c>
      <c r="W52" s="133">
        <v>42657</v>
      </c>
      <c r="X52" s="10">
        <v>41.6</v>
      </c>
      <c r="Y52" s="10">
        <v>42.41</v>
      </c>
      <c r="Z52" s="10">
        <v>41.11</v>
      </c>
      <c r="AA52" s="10">
        <v>41.32</v>
      </c>
      <c r="AB52" s="95">
        <v>7296800</v>
      </c>
      <c r="AC52" s="10">
        <v>41.23</v>
      </c>
      <c r="AD52">
        <f t="shared" si="2"/>
        <v>1.2999999999999972</v>
      </c>
      <c r="AE52" s="138">
        <f t="shared" si="3"/>
        <v>-1.4531363526277818E-3</v>
      </c>
    </row>
    <row r="53" spans="1:31" x14ac:dyDescent="0.25">
      <c r="O53" s="83">
        <v>0.98</v>
      </c>
      <c r="P53" s="83">
        <f t="shared" si="49"/>
        <v>49.196000000000005</v>
      </c>
      <c r="Q53" s="2"/>
      <c r="T53" s="93" t="s">
        <v>107</v>
      </c>
      <c r="U53" s="131">
        <v>1874248</v>
      </c>
      <c r="W53" s="133">
        <v>42656</v>
      </c>
      <c r="X53" s="10">
        <v>39.68</v>
      </c>
      <c r="Y53" s="10">
        <v>41.62</v>
      </c>
      <c r="Z53" s="10">
        <v>39.130000000000003</v>
      </c>
      <c r="AA53" s="10">
        <v>41.38</v>
      </c>
      <c r="AB53" s="95">
        <v>11107200</v>
      </c>
      <c r="AC53" s="10">
        <v>41.29</v>
      </c>
      <c r="AD53">
        <f t="shared" si="2"/>
        <v>2.4899999999999949</v>
      </c>
      <c r="AE53" s="138">
        <f t="shared" si="3"/>
        <v>3.431863727454898E-2</v>
      </c>
    </row>
    <row r="54" spans="1:31" x14ac:dyDescent="0.25">
      <c r="O54" s="83">
        <v>0.97</v>
      </c>
      <c r="P54" s="83">
        <f t="shared" si="49"/>
        <v>48.694000000000003</v>
      </c>
      <c r="T54" s="93" t="s">
        <v>110</v>
      </c>
      <c r="U54" s="131">
        <v>7683980</v>
      </c>
      <c r="W54" s="133">
        <v>42655</v>
      </c>
      <c r="X54" s="10">
        <v>40.15</v>
      </c>
      <c r="Y54" s="10">
        <v>40.380000000000003</v>
      </c>
      <c r="Z54" s="10">
        <v>39.729999999999997</v>
      </c>
      <c r="AA54" s="10">
        <v>40.01</v>
      </c>
      <c r="AB54" s="95">
        <v>6634800</v>
      </c>
      <c r="AC54" s="10">
        <v>39.92</v>
      </c>
      <c r="AD54">
        <f t="shared" si="2"/>
        <v>0.65000000000000568</v>
      </c>
      <c r="AE54" s="138">
        <f t="shared" si="3"/>
        <v>5.2883404683958801E-3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48.192</v>
      </c>
      <c r="T55" s="93" t="s">
        <v>108</v>
      </c>
      <c r="U55" s="130" t="s">
        <v>504</v>
      </c>
      <c r="W55" s="133">
        <v>42654</v>
      </c>
      <c r="X55" s="10">
        <v>40.03</v>
      </c>
      <c r="Y55" s="10">
        <v>40.33</v>
      </c>
      <c r="Z55" s="10">
        <v>39.51</v>
      </c>
      <c r="AA55" s="10">
        <v>39.79</v>
      </c>
      <c r="AB55" s="95">
        <v>9126600</v>
      </c>
      <c r="AC55" s="10">
        <v>39.71</v>
      </c>
      <c r="AD55">
        <f t="shared" si="2"/>
        <v>0.82000000000000028</v>
      </c>
      <c r="AE55" s="138">
        <f t="shared" si="3"/>
        <v>5.0390526581001183E-4</v>
      </c>
    </row>
    <row r="56" spans="1:31" x14ac:dyDescent="0.25">
      <c r="A56" s="387" t="s">
        <v>1</v>
      </c>
      <c r="B56" s="387" t="s">
        <v>2</v>
      </c>
      <c r="C56" s="387" t="s">
        <v>4</v>
      </c>
      <c r="D56" s="389" t="s">
        <v>5</v>
      </c>
      <c r="E56" s="389" t="s">
        <v>94</v>
      </c>
      <c r="F56" s="389" t="s">
        <v>60</v>
      </c>
      <c r="G56" s="387" t="s">
        <v>3</v>
      </c>
      <c r="H56" s="387" t="s">
        <v>6</v>
      </c>
      <c r="I56" s="389" t="s">
        <v>7</v>
      </c>
      <c r="J56" s="389" t="s">
        <v>95</v>
      </c>
      <c r="K56" s="389" t="s">
        <v>61</v>
      </c>
      <c r="L56" s="387" t="s">
        <v>37</v>
      </c>
      <c r="M56" s="387" t="s">
        <v>38</v>
      </c>
      <c r="O56" s="83">
        <v>0.95</v>
      </c>
      <c r="P56" s="83">
        <f t="shared" si="49"/>
        <v>47.69</v>
      </c>
      <c r="T56" s="93" t="s">
        <v>111</v>
      </c>
      <c r="U56" s="130">
        <v>14.35</v>
      </c>
      <c r="W56" s="133">
        <v>42653</v>
      </c>
      <c r="X56" s="10">
        <v>38.5</v>
      </c>
      <c r="Y56" s="10">
        <v>39.950000000000003</v>
      </c>
      <c r="Z56" s="10">
        <v>38.46</v>
      </c>
      <c r="AA56" s="10">
        <v>39.770000000000003</v>
      </c>
      <c r="AB56" s="95">
        <v>7815100</v>
      </c>
      <c r="AC56" s="10">
        <v>39.69</v>
      </c>
      <c r="AD56">
        <f t="shared" si="2"/>
        <v>1.490000000000002</v>
      </c>
      <c r="AE56" s="138">
        <f t="shared" si="3"/>
        <v>3.3862985152383285E-2</v>
      </c>
    </row>
    <row r="57" spans="1:31" x14ac:dyDescent="0.25">
      <c r="A57" s="390" t="s">
        <v>36</v>
      </c>
      <c r="B57" s="380">
        <v>42572</v>
      </c>
      <c r="C57" s="381">
        <v>60</v>
      </c>
      <c r="D57" s="382">
        <v>39.58</v>
      </c>
      <c r="E57" s="382">
        <v>0</v>
      </c>
      <c r="F57" s="382">
        <f>C57*D57+E57</f>
        <v>2374.7999999999997</v>
      </c>
      <c r="G57" s="380">
        <v>42620</v>
      </c>
      <c r="H57" s="385">
        <v>100</v>
      </c>
      <c r="I57" s="382">
        <v>38.479999999999997</v>
      </c>
      <c r="J57" s="382">
        <v>0.08</v>
      </c>
      <c r="K57" s="382">
        <f>I57*H57-J57</f>
        <v>3847.9199999999996</v>
      </c>
      <c r="L57" s="380">
        <v>42621</v>
      </c>
      <c r="M57" s="382">
        <v>20</v>
      </c>
      <c r="O57" s="83">
        <v>0.94</v>
      </c>
      <c r="P57" s="83">
        <f t="shared" si="49"/>
        <v>47.188000000000002</v>
      </c>
      <c r="T57" s="93" t="s">
        <v>112</v>
      </c>
      <c r="U57" s="130">
        <v>3.52</v>
      </c>
      <c r="W57" s="133">
        <v>42650</v>
      </c>
      <c r="X57" s="10">
        <v>39.14</v>
      </c>
      <c r="Y57" s="10">
        <v>39.200000000000003</v>
      </c>
      <c r="Z57" s="10">
        <v>38.18</v>
      </c>
      <c r="AA57" s="10">
        <v>38.47</v>
      </c>
      <c r="AB57" s="95">
        <v>6932900</v>
      </c>
      <c r="AC57" s="10">
        <v>38.39</v>
      </c>
      <c r="AD57">
        <f t="shared" si="2"/>
        <v>1.0200000000000031</v>
      </c>
      <c r="AE57" s="138">
        <f t="shared" si="3"/>
        <v>-1.7907393195190635E-2</v>
      </c>
    </row>
    <row r="58" spans="1:31" x14ac:dyDescent="0.25">
      <c r="A58" s="391" t="s">
        <v>71</v>
      </c>
      <c r="B58" s="380">
        <v>42572</v>
      </c>
      <c r="C58" s="381">
        <v>40</v>
      </c>
      <c r="D58" s="382">
        <v>37.880000000000003</v>
      </c>
      <c r="E58" s="382">
        <v>0</v>
      </c>
      <c r="F58" s="382">
        <f t="shared" ref="F58:F61" si="53">C58*D58+E58</f>
        <v>1515.2</v>
      </c>
      <c r="G58" s="380">
        <v>42640</v>
      </c>
      <c r="H58" s="385">
        <v>100</v>
      </c>
      <c r="I58" s="382">
        <v>38.549999999999997</v>
      </c>
      <c r="J58" s="382">
        <v>0.08</v>
      </c>
      <c r="K58" s="382">
        <f>I58*H58-J58</f>
        <v>3854.9199999999996</v>
      </c>
      <c r="L58" s="381"/>
      <c r="M58" s="381"/>
      <c r="O58" s="83">
        <v>0.93</v>
      </c>
      <c r="P58" s="83">
        <f t="shared" si="49"/>
        <v>46.686000000000007</v>
      </c>
      <c r="T58" s="93" t="s">
        <v>109</v>
      </c>
      <c r="U58" s="130" t="s">
        <v>433</v>
      </c>
      <c r="W58" s="133">
        <v>42649</v>
      </c>
      <c r="X58" s="10">
        <v>39.049999999999997</v>
      </c>
      <c r="Y58" s="10">
        <v>39.32</v>
      </c>
      <c r="Z58" s="10">
        <v>38.69</v>
      </c>
      <c r="AA58" s="10">
        <v>39.17</v>
      </c>
      <c r="AB58" s="95">
        <v>4816400</v>
      </c>
      <c r="AC58" s="10">
        <v>39.090000000000003</v>
      </c>
      <c r="AD58">
        <f t="shared" si="2"/>
        <v>0.63000000000000256</v>
      </c>
      <c r="AE58" s="138">
        <f t="shared" si="3"/>
        <v>1.7939518195797532E-3</v>
      </c>
    </row>
    <row r="59" spans="1:31" x14ac:dyDescent="0.25">
      <c r="A59" s="381"/>
      <c r="B59" s="380">
        <v>42572</v>
      </c>
      <c r="C59" s="381">
        <v>40</v>
      </c>
      <c r="D59" s="382">
        <v>37.58</v>
      </c>
      <c r="E59" s="382">
        <v>0</v>
      </c>
      <c r="F59" s="382">
        <f t="shared" si="53"/>
        <v>1503.1999999999998</v>
      </c>
      <c r="G59" s="381"/>
      <c r="H59" s="385"/>
      <c r="I59" s="382"/>
      <c r="J59" s="382"/>
      <c r="K59" s="382"/>
      <c r="L59" s="381"/>
      <c r="M59" s="381"/>
      <c r="O59" s="83">
        <v>0.92</v>
      </c>
      <c r="P59" s="83">
        <f t="shared" si="49"/>
        <v>46.184000000000005</v>
      </c>
      <c r="W59" s="133">
        <v>42648</v>
      </c>
      <c r="X59" s="10">
        <v>39.020000000000003</v>
      </c>
      <c r="Y59" s="10">
        <v>39.42</v>
      </c>
      <c r="Z59" s="10">
        <v>38.83</v>
      </c>
      <c r="AA59" s="10">
        <v>39.1</v>
      </c>
      <c r="AB59" s="95">
        <v>4221600</v>
      </c>
      <c r="AC59" s="10">
        <v>39.020000000000003</v>
      </c>
      <c r="AD59">
        <f t="shared" si="2"/>
        <v>0.59000000000000341</v>
      </c>
      <c r="AE59" s="138">
        <f t="shared" si="3"/>
        <v>-1.5353121801431335E-3</v>
      </c>
    </row>
    <row r="60" spans="1:31" x14ac:dyDescent="0.25">
      <c r="A60" s="381"/>
      <c r="B60" s="380">
        <v>42576</v>
      </c>
      <c r="C60" s="381">
        <v>30</v>
      </c>
      <c r="D60" s="382">
        <v>37.15</v>
      </c>
      <c r="E60" s="382">
        <v>0</v>
      </c>
      <c r="F60" s="382">
        <f t="shared" si="53"/>
        <v>1114.5</v>
      </c>
      <c r="G60" s="381"/>
      <c r="H60" s="385"/>
      <c r="I60" s="382"/>
      <c r="J60" s="382"/>
      <c r="K60" s="382"/>
      <c r="L60" s="381"/>
      <c r="M60" s="381"/>
      <c r="O60" s="83">
        <v>0.91</v>
      </c>
      <c r="P60" s="83">
        <f t="shared" si="49"/>
        <v>45.682000000000002</v>
      </c>
      <c r="W60" s="133">
        <v>42647</v>
      </c>
      <c r="X60" s="10">
        <v>40.32</v>
      </c>
      <c r="Y60" s="10">
        <v>40.49</v>
      </c>
      <c r="Z60" s="10">
        <v>39.090000000000003</v>
      </c>
      <c r="AA60" s="10">
        <v>39.159999999999997</v>
      </c>
      <c r="AB60" s="95">
        <v>10682200</v>
      </c>
      <c r="AC60" s="10">
        <v>39.08</v>
      </c>
      <c r="AD60">
        <f t="shared" si="2"/>
        <v>1.3999999999999986</v>
      </c>
      <c r="AE60" s="138">
        <f t="shared" si="3"/>
        <v>-1.4624306606152215E-2</v>
      </c>
    </row>
    <row r="61" spans="1:31" x14ac:dyDescent="0.25">
      <c r="A61" s="381"/>
      <c r="B61" s="380">
        <v>42594</v>
      </c>
      <c r="C61" s="381">
        <v>30</v>
      </c>
      <c r="D61" s="382">
        <v>36.58</v>
      </c>
      <c r="E61" s="382">
        <v>0</v>
      </c>
      <c r="F61" s="382">
        <f t="shared" si="53"/>
        <v>1097.3999999999999</v>
      </c>
      <c r="G61" s="381"/>
      <c r="H61" s="385"/>
      <c r="I61" s="382"/>
      <c r="J61" s="382"/>
      <c r="K61" s="382"/>
      <c r="L61" s="381"/>
      <c r="M61" s="381"/>
      <c r="O61" s="83">
        <v>0.9</v>
      </c>
      <c r="P61" s="83">
        <f t="shared" si="49"/>
        <v>45.180000000000007</v>
      </c>
      <c r="W61" s="133">
        <v>42646</v>
      </c>
      <c r="X61" s="10">
        <v>38.85</v>
      </c>
      <c r="Y61" s="10">
        <v>39.74</v>
      </c>
      <c r="Z61" s="10">
        <v>38.700000000000003</v>
      </c>
      <c r="AA61" s="10">
        <v>39.74</v>
      </c>
      <c r="AB61" s="95">
        <v>8643600</v>
      </c>
      <c r="AC61" s="10">
        <v>39.659999999999997</v>
      </c>
      <c r="AD61">
        <f t="shared" si="2"/>
        <v>1.0399999999999991</v>
      </c>
      <c r="AE61" s="138">
        <f t="shared" si="3"/>
        <v>2.1901571759855631E-2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5"/>
      <c r="I62" s="382"/>
      <c r="J62" s="382"/>
      <c r="K62" s="382"/>
      <c r="L62" s="381"/>
      <c r="M62" s="381"/>
      <c r="W62" s="133">
        <v>42643</v>
      </c>
      <c r="X62" s="10">
        <v>38.270000000000003</v>
      </c>
      <c r="Y62" s="10">
        <v>39.18</v>
      </c>
      <c r="Z62" s="10">
        <v>38.03</v>
      </c>
      <c r="AA62" s="10">
        <v>38.89</v>
      </c>
      <c r="AB62" s="95">
        <v>9364400</v>
      </c>
      <c r="AC62" s="10">
        <v>38.81</v>
      </c>
      <c r="AD62">
        <f t="shared" si="2"/>
        <v>1.1499999999999986</v>
      </c>
      <c r="AE62" s="138">
        <f t="shared" si="3"/>
        <v>1.9437877593905917E-2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5"/>
      <c r="I63" s="382"/>
      <c r="J63" s="382"/>
      <c r="K63" s="382"/>
      <c r="L63" s="381"/>
      <c r="M63" s="381"/>
      <c r="W63" s="133">
        <v>42642</v>
      </c>
      <c r="X63" s="10">
        <v>38.020000000000003</v>
      </c>
      <c r="Y63" s="10">
        <v>38.54</v>
      </c>
      <c r="Z63" s="10">
        <v>37.950000000000003</v>
      </c>
      <c r="AA63" s="10">
        <v>38.15</v>
      </c>
      <c r="AB63" s="95">
        <v>5535000</v>
      </c>
      <c r="AC63" s="10">
        <v>38.07</v>
      </c>
      <c r="AD63">
        <f t="shared" si="2"/>
        <v>0.58999999999999631</v>
      </c>
      <c r="AE63" s="138">
        <f t="shared" si="3"/>
        <v>2.1058173203474251E-3</v>
      </c>
    </row>
    <row r="64" spans="1:31" x14ac:dyDescent="0.25">
      <c r="A64" s="381"/>
      <c r="B64" s="381"/>
      <c r="C64" s="381"/>
      <c r="D64" s="382"/>
      <c r="E64" s="382"/>
      <c r="F64" s="382"/>
      <c r="G64" s="381"/>
      <c r="H64" s="385"/>
      <c r="I64" s="382"/>
      <c r="J64" s="382"/>
      <c r="K64" s="382"/>
      <c r="L64" s="381"/>
      <c r="M64" s="381"/>
      <c r="W64" s="133">
        <v>42641</v>
      </c>
      <c r="X64" s="10">
        <v>38.53</v>
      </c>
      <c r="Y64" s="10">
        <v>38.950000000000003</v>
      </c>
      <c r="Z64" s="10">
        <v>37.950000000000003</v>
      </c>
      <c r="AA64" s="10">
        <v>38.07</v>
      </c>
      <c r="AB64" s="95">
        <v>7121100</v>
      </c>
      <c r="AC64" s="10">
        <v>37.99</v>
      </c>
      <c r="AD64">
        <f t="shared" si="2"/>
        <v>1</v>
      </c>
      <c r="AE64" s="138">
        <f t="shared" si="3"/>
        <v>-1.2220488819552733E-2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5"/>
      <c r="I65" s="382"/>
      <c r="J65" s="382"/>
      <c r="K65" s="382"/>
      <c r="L65" s="381"/>
      <c r="M65" s="381"/>
      <c r="W65" s="133">
        <v>42640</v>
      </c>
      <c r="X65" s="10">
        <v>36.78</v>
      </c>
      <c r="Y65" s="10">
        <v>38.57</v>
      </c>
      <c r="Z65" s="10">
        <v>36.78</v>
      </c>
      <c r="AA65" s="10">
        <v>38.54</v>
      </c>
      <c r="AB65" s="95">
        <v>10038200</v>
      </c>
      <c r="AC65" s="10">
        <v>38.46</v>
      </c>
      <c r="AD65">
        <f t="shared" si="2"/>
        <v>1.7899999999999991</v>
      </c>
      <c r="AE65" s="138">
        <f t="shared" si="3"/>
        <v>4.5392769774395214E-2</v>
      </c>
    </row>
    <row r="66" spans="1:31" x14ac:dyDescent="0.25">
      <c r="A66" s="381"/>
      <c r="B66" s="381"/>
      <c r="C66" s="381"/>
      <c r="D66" s="382"/>
      <c r="E66" s="382"/>
      <c r="F66" s="382"/>
      <c r="G66" s="381"/>
      <c r="H66" s="385"/>
      <c r="I66" s="382"/>
      <c r="J66" s="382"/>
      <c r="K66" s="382"/>
      <c r="L66" s="381"/>
      <c r="M66" s="381"/>
      <c r="W66" s="133">
        <v>42639</v>
      </c>
      <c r="X66" s="10">
        <v>36.97</v>
      </c>
      <c r="Y66" s="10">
        <v>37.159999999999997</v>
      </c>
      <c r="Z66" s="10">
        <v>36.61</v>
      </c>
      <c r="AA66" s="10">
        <v>36.869999999999997</v>
      </c>
      <c r="AB66" s="95">
        <v>5718700</v>
      </c>
      <c r="AC66" s="10">
        <v>36.79</v>
      </c>
      <c r="AD66">
        <f t="shared" si="2"/>
        <v>0.54999999999999716</v>
      </c>
      <c r="AE66" s="138">
        <f t="shared" si="3"/>
        <v>-9.9569429494078543E-3</v>
      </c>
    </row>
    <row r="67" spans="1:31" x14ac:dyDescent="0.25">
      <c r="A67" s="381"/>
      <c r="B67" s="381"/>
      <c r="C67" s="381"/>
      <c r="D67" s="382"/>
      <c r="E67" s="382"/>
      <c r="F67" s="382"/>
      <c r="G67" s="381"/>
      <c r="H67" s="385"/>
      <c r="I67" s="382"/>
      <c r="J67" s="382"/>
      <c r="K67" s="382"/>
      <c r="L67" s="381"/>
      <c r="M67" s="381"/>
      <c r="W67" s="133">
        <v>42636</v>
      </c>
      <c r="X67" s="10">
        <v>37.25</v>
      </c>
      <c r="Y67" s="10">
        <v>37.39</v>
      </c>
      <c r="Z67" s="10">
        <v>36.770000000000003</v>
      </c>
      <c r="AA67" s="10">
        <v>37.24</v>
      </c>
      <c r="AB67" s="95">
        <v>4628200</v>
      </c>
      <c r="AC67" s="10">
        <v>37.159999999999997</v>
      </c>
      <c r="AD67">
        <f t="shared" si="2"/>
        <v>0.61999999999999744</v>
      </c>
      <c r="AE67" s="138" t="e">
        <f>AC67/#REF!-1</f>
        <v>#REF!</v>
      </c>
    </row>
    <row r="68" spans="1:31" x14ac:dyDescent="0.25">
      <c r="A68" s="381"/>
      <c r="B68" s="381"/>
      <c r="C68" s="381"/>
      <c r="D68" s="382"/>
      <c r="E68" s="382"/>
      <c r="F68" s="382"/>
      <c r="G68" s="381"/>
      <c r="H68" s="385"/>
      <c r="I68" s="382"/>
      <c r="J68" s="382"/>
      <c r="K68" s="382"/>
      <c r="L68" s="381"/>
      <c r="M68" s="381"/>
      <c r="W68" s="133">
        <v>42635</v>
      </c>
      <c r="X68" s="10">
        <v>37.090000000000003</v>
      </c>
      <c r="Y68" s="10">
        <v>37.67</v>
      </c>
      <c r="Z68" s="10">
        <v>36.92</v>
      </c>
      <c r="AA68" s="10">
        <v>37.33</v>
      </c>
      <c r="AB68" s="95">
        <v>6559600</v>
      </c>
      <c r="AC68" s="10">
        <v>37.25</v>
      </c>
      <c r="AD68" t="e">
        <f>#REF!-#REF!</f>
        <v>#REF!</v>
      </c>
      <c r="AE68" s="138" t="e">
        <f>#REF!/AC69-1</f>
        <v>#REF!</v>
      </c>
    </row>
    <row r="69" spans="1:31" x14ac:dyDescent="0.25">
      <c r="A69" s="381"/>
      <c r="B69" s="381"/>
      <c r="C69" s="381"/>
      <c r="D69" s="382"/>
      <c r="E69" s="382"/>
      <c r="F69" s="382"/>
      <c r="G69" s="381"/>
      <c r="H69" s="385"/>
      <c r="I69" s="382"/>
      <c r="J69" s="382"/>
      <c r="K69" s="382"/>
      <c r="L69" s="381"/>
      <c r="M69" s="381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1"/>
      <c r="B70" s="381"/>
      <c r="C70" s="381"/>
      <c r="D70" s="382"/>
      <c r="E70" s="382"/>
      <c r="F70" s="382"/>
      <c r="G70" s="381"/>
      <c r="H70" s="385"/>
      <c r="I70" s="382"/>
      <c r="J70" s="382"/>
      <c r="K70" s="382"/>
      <c r="L70" s="381"/>
      <c r="M70" s="381"/>
    </row>
    <row r="71" spans="1:31" x14ac:dyDescent="0.25">
      <c r="A71" s="381"/>
      <c r="B71" s="381"/>
      <c r="C71" s="381"/>
      <c r="D71" s="382"/>
      <c r="E71" s="382"/>
      <c r="F71" s="382"/>
      <c r="G71" s="381"/>
      <c r="H71" s="385"/>
      <c r="I71" s="382"/>
      <c r="J71" s="382"/>
      <c r="K71" s="382"/>
      <c r="L71" s="381"/>
      <c r="M71" s="381"/>
    </row>
    <row r="72" spans="1:31" x14ac:dyDescent="0.25">
      <c r="A72" s="381"/>
      <c r="B72" s="381"/>
      <c r="C72" s="381"/>
      <c r="D72" s="382"/>
      <c r="E72" s="382"/>
      <c r="F72" s="382"/>
      <c r="G72" s="381"/>
      <c r="H72" s="381"/>
      <c r="I72" s="382"/>
      <c r="J72" s="382"/>
      <c r="K72" s="382"/>
      <c r="L72" s="381"/>
      <c r="M72" s="381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72"/>
      <c r="B74" s="473"/>
      <c r="C74" s="474"/>
      <c r="D74" s="474"/>
      <c r="E74" s="474"/>
      <c r="F74" s="475"/>
      <c r="G74" s="474"/>
      <c r="H74" s="474"/>
      <c r="I74" s="474"/>
      <c r="J74" s="474"/>
      <c r="K74" s="475"/>
      <c r="L74" s="474"/>
      <c r="M74" s="4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827" priority="15">
      <formula>F39&gt;0</formula>
    </cfRule>
    <cfRule type="expression" dxfId="826" priority="16">
      <formula>F39&lt;0</formula>
    </cfRule>
  </conditionalFormatting>
  <conditionalFormatting sqref="Q7">
    <cfRule type="expression" dxfId="825" priority="13">
      <formula>Q7&gt;0</formula>
    </cfRule>
    <cfRule type="expression" dxfId="824" priority="14">
      <formula>Q7&lt;0</formula>
    </cfRule>
  </conditionalFormatting>
  <conditionalFormatting sqref="Q8">
    <cfRule type="expression" dxfId="823" priority="11">
      <formula>Q8&gt;0</formula>
    </cfRule>
    <cfRule type="expression" dxfId="822" priority="12">
      <formula>Q8&lt;0</formula>
    </cfRule>
  </conditionalFormatting>
  <conditionalFormatting sqref="F25:F38">
    <cfRule type="expression" dxfId="821" priority="9">
      <formula>F25&gt;0</formula>
    </cfRule>
    <cfRule type="expression" dxfId="820" priority="10">
      <formula>F25&lt;0</formula>
    </cfRule>
  </conditionalFormatting>
  <conditionalFormatting sqref="H25:H38">
    <cfRule type="expression" dxfId="819" priority="7">
      <formula>H25&gt;0</formula>
    </cfRule>
    <cfRule type="expression" dxfId="81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817" priority="3">
      <formula>M55&gt;0</formula>
    </cfRule>
    <cfRule type="expression" dxfId="816" priority="4">
      <formula>M55&lt;0</formula>
    </cfRule>
  </conditionalFormatting>
  <conditionalFormatting sqref="Q10">
    <cfRule type="expression" dxfId="815" priority="1">
      <formula>Q10&gt;0</formula>
    </cfRule>
    <cfRule type="expression" dxfId="81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6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412</v>
      </c>
      <c r="B2" s="504">
        <v>42719</v>
      </c>
      <c r="C2" s="4">
        <v>100</v>
      </c>
      <c r="D2" s="3">
        <v>31.18</v>
      </c>
      <c r="E2" s="3">
        <v>0</v>
      </c>
      <c r="F2" s="3">
        <f t="shared" ref="F2" si="0">C2*D2+E2</f>
        <v>3118</v>
      </c>
      <c r="G2" s="74"/>
      <c r="H2" s="4"/>
      <c r="I2" s="3"/>
      <c r="J2" s="3"/>
      <c r="K2" s="3"/>
      <c r="O2" s="11" t="s">
        <v>57</v>
      </c>
      <c r="Q2">
        <f>C18-H18</f>
        <v>100</v>
      </c>
      <c r="T2" s="1"/>
      <c r="W2" s="110">
        <v>42727</v>
      </c>
      <c r="X2" s="9">
        <v>32.18</v>
      </c>
      <c r="Y2" s="9">
        <v>32.340000000000003</v>
      </c>
      <c r="Z2" s="9">
        <v>31.96</v>
      </c>
      <c r="AA2" s="9">
        <v>32.19</v>
      </c>
      <c r="AB2" s="104">
        <v>981400</v>
      </c>
      <c r="AC2" s="9">
        <v>32.19</v>
      </c>
      <c r="AD2" s="40">
        <f>Y2-Z2</f>
        <v>0.38000000000000256</v>
      </c>
      <c r="AE2" s="162">
        <f>AC2/AC3-1</f>
        <v>-3.0969340353050878E-3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495">
        <f>IF(Q2=0, Q4, (F18-K18)/Q2)</f>
        <v>31.18</v>
      </c>
      <c r="T3" s="1"/>
      <c r="W3" s="110">
        <v>42726</v>
      </c>
      <c r="X3" s="9">
        <v>32.299999999999997</v>
      </c>
      <c r="Y3" s="9">
        <v>32.39</v>
      </c>
      <c r="Z3" s="9">
        <v>32.21</v>
      </c>
      <c r="AA3" s="9">
        <v>32.29</v>
      </c>
      <c r="AB3" s="104">
        <v>947600</v>
      </c>
      <c r="AC3" s="9">
        <v>32.29</v>
      </c>
      <c r="AD3" s="40">
        <f t="shared" ref="AD3:AD66" si="1">Y3-Z3</f>
        <v>0.17999999999999972</v>
      </c>
      <c r="AE3" s="162">
        <f t="shared" ref="AE3:AE66" si="2">AC3/AC4-1</f>
        <v>-3.395061728395099E-3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31.58</v>
      </c>
      <c r="R4" s="506">
        <v>-1.2999999999999999E-3</v>
      </c>
      <c r="T4" s="163"/>
      <c r="W4" s="110">
        <v>42725</v>
      </c>
      <c r="X4" s="9">
        <v>32.31</v>
      </c>
      <c r="Y4" s="9">
        <v>32.57</v>
      </c>
      <c r="Z4" s="9">
        <v>32.299999999999997</v>
      </c>
      <c r="AA4" s="9">
        <v>32.4</v>
      </c>
      <c r="AB4" s="104">
        <v>1117800</v>
      </c>
      <c r="AC4" s="9">
        <v>32.4</v>
      </c>
      <c r="AD4" s="40">
        <f t="shared" si="1"/>
        <v>0.27000000000000313</v>
      </c>
      <c r="AE4" s="162">
        <f t="shared" si="2"/>
        <v>4.9627791563273682E-3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3158</v>
      </c>
      <c r="W5" s="110">
        <v>42724</v>
      </c>
      <c r="X5" s="9">
        <v>32.200000000000003</v>
      </c>
      <c r="Y5" s="9">
        <v>32.369999999999997</v>
      </c>
      <c r="Z5" s="9">
        <v>32.08</v>
      </c>
      <c r="AA5" s="9">
        <v>32.24</v>
      </c>
      <c r="AB5" s="104">
        <v>1420100</v>
      </c>
      <c r="AC5" s="9">
        <v>32.24</v>
      </c>
      <c r="AD5" s="40">
        <f t="shared" si="1"/>
        <v>0.28999999999999915</v>
      </c>
      <c r="AE5" s="162">
        <f t="shared" si="2"/>
        <v>-5.2452946621411867E-3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O6" s="11" t="s">
        <v>64</v>
      </c>
      <c r="Q6" s="2">
        <f>Q3*Q2</f>
        <v>3118</v>
      </c>
      <c r="W6" s="110">
        <v>42723</v>
      </c>
      <c r="X6" s="9">
        <v>32.18</v>
      </c>
      <c r="Y6" s="9">
        <v>32.56</v>
      </c>
      <c r="Z6" s="9">
        <v>32.17</v>
      </c>
      <c r="AA6" s="9">
        <v>32.409999999999997</v>
      </c>
      <c r="AB6" s="104">
        <v>1312600</v>
      </c>
      <c r="AC6" s="9">
        <v>32.409999999999997</v>
      </c>
      <c r="AD6" s="40">
        <f t="shared" si="1"/>
        <v>0.39000000000000057</v>
      </c>
      <c r="AE6" s="162">
        <f t="shared" si="2"/>
        <v>-1.8478595626733041E-3</v>
      </c>
    </row>
    <row r="7" spans="1:31" x14ac:dyDescent="0.25">
      <c r="B7" s="74"/>
      <c r="C7" s="4"/>
      <c r="D7" s="3"/>
      <c r="E7" s="3"/>
      <c r="F7" s="3"/>
      <c r="G7" s="4"/>
      <c r="H7" s="185"/>
      <c r="I7" s="3"/>
      <c r="J7" s="3"/>
      <c r="K7" s="3"/>
      <c r="O7" s="11" t="s">
        <v>182</v>
      </c>
      <c r="Q7" s="2">
        <f>Q10+Q8</f>
        <v>40</v>
      </c>
      <c r="R7" s="30">
        <v>42751</v>
      </c>
      <c r="W7" s="110">
        <v>42720</v>
      </c>
      <c r="X7" s="9">
        <v>32.35</v>
      </c>
      <c r="Y7" s="9">
        <v>32.51</v>
      </c>
      <c r="Z7" s="9">
        <v>32.17</v>
      </c>
      <c r="AA7" s="9">
        <v>32.47</v>
      </c>
      <c r="AB7" s="104">
        <v>1325400</v>
      </c>
      <c r="AC7" s="9">
        <v>32.47</v>
      </c>
      <c r="AD7" s="40">
        <f t="shared" si="1"/>
        <v>0.33999999999999631</v>
      </c>
      <c r="AE7" s="162">
        <f t="shared" si="2"/>
        <v>9.953343701399664E-3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O8" s="11" t="s">
        <v>185</v>
      </c>
      <c r="P8" s="34"/>
      <c r="Q8" s="2">
        <f>K18+M18-F18+Q2*Q4</f>
        <v>40</v>
      </c>
      <c r="W8" s="110">
        <v>42719</v>
      </c>
      <c r="X8" s="9">
        <v>31.18</v>
      </c>
      <c r="Y8" s="9">
        <v>32.36</v>
      </c>
      <c r="Z8" s="9">
        <v>31.01</v>
      </c>
      <c r="AA8" s="9">
        <v>32.15</v>
      </c>
      <c r="AB8" s="104">
        <v>1846400</v>
      </c>
      <c r="AC8" s="9">
        <v>32.15</v>
      </c>
      <c r="AD8" s="40">
        <f t="shared" si="1"/>
        <v>1.3499999999999979</v>
      </c>
      <c r="AE8" s="162">
        <f t="shared" si="2"/>
        <v>1.8049398353388257E-2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1.2828736369467608E-2</v>
      </c>
      <c r="W9" s="110">
        <v>42718</v>
      </c>
      <c r="X9" s="9">
        <v>32.020000000000003</v>
      </c>
      <c r="Y9" s="9">
        <v>32.11</v>
      </c>
      <c r="Z9" s="9">
        <v>31.58</v>
      </c>
      <c r="AA9" s="9">
        <v>31.58</v>
      </c>
      <c r="AB9" s="104">
        <v>1906400</v>
      </c>
      <c r="AC9" s="9">
        <v>31.58</v>
      </c>
      <c r="AD9" s="40">
        <f t="shared" si="1"/>
        <v>0.53000000000000114</v>
      </c>
      <c r="AE9" s="162">
        <f t="shared" si="2"/>
        <v>-7.8542255733584643E-3</v>
      </c>
    </row>
    <row r="10" spans="1:31" x14ac:dyDescent="0.25">
      <c r="O10" s="11" t="s">
        <v>215</v>
      </c>
      <c r="P10" s="34"/>
      <c r="Q10" s="2">
        <f>M68</f>
        <v>0</v>
      </c>
      <c r="W10" s="110">
        <v>42717</v>
      </c>
      <c r="X10" s="9">
        <v>32.159999999999997</v>
      </c>
      <c r="Y10" s="9">
        <v>32.159999999999997</v>
      </c>
      <c r="Z10" s="9">
        <v>31.48</v>
      </c>
      <c r="AA10" s="9">
        <v>31.83</v>
      </c>
      <c r="AB10" s="104">
        <v>1724400</v>
      </c>
      <c r="AC10" s="9">
        <v>31.83</v>
      </c>
      <c r="AD10" s="40">
        <f t="shared" si="1"/>
        <v>0.67999999999999616</v>
      </c>
      <c r="AE10" s="162">
        <f t="shared" si="2"/>
        <v>-9.3370681605976502E-3</v>
      </c>
    </row>
    <row r="11" spans="1:31" x14ac:dyDescent="0.25">
      <c r="O11" s="11" t="s">
        <v>179</v>
      </c>
      <c r="P11" s="34"/>
      <c r="Q11" s="138">
        <f>VALUE(TRIM(CLEAN(MID(U58, FIND("(", U58)+1, 5))))</f>
        <v>3.4200000000000001E-2</v>
      </c>
      <c r="W11" s="110">
        <v>42716</v>
      </c>
      <c r="X11" s="9">
        <v>32.380000000000003</v>
      </c>
      <c r="Y11" s="9">
        <v>32.729999999999997</v>
      </c>
      <c r="Z11" s="9">
        <v>32</v>
      </c>
      <c r="AA11" s="9">
        <v>32.130000000000003</v>
      </c>
      <c r="AB11" s="104">
        <v>2787800</v>
      </c>
      <c r="AC11" s="9">
        <v>32.130000000000003</v>
      </c>
      <c r="AD11" s="40">
        <f t="shared" si="1"/>
        <v>0.72999999999999687</v>
      </c>
      <c r="AE11" s="162">
        <f t="shared" si="2"/>
        <v>-5.2631578947366364E-3</v>
      </c>
    </row>
    <row r="12" spans="1:31" x14ac:dyDescent="0.25">
      <c r="W12" s="110">
        <v>42713</v>
      </c>
      <c r="X12" s="9">
        <v>31.65</v>
      </c>
      <c r="Y12" s="9">
        <v>32.54</v>
      </c>
      <c r="Z12" s="9">
        <v>31.65</v>
      </c>
      <c r="AA12" s="9">
        <v>32.299999999999997</v>
      </c>
      <c r="AB12" s="104">
        <v>2558000</v>
      </c>
      <c r="AC12" s="9">
        <v>32.299999999999997</v>
      </c>
      <c r="AD12" s="40">
        <f t="shared" si="1"/>
        <v>0.89000000000000057</v>
      </c>
      <c r="AE12" s="162">
        <f t="shared" si="2"/>
        <v>2.0859671302149163E-2</v>
      </c>
    </row>
    <row r="13" spans="1:31" x14ac:dyDescent="0.25">
      <c r="W13" s="110">
        <v>42712</v>
      </c>
      <c r="X13" s="9">
        <v>31.5</v>
      </c>
      <c r="Y13" s="9">
        <v>31.81</v>
      </c>
      <c r="Z13" s="9">
        <v>31.36</v>
      </c>
      <c r="AA13" s="9">
        <v>31.64</v>
      </c>
      <c r="AB13" s="104">
        <v>1829400</v>
      </c>
      <c r="AC13" s="9">
        <v>31.64</v>
      </c>
      <c r="AD13" s="40">
        <f t="shared" si="1"/>
        <v>0.44999999999999929</v>
      </c>
      <c r="AE13" s="162">
        <f t="shared" si="2"/>
        <v>-1.2792511700467912E-2</v>
      </c>
    </row>
    <row r="14" spans="1:31" x14ac:dyDescent="0.25">
      <c r="W14" s="110">
        <v>42711</v>
      </c>
      <c r="X14" s="9">
        <v>31.45</v>
      </c>
      <c r="Y14" s="9">
        <v>32.090000000000003</v>
      </c>
      <c r="Z14" s="9">
        <v>31.4</v>
      </c>
      <c r="AA14" s="9">
        <v>32.049999999999997</v>
      </c>
      <c r="AB14" s="104">
        <v>2881300</v>
      </c>
      <c r="AC14" s="9">
        <v>32.049999999999997</v>
      </c>
      <c r="AD14" s="40">
        <f t="shared" si="1"/>
        <v>0.69000000000000483</v>
      </c>
      <c r="AE14" s="162">
        <f t="shared" si="2"/>
        <v>2.3634621526668731E-2</v>
      </c>
    </row>
    <row r="15" spans="1:31" x14ac:dyDescent="0.25">
      <c r="W15" s="110">
        <v>42710</v>
      </c>
      <c r="X15" s="9">
        <v>31.35</v>
      </c>
      <c r="Y15" s="9">
        <v>31.43</v>
      </c>
      <c r="Z15" s="9">
        <v>30.55</v>
      </c>
      <c r="AA15" s="9">
        <v>31.31</v>
      </c>
      <c r="AB15" s="104">
        <v>9273100</v>
      </c>
      <c r="AC15" s="9">
        <v>31.31</v>
      </c>
      <c r="AD15" s="40">
        <f t="shared" si="1"/>
        <v>0.87999999999999901</v>
      </c>
      <c r="AE15" s="162">
        <f t="shared" si="2"/>
        <v>-8.8635644191200624E-3</v>
      </c>
    </row>
    <row r="16" spans="1:31" x14ac:dyDescent="0.25">
      <c r="W16" s="110">
        <v>42709</v>
      </c>
      <c r="X16" s="9">
        <v>31.9</v>
      </c>
      <c r="Y16" s="9">
        <v>31.96</v>
      </c>
      <c r="Z16" s="9">
        <v>31.48</v>
      </c>
      <c r="AA16" s="9">
        <v>31.59</v>
      </c>
      <c r="AB16" s="104">
        <v>2220500</v>
      </c>
      <c r="AC16" s="9">
        <v>31.59</v>
      </c>
      <c r="AD16" s="40">
        <f t="shared" si="1"/>
        <v>0.48000000000000043</v>
      </c>
      <c r="AE16" s="162">
        <f t="shared" si="2"/>
        <v>2.220812182741172E-3</v>
      </c>
    </row>
    <row r="17" spans="1:31" x14ac:dyDescent="0.25">
      <c r="H17" s="72"/>
      <c r="W17" s="110">
        <v>42706</v>
      </c>
      <c r="X17" s="9">
        <v>31.81</v>
      </c>
      <c r="Y17" s="9">
        <v>32</v>
      </c>
      <c r="Z17" s="9">
        <v>31.42</v>
      </c>
      <c r="AA17" s="9">
        <v>31.52</v>
      </c>
      <c r="AB17" s="104">
        <v>3702400</v>
      </c>
      <c r="AC17" s="9">
        <v>31.52</v>
      </c>
      <c r="AD17" s="40">
        <f t="shared" si="1"/>
        <v>0.57999999999999829</v>
      </c>
      <c r="AE17" s="162">
        <f t="shared" si="2"/>
        <v>3.8216560509554132E-3</v>
      </c>
    </row>
    <row r="18" spans="1:31" x14ac:dyDescent="0.25">
      <c r="A18" s="32" t="s">
        <v>81</v>
      </c>
      <c r="B18" s="14"/>
      <c r="C18" s="14">
        <f>SUM(C2:C17)</f>
        <v>100</v>
      </c>
      <c r="D18" s="18"/>
      <c r="E18" s="18"/>
      <c r="F18" s="18">
        <f>SUM(F2:F17)</f>
        <v>3118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10">
        <v>42705</v>
      </c>
      <c r="X18" s="9">
        <v>32.57</v>
      </c>
      <c r="Y18" s="9">
        <v>32.57</v>
      </c>
      <c r="Z18" s="9">
        <v>31.37</v>
      </c>
      <c r="AA18" s="9">
        <v>31.4</v>
      </c>
      <c r="AB18" s="104">
        <v>2295200</v>
      </c>
      <c r="AC18" s="9">
        <v>31.4</v>
      </c>
      <c r="AD18" s="40">
        <f t="shared" si="1"/>
        <v>1.1999999999999993</v>
      </c>
      <c r="AE18" s="162">
        <f t="shared" si="2"/>
        <v>-3.2655576093653771E-2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599">
        <f>SumByColor($A$19,M2:M17)</f>
        <v>0</v>
      </c>
      <c r="W19" s="110">
        <v>42704</v>
      </c>
      <c r="X19" s="9">
        <v>33.200000000000003</v>
      </c>
      <c r="Y19" s="9">
        <v>33.24</v>
      </c>
      <c r="Z19" s="9">
        <v>32.450000000000003</v>
      </c>
      <c r="AA19" s="9">
        <v>32.46</v>
      </c>
      <c r="AB19" s="104">
        <v>2804000</v>
      </c>
      <c r="AC19" s="9">
        <v>32.46</v>
      </c>
      <c r="AD19" s="40">
        <f t="shared" si="1"/>
        <v>0.78999999999999915</v>
      </c>
      <c r="AE19" s="162">
        <f t="shared" si="2"/>
        <v>-1.6661617691608566E-2</v>
      </c>
    </row>
    <row r="20" spans="1:31" x14ac:dyDescent="0.25">
      <c r="W20" s="110">
        <v>42703</v>
      </c>
      <c r="X20" s="9">
        <v>33.53</v>
      </c>
      <c r="Y20" s="9">
        <v>33.549999999999997</v>
      </c>
      <c r="Z20" s="9">
        <v>32.94</v>
      </c>
      <c r="AA20" s="9">
        <v>33.01</v>
      </c>
      <c r="AB20" s="104">
        <v>1704700</v>
      </c>
      <c r="AC20" s="9">
        <v>33.01</v>
      </c>
      <c r="AD20" s="40">
        <f t="shared" si="1"/>
        <v>0.60999999999999943</v>
      </c>
      <c r="AE20" s="162">
        <f t="shared" si="2"/>
        <v>-1.3743651030773907E-2</v>
      </c>
    </row>
    <row r="21" spans="1:31" x14ac:dyDescent="0.25">
      <c r="B21" s="522" t="s">
        <v>114</v>
      </c>
      <c r="C21" s="522" t="s">
        <v>147</v>
      </c>
      <c r="D21" s="523" t="s">
        <v>146</v>
      </c>
      <c r="E21" s="524" t="s">
        <v>148</v>
      </c>
      <c r="F21" s="525" t="s">
        <v>65</v>
      </c>
      <c r="G21" s="526" t="s">
        <v>152</v>
      </c>
      <c r="H21" s="525" t="s">
        <v>88</v>
      </c>
      <c r="I21" s="526" t="s">
        <v>156</v>
      </c>
      <c r="W21" s="110">
        <v>42702</v>
      </c>
      <c r="X21" s="9">
        <v>33.65</v>
      </c>
      <c r="Y21" s="9">
        <v>33.71</v>
      </c>
      <c r="Z21" s="9">
        <v>33.380000000000003</v>
      </c>
      <c r="AA21" s="9">
        <v>33.47</v>
      </c>
      <c r="AB21" s="104">
        <v>1715600</v>
      </c>
      <c r="AC21" s="9">
        <v>33.47</v>
      </c>
      <c r="AD21" s="40">
        <f t="shared" si="1"/>
        <v>0.32999999999999829</v>
      </c>
      <c r="AE21" s="162">
        <f t="shared" si="2"/>
        <v>-5.9719319199769139E-4</v>
      </c>
    </row>
    <row r="22" spans="1:31" x14ac:dyDescent="0.25">
      <c r="B22" s="193">
        <v>42719</v>
      </c>
      <c r="C22" s="10">
        <v>100</v>
      </c>
      <c r="D22" s="202">
        <v>31.18</v>
      </c>
      <c r="E22" s="40">
        <v>32.15</v>
      </c>
      <c r="F22" s="236">
        <f>C22*(E22-D22)</f>
        <v>96.999999999999886</v>
      </c>
      <c r="G22" s="40">
        <f>D22*C22</f>
        <v>3118</v>
      </c>
      <c r="H22" s="232">
        <f>(E22-D22)/D22</f>
        <v>3.1109685695958914E-2</v>
      </c>
      <c r="I22" s="40"/>
      <c r="W22" s="110">
        <v>42699</v>
      </c>
      <c r="X22" s="9">
        <v>33.78</v>
      </c>
      <c r="Y22" s="9">
        <v>33.82</v>
      </c>
      <c r="Z22" s="9">
        <v>33.33</v>
      </c>
      <c r="AA22" s="9">
        <v>33.49</v>
      </c>
      <c r="AB22" s="104">
        <v>1673000</v>
      </c>
      <c r="AC22" s="9">
        <v>33.49</v>
      </c>
      <c r="AD22" s="40">
        <f t="shared" si="1"/>
        <v>0.49000000000000199</v>
      </c>
      <c r="AE22" s="162">
        <f t="shared" si="2"/>
        <v>7.5210589651022453E-3</v>
      </c>
    </row>
    <row r="23" spans="1:31" x14ac:dyDescent="0.25">
      <c r="B23" s="193"/>
      <c r="C23" s="10"/>
      <c r="D23" s="202"/>
      <c r="E23" s="40"/>
      <c r="F23" s="236"/>
      <c r="G23" s="40"/>
      <c r="H23" s="232"/>
      <c r="I23" s="40"/>
      <c r="W23" s="110">
        <v>42697</v>
      </c>
      <c r="X23" s="9">
        <v>33.72</v>
      </c>
      <c r="Y23" s="9">
        <v>33.72</v>
      </c>
      <c r="Z23" s="9">
        <v>33.200000000000003</v>
      </c>
      <c r="AA23" s="9">
        <v>33.24</v>
      </c>
      <c r="AB23" s="104">
        <v>2028600</v>
      </c>
      <c r="AC23" s="9">
        <v>33.24</v>
      </c>
      <c r="AD23" s="40">
        <f t="shared" si="1"/>
        <v>0.51999999999999602</v>
      </c>
      <c r="AE23" s="162">
        <f t="shared" si="2"/>
        <v>-1.4527127186480748E-2</v>
      </c>
    </row>
    <row r="24" spans="1:31" x14ac:dyDescent="0.25">
      <c r="B24" s="193"/>
      <c r="C24" s="10"/>
      <c r="D24" s="202"/>
      <c r="E24" s="40"/>
      <c r="F24" s="236"/>
      <c r="G24" s="40"/>
      <c r="H24" s="232"/>
      <c r="I24" s="40"/>
      <c r="W24" s="110">
        <v>42696</v>
      </c>
      <c r="X24" s="9">
        <v>34.19</v>
      </c>
      <c r="Y24" s="9">
        <v>34.4</v>
      </c>
      <c r="Z24" s="9">
        <v>33.71</v>
      </c>
      <c r="AA24" s="9">
        <v>33.729999999999997</v>
      </c>
      <c r="AB24" s="104">
        <v>2335500</v>
      </c>
      <c r="AC24" s="9">
        <v>33.729999999999997</v>
      </c>
      <c r="AD24" s="40">
        <f t="shared" si="1"/>
        <v>0.68999999999999773</v>
      </c>
      <c r="AE24" s="162">
        <f t="shared" si="2"/>
        <v>-6.772673733804635E-3</v>
      </c>
    </row>
    <row r="25" spans="1:31" x14ac:dyDescent="0.25">
      <c r="B25" s="193"/>
      <c r="C25" s="10"/>
      <c r="D25" s="202"/>
      <c r="E25" s="40"/>
      <c r="F25" s="236"/>
      <c r="G25" s="40"/>
      <c r="H25" s="232"/>
      <c r="I25" s="40"/>
      <c r="W25" s="110">
        <v>42695</v>
      </c>
      <c r="X25" s="9">
        <v>33.74</v>
      </c>
      <c r="Y25" s="9">
        <v>34.24</v>
      </c>
      <c r="Z25" s="9">
        <v>33.61</v>
      </c>
      <c r="AA25" s="9">
        <v>33.96</v>
      </c>
      <c r="AB25" s="104">
        <v>1879300</v>
      </c>
      <c r="AC25" s="9">
        <v>33.96</v>
      </c>
      <c r="AD25" s="40">
        <f t="shared" si="1"/>
        <v>0.63000000000000256</v>
      </c>
      <c r="AE25" s="162">
        <f t="shared" si="2"/>
        <v>6.818855618144104E-3</v>
      </c>
    </row>
    <row r="26" spans="1:31" x14ac:dyDescent="0.25">
      <c r="B26" s="193"/>
      <c r="C26" s="10"/>
      <c r="D26" s="202"/>
      <c r="E26" s="40"/>
      <c r="F26" s="236"/>
      <c r="G26" s="40"/>
      <c r="H26" s="232"/>
      <c r="I26" s="40"/>
      <c r="W26" s="110">
        <v>42692</v>
      </c>
      <c r="X26" s="9">
        <v>34.04</v>
      </c>
      <c r="Y26" s="9">
        <v>34.17</v>
      </c>
      <c r="Z26" s="9">
        <v>33.69</v>
      </c>
      <c r="AA26" s="9">
        <v>33.729999999999997</v>
      </c>
      <c r="AB26" s="104">
        <v>2205300</v>
      </c>
      <c r="AC26" s="9">
        <v>33.729999999999997</v>
      </c>
      <c r="AD26" s="40">
        <f t="shared" si="1"/>
        <v>0.48000000000000398</v>
      </c>
      <c r="AE26" s="162">
        <f t="shared" si="2"/>
        <v>-9.9794540651600983E-3</v>
      </c>
    </row>
    <row r="27" spans="1:31" x14ac:dyDescent="0.25">
      <c r="B27" s="193"/>
      <c r="C27" s="10"/>
      <c r="D27" s="202"/>
      <c r="E27" s="40"/>
      <c r="F27" s="236"/>
      <c r="G27" s="40"/>
      <c r="H27" s="232"/>
      <c r="I27" s="40"/>
      <c r="W27" s="110">
        <v>42691</v>
      </c>
      <c r="X27" s="9">
        <v>34.53</v>
      </c>
      <c r="Y27" s="9">
        <v>34.94</v>
      </c>
      <c r="Z27" s="9">
        <v>34.03</v>
      </c>
      <c r="AA27" s="9">
        <v>34.07</v>
      </c>
      <c r="AB27" s="104">
        <v>2172600</v>
      </c>
      <c r="AC27" s="9">
        <v>34.07</v>
      </c>
      <c r="AD27" s="40">
        <f t="shared" si="1"/>
        <v>0.90999999999999659</v>
      </c>
      <c r="AE27" s="162">
        <f t="shared" si="2"/>
        <v>-1.8438490348602676E-2</v>
      </c>
    </row>
    <row r="28" spans="1:31" x14ac:dyDescent="0.25">
      <c r="B28" s="193"/>
      <c r="C28" s="10"/>
      <c r="D28" s="202"/>
      <c r="E28" s="40"/>
      <c r="F28" s="236"/>
      <c r="G28" s="40"/>
      <c r="H28" s="232"/>
      <c r="I28" s="40"/>
      <c r="W28" s="110">
        <v>42690</v>
      </c>
      <c r="X28" s="9">
        <v>34.85</v>
      </c>
      <c r="Y28" s="9">
        <v>35.11</v>
      </c>
      <c r="Z28" s="9">
        <v>34.68</v>
      </c>
      <c r="AA28" s="9">
        <v>34.71</v>
      </c>
      <c r="AB28" s="104">
        <v>1946200</v>
      </c>
      <c r="AC28" s="9">
        <v>34.71</v>
      </c>
      <c r="AD28" s="40">
        <f t="shared" si="1"/>
        <v>0.42999999999999972</v>
      </c>
      <c r="AE28" s="162">
        <f t="shared" si="2"/>
        <v>-1.1955593509820672E-2</v>
      </c>
    </row>
    <row r="29" spans="1:31" x14ac:dyDescent="0.25">
      <c r="B29" s="74"/>
      <c r="C29" s="4"/>
      <c r="D29" s="602"/>
      <c r="E29" s="3"/>
      <c r="F29" s="3"/>
      <c r="G29" s="3"/>
      <c r="H29" s="233"/>
      <c r="I29" s="3"/>
      <c r="W29" s="110">
        <v>42689</v>
      </c>
      <c r="X29" s="9">
        <v>34.979999999999997</v>
      </c>
      <c r="Y29" s="9">
        <v>35.229999999999997</v>
      </c>
      <c r="Z29" s="9">
        <v>34.82</v>
      </c>
      <c r="AA29" s="9">
        <v>35.130000000000003</v>
      </c>
      <c r="AB29" s="104">
        <v>2193600</v>
      </c>
      <c r="AC29" s="9">
        <v>35.130000000000003</v>
      </c>
      <c r="AD29" s="40">
        <f t="shared" si="1"/>
        <v>0.40999999999999659</v>
      </c>
      <c r="AE29" s="162">
        <f t="shared" si="2"/>
        <v>1.7108639863132602E-3</v>
      </c>
    </row>
    <row r="30" spans="1:31" x14ac:dyDescent="0.25">
      <c r="B30" s="74"/>
      <c r="C30" s="4"/>
      <c r="D30" s="602"/>
      <c r="E30" s="3"/>
      <c r="F30" s="278"/>
      <c r="G30" s="3"/>
      <c r="H30" s="233"/>
      <c r="I30" s="3"/>
      <c r="W30" s="110">
        <v>42688</v>
      </c>
      <c r="X30" s="9">
        <v>35.11</v>
      </c>
      <c r="Y30" s="9">
        <v>35.33</v>
      </c>
      <c r="Z30" s="9">
        <v>34.81</v>
      </c>
      <c r="AA30" s="9">
        <v>35.07</v>
      </c>
      <c r="AB30" s="104">
        <v>3034900</v>
      </c>
      <c r="AC30" s="9">
        <v>35.07</v>
      </c>
      <c r="AD30" s="40">
        <f t="shared" si="1"/>
        <v>0.51999999999999602</v>
      </c>
      <c r="AE30" s="162">
        <f t="shared" si="2"/>
        <v>-1.1277135607555611E-2</v>
      </c>
    </row>
    <row r="31" spans="1:31" x14ac:dyDescent="0.25">
      <c r="B31" s="74"/>
      <c r="C31" s="4"/>
      <c r="D31" s="602"/>
      <c r="E31" s="3"/>
      <c r="F31" s="278"/>
      <c r="G31" s="3"/>
      <c r="H31" s="233"/>
      <c r="I31" s="3"/>
      <c r="W31" s="110">
        <v>42685</v>
      </c>
      <c r="X31" s="9">
        <v>34.94</v>
      </c>
      <c r="Y31" s="9">
        <v>35.68</v>
      </c>
      <c r="Z31" s="9">
        <v>34.32</v>
      </c>
      <c r="AA31" s="9">
        <v>35.47</v>
      </c>
      <c r="AB31" s="104">
        <v>2641800</v>
      </c>
      <c r="AC31" s="9">
        <v>35.47</v>
      </c>
      <c r="AD31" s="40">
        <f t="shared" si="1"/>
        <v>1.3599999999999994</v>
      </c>
      <c r="AE31" s="162">
        <f t="shared" si="2"/>
        <v>1.5750286368843014E-2</v>
      </c>
    </row>
    <row r="32" spans="1:31" x14ac:dyDescent="0.25">
      <c r="B32" s="74"/>
      <c r="C32" s="4"/>
      <c r="D32" s="602"/>
      <c r="E32" s="3"/>
      <c r="F32" s="278"/>
      <c r="G32" s="3"/>
      <c r="H32" s="233"/>
      <c r="I32" s="3"/>
      <c r="W32" s="110">
        <v>42684</v>
      </c>
      <c r="X32" s="9">
        <v>37.119999999999997</v>
      </c>
      <c r="Y32" s="9">
        <v>37.14</v>
      </c>
      <c r="Z32" s="9">
        <v>34.76</v>
      </c>
      <c r="AA32" s="9">
        <v>34.92</v>
      </c>
      <c r="AB32" s="104">
        <v>5671000</v>
      </c>
      <c r="AC32" s="9">
        <v>34.92</v>
      </c>
      <c r="AD32" s="40">
        <f t="shared" si="1"/>
        <v>2.3800000000000026</v>
      </c>
      <c r="AE32" s="162">
        <f t="shared" si="2"/>
        <v>-8.7535928926051776E-2</v>
      </c>
    </row>
    <row r="33" spans="2:31" x14ac:dyDescent="0.25">
      <c r="B33" s="74"/>
      <c r="C33" s="4"/>
      <c r="D33" s="602"/>
      <c r="E33" s="3"/>
      <c r="F33" s="278"/>
      <c r="G33" s="3"/>
      <c r="H33" s="233"/>
      <c r="I33" s="3"/>
      <c r="W33" s="110">
        <v>42683</v>
      </c>
      <c r="X33" s="9">
        <v>38.5</v>
      </c>
      <c r="Y33" s="9">
        <v>38.590000000000003</v>
      </c>
      <c r="Z33" s="9">
        <v>38.01</v>
      </c>
      <c r="AA33" s="9">
        <v>38.270000000000003</v>
      </c>
      <c r="AB33" s="104">
        <v>1534600</v>
      </c>
      <c r="AC33" s="9">
        <v>38.270000000000003</v>
      </c>
      <c r="AD33" s="40">
        <f t="shared" si="1"/>
        <v>0.5800000000000054</v>
      </c>
      <c r="AE33" s="162">
        <f t="shared" si="2"/>
        <v>-1.9723360655737654E-2</v>
      </c>
    </row>
    <row r="34" spans="2:31" x14ac:dyDescent="0.25">
      <c r="B34" s="603"/>
      <c r="C34" s="603"/>
      <c r="D34" s="604"/>
      <c r="E34" s="605"/>
      <c r="F34" s="606"/>
      <c r="G34" s="607"/>
      <c r="H34" s="606"/>
      <c r="I34" s="607"/>
      <c r="W34" s="110">
        <v>42682</v>
      </c>
      <c r="X34" s="9">
        <v>38.31</v>
      </c>
      <c r="Y34" s="9">
        <v>39.35</v>
      </c>
      <c r="Z34" s="9">
        <v>38.31</v>
      </c>
      <c r="AA34" s="9">
        <v>39.04</v>
      </c>
      <c r="AB34" s="104">
        <v>1067900</v>
      </c>
      <c r="AC34" s="9">
        <v>39.04</v>
      </c>
      <c r="AD34" s="40">
        <f t="shared" si="1"/>
        <v>1.0399999999999991</v>
      </c>
      <c r="AE34" s="162">
        <f t="shared" si="2"/>
        <v>1.2448132780082943E-2</v>
      </c>
    </row>
    <row r="35" spans="2:31" x14ac:dyDescent="0.25">
      <c r="B35" s="74"/>
      <c r="C35" s="4"/>
      <c r="D35" s="602"/>
      <c r="E35" s="3"/>
      <c r="F35" s="3"/>
      <c r="G35" s="3"/>
      <c r="H35" s="233"/>
      <c r="I35" s="3"/>
      <c r="W35" s="110">
        <v>42681</v>
      </c>
      <c r="X35" s="9">
        <v>37.950000000000003</v>
      </c>
      <c r="Y35" s="9">
        <v>38.590000000000003</v>
      </c>
      <c r="Z35" s="9">
        <v>37.950000000000003</v>
      </c>
      <c r="AA35" s="9">
        <v>38.56</v>
      </c>
      <c r="AB35" s="104">
        <v>1236000</v>
      </c>
      <c r="AC35" s="9">
        <v>38.56</v>
      </c>
      <c r="AD35" s="40">
        <f t="shared" si="1"/>
        <v>0.64000000000000057</v>
      </c>
      <c r="AE35" s="162">
        <f t="shared" si="2"/>
        <v>1.6877637130801704E-2</v>
      </c>
    </row>
    <row r="36" spans="2:31" x14ac:dyDescent="0.25">
      <c r="B36" s="74"/>
      <c r="C36" s="4"/>
      <c r="D36" s="602"/>
      <c r="E36" s="3"/>
      <c r="F36" s="3"/>
      <c r="G36" s="3"/>
      <c r="H36" s="233"/>
      <c r="I36" s="3"/>
      <c r="W36" s="110">
        <v>42678</v>
      </c>
      <c r="X36" s="9">
        <v>38.159999999999997</v>
      </c>
      <c r="Y36" s="9">
        <v>38.36</v>
      </c>
      <c r="Z36" s="9">
        <v>37.82</v>
      </c>
      <c r="AA36" s="9">
        <v>37.92</v>
      </c>
      <c r="AB36" s="104">
        <v>1528900</v>
      </c>
      <c r="AC36" s="9">
        <v>37.92</v>
      </c>
      <c r="AD36" s="40">
        <f t="shared" si="1"/>
        <v>0.53999999999999915</v>
      </c>
      <c r="AE36" s="162">
        <f t="shared" si="2"/>
        <v>-2.1166752710376824E-2</v>
      </c>
    </row>
    <row r="37" spans="2:31" x14ac:dyDescent="0.25">
      <c r="B37" s="74"/>
      <c r="C37" s="4"/>
      <c r="D37" s="602"/>
      <c r="E37" s="3"/>
      <c r="F37" s="3"/>
      <c r="G37" s="3"/>
      <c r="H37" s="233"/>
      <c r="I37" s="3"/>
      <c r="W37" s="110">
        <v>42677</v>
      </c>
      <c r="X37" s="9">
        <v>38.61</v>
      </c>
      <c r="Y37" s="9">
        <v>38.94</v>
      </c>
      <c r="Z37" s="9">
        <v>38.53</v>
      </c>
      <c r="AA37" s="9">
        <v>38.74</v>
      </c>
      <c r="AB37" s="104">
        <v>1466900</v>
      </c>
      <c r="AC37" s="9">
        <v>38.74</v>
      </c>
      <c r="AD37" s="40">
        <f t="shared" si="1"/>
        <v>0.40999999999999659</v>
      </c>
      <c r="AE37" s="162">
        <f t="shared" si="2"/>
        <v>-2.5806451612897519E-4</v>
      </c>
    </row>
    <row r="38" spans="2:31" x14ac:dyDescent="0.25">
      <c r="B38" s="74"/>
      <c r="C38" s="4"/>
      <c r="D38" s="602"/>
      <c r="E38" s="3"/>
      <c r="F38" s="3"/>
      <c r="G38" s="3"/>
      <c r="H38" s="233"/>
      <c r="I38" s="3"/>
      <c r="W38" s="110">
        <v>42676</v>
      </c>
      <c r="X38" s="9">
        <v>38.43</v>
      </c>
      <c r="Y38" s="9">
        <v>38.880000000000003</v>
      </c>
      <c r="Z38" s="9">
        <v>38.369999999999997</v>
      </c>
      <c r="AA38" s="9">
        <v>38.75</v>
      </c>
      <c r="AB38" s="104">
        <v>969300</v>
      </c>
      <c r="AC38" s="9">
        <v>38.75</v>
      </c>
      <c r="AD38" s="40">
        <f t="shared" si="1"/>
        <v>0.51000000000000512</v>
      </c>
      <c r="AE38" s="162">
        <f t="shared" si="2"/>
        <v>5.7098364910459498E-3</v>
      </c>
    </row>
    <row r="39" spans="2:31" x14ac:dyDescent="0.25">
      <c r="W39" s="110">
        <v>42675</v>
      </c>
      <c r="X39" s="9">
        <v>38.19</v>
      </c>
      <c r="Y39" s="9">
        <v>38.54</v>
      </c>
      <c r="Z39" s="9">
        <v>38.08</v>
      </c>
      <c r="AA39" s="9">
        <v>38.53</v>
      </c>
      <c r="AB39" s="104">
        <v>1433100</v>
      </c>
      <c r="AC39" s="9">
        <v>38.53</v>
      </c>
      <c r="AD39" s="40">
        <f t="shared" si="1"/>
        <v>0.46000000000000085</v>
      </c>
      <c r="AE39" s="162">
        <f t="shared" si="2"/>
        <v>2.3413111342351911E-3</v>
      </c>
    </row>
    <row r="40" spans="2:31" ht="20.25" thickBot="1" x14ac:dyDescent="0.35">
      <c r="O40" s="614" t="s">
        <v>78</v>
      </c>
      <c r="P40" s="614"/>
      <c r="W40" s="110">
        <v>42674</v>
      </c>
      <c r="X40" s="9">
        <v>38.28</v>
      </c>
      <c r="Y40" s="9">
        <v>38.5</v>
      </c>
      <c r="Z40" s="9">
        <v>38.17</v>
      </c>
      <c r="AA40" s="9">
        <v>38.44</v>
      </c>
      <c r="AB40" s="104">
        <v>773500</v>
      </c>
      <c r="AC40" s="9">
        <v>38.44</v>
      </c>
      <c r="AD40" s="40">
        <f t="shared" si="1"/>
        <v>0.32999999999999829</v>
      </c>
      <c r="AE40" s="162">
        <f t="shared" si="2"/>
        <v>5.2301255230124966E-3</v>
      </c>
    </row>
    <row r="41" spans="2:31" ht="15.75" thickTop="1" x14ac:dyDescent="0.25">
      <c r="O41" s="83">
        <v>1.1000000000000001</v>
      </c>
      <c r="P41" s="83">
        <f>O41*$Q$4</f>
        <v>34.738</v>
      </c>
      <c r="Q41" s="2"/>
      <c r="W41" s="110">
        <v>42671</v>
      </c>
      <c r="X41" s="9">
        <v>38.26</v>
      </c>
      <c r="Y41" s="9">
        <v>38.369999999999997</v>
      </c>
      <c r="Z41" s="9">
        <v>37.97</v>
      </c>
      <c r="AA41" s="9">
        <v>38.24</v>
      </c>
      <c r="AB41" s="104">
        <v>828900</v>
      </c>
      <c r="AC41" s="9">
        <v>38.24</v>
      </c>
      <c r="AD41" s="40">
        <f t="shared" si="1"/>
        <v>0.39999999999999858</v>
      </c>
      <c r="AE41" s="162">
        <f t="shared" si="2"/>
        <v>5.7864281956865327E-3</v>
      </c>
    </row>
    <row r="42" spans="2:31" ht="20.25" thickBot="1" x14ac:dyDescent="0.35">
      <c r="O42" s="83">
        <v>1.0900000000000001</v>
      </c>
      <c r="P42" s="83">
        <f t="shared" ref="P42:P61" si="3">O42*$Q$4</f>
        <v>34.422200000000004</v>
      </c>
      <c r="Q42" s="2"/>
      <c r="T42" s="91" t="s">
        <v>113</v>
      </c>
      <c r="W42" s="110">
        <v>42670</v>
      </c>
      <c r="X42" s="9">
        <v>38</v>
      </c>
      <c r="Y42" s="9">
        <v>38.21</v>
      </c>
      <c r="Z42" s="9">
        <v>37.619999999999997</v>
      </c>
      <c r="AA42" s="9">
        <v>38.020000000000003</v>
      </c>
      <c r="AB42" s="104">
        <v>1738400</v>
      </c>
      <c r="AC42" s="9">
        <v>38.020000000000003</v>
      </c>
      <c r="AD42" s="40">
        <f t="shared" si="1"/>
        <v>0.59000000000000341</v>
      </c>
      <c r="AE42" s="162">
        <f t="shared" si="2"/>
        <v>-4.7120418848167755E-3</v>
      </c>
    </row>
    <row r="43" spans="2:31" ht="15.75" thickTop="1" x14ac:dyDescent="0.25">
      <c r="O43" s="83">
        <v>1.08</v>
      </c>
      <c r="P43" s="83">
        <f t="shared" si="3"/>
        <v>34.106400000000001</v>
      </c>
      <c r="Q43" s="2"/>
      <c r="T43" s="128" t="s">
        <v>98</v>
      </c>
      <c r="U43" s="129">
        <v>32.19</v>
      </c>
      <c r="W43" s="110">
        <v>42669</v>
      </c>
      <c r="X43" s="9">
        <v>37.76</v>
      </c>
      <c r="Y43" s="9">
        <v>38.58</v>
      </c>
      <c r="Z43" s="9">
        <v>37.71</v>
      </c>
      <c r="AA43" s="9">
        <v>38.200000000000003</v>
      </c>
      <c r="AB43" s="104">
        <v>1719300</v>
      </c>
      <c r="AC43" s="9">
        <v>38.200000000000003</v>
      </c>
      <c r="AD43" s="40">
        <f t="shared" si="1"/>
        <v>0.86999999999999744</v>
      </c>
      <c r="AE43" s="162">
        <f t="shared" si="2"/>
        <v>7.9155672823221224E-3</v>
      </c>
    </row>
    <row r="44" spans="2:31" x14ac:dyDescent="0.25">
      <c r="O44" s="83">
        <v>1.07</v>
      </c>
      <c r="P44" s="83">
        <f t="shared" si="3"/>
        <v>33.790599999999998</v>
      </c>
      <c r="Q44" s="2"/>
      <c r="T44" s="93" t="s">
        <v>99</v>
      </c>
      <c r="U44" s="130">
        <v>32.19</v>
      </c>
      <c r="W44" s="110">
        <v>42668</v>
      </c>
      <c r="X44" s="9">
        <v>37.9</v>
      </c>
      <c r="Y44" s="9">
        <v>38.06</v>
      </c>
      <c r="Z44" s="9">
        <v>37.42</v>
      </c>
      <c r="AA44" s="9">
        <v>37.9</v>
      </c>
      <c r="AB44" s="104">
        <v>1025900</v>
      </c>
      <c r="AC44" s="9">
        <v>37.9</v>
      </c>
      <c r="AD44" s="40">
        <f t="shared" si="1"/>
        <v>0.64000000000000057</v>
      </c>
      <c r="AE44" s="162">
        <f t="shared" si="2"/>
        <v>-2.6315789473684292E-3</v>
      </c>
    </row>
    <row r="45" spans="2:31" x14ac:dyDescent="0.25">
      <c r="O45" s="83">
        <v>1.06</v>
      </c>
      <c r="P45" s="83">
        <f t="shared" si="3"/>
        <v>33.474800000000002</v>
      </c>
      <c r="Q45" s="2"/>
      <c r="T45" s="93" t="s">
        <v>100</v>
      </c>
      <c r="U45" s="130" t="s">
        <v>129</v>
      </c>
      <c r="W45" s="110">
        <v>42667</v>
      </c>
      <c r="X45" s="9">
        <v>38</v>
      </c>
      <c r="Y45" s="9">
        <v>38.26</v>
      </c>
      <c r="Z45" s="9">
        <v>37.86</v>
      </c>
      <c r="AA45" s="9">
        <v>38</v>
      </c>
      <c r="AB45" s="104">
        <v>542700</v>
      </c>
      <c r="AC45" s="9">
        <v>38</v>
      </c>
      <c r="AD45" s="40">
        <f t="shared" si="1"/>
        <v>0.39999999999999858</v>
      </c>
      <c r="AE45" s="162">
        <f t="shared" si="2"/>
        <v>4.4937879989426222E-3</v>
      </c>
    </row>
    <row r="46" spans="2:31" x14ac:dyDescent="0.25">
      <c r="B46" s="74"/>
      <c r="C46" s="4"/>
      <c r="D46" s="602"/>
      <c r="E46" s="3"/>
      <c r="F46" s="278"/>
      <c r="G46" s="3"/>
      <c r="H46" s="233"/>
      <c r="I46" s="602"/>
      <c r="O46" s="83">
        <v>1.05</v>
      </c>
      <c r="P46" s="83">
        <f t="shared" si="3"/>
        <v>33.158999999999999</v>
      </c>
      <c r="Q46" s="2"/>
      <c r="T46" s="93" t="s">
        <v>101</v>
      </c>
      <c r="U46" s="130" t="s">
        <v>129</v>
      </c>
      <c r="W46" s="110">
        <v>42664</v>
      </c>
      <c r="X46" s="9">
        <v>37.880000000000003</v>
      </c>
      <c r="Y46" s="9">
        <v>37.979999999999997</v>
      </c>
      <c r="Z46" s="9">
        <v>37.65</v>
      </c>
      <c r="AA46" s="9">
        <v>37.83</v>
      </c>
      <c r="AB46" s="104">
        <v>635800</v>
      </c>
      <c r="AC46" s="9">
        <v>37.83</v>
      </c>
      <c r="AD46" s="40">
        <f t="shared" si="1"/>
        <v>0.32999999999999829</v>
      </c>
      <c r="AE46" s="162">
        <f t="shared" si="2"/>
        <v>-1.8469656992085026E-3</v>
      </c>
    </row>
    <row r="47" spans="2:31" x14ac:dyDescent="0.25">
      <c r="B47" s="74"/>
      <c r="C47" s="4"/>
      <c r="D47" s="602"/>
      <c r="E47" s="3"/>
      <c r="F47" s="278"/>
      <c r="G47" s="3"/>
      <c r="H47" s="233"/>
      <c r="I47" s="3"/>
      <c r="O47" s="83">
        <v>1.04</v>
      </c>
      <c r="P47" s="83">
        <f t="shared" si="3"/>
        <v>32.843199999999996</v>
      </c>
      <c r="Q47" s="2"/>
      <c r="T47" s="93" t="s">
        <v>102</v>
      </c>
      <c r="U47" s="130">
        <v>38.17</v>
      </c>
      <c r="W47" s="110">
        <v>42663</v>
      </c>
      <c r="X47" s="9">
        <v>37.97</v>
      </c>
      <c r="Y47" s="9">
        <v>38.159999999999997</v>
      </c>
      <c r="Z47" s="9">
        <v>37.76</v>
      </c>
      <c r="AA47" s="9">
        <v>37.9</v>
      </c>
      <c r="AB47" s="104">
        <v>846000</v>
      </c>
      <c r="AC47" s="9">
        <v>37.9</v>
      </c>
      <c r="AD47" s="40">
        <f t="shared" si="1"/>
        <v>0.39999999999999858</v>
      </c>
      <c r="AE47" s="162">
        <f t="shared" si="2"/>
        <v>-4.7268907563025042E-3</v>
      </c>
    </row>
    <row r="48" spans="2:31" x14ac:dyDescent="0.25">
      <c r="B48" s="74"/>
      <c r="C48" s="4"/>
      <c r="D48" s="602"/>
      <c r="E48" s="3"/>
      <c r="F48" s="278"/>
      <c r="G48" s="3"/>
      <c r="H48" s="233"/>
      <c r="I48" s="3"/>
      <c r="O48" s="83">
        <v>1.03</v>
      </c>
      <c r="P48" s="83">
        <f t="shared" si="3"/>
        <v>32.5274</v>
      </c>
      <c r="Q48" s="2"/>
      <c r="T48" s="93" t="s">
        <v>103</v>
      </c>
      <c r="U48" s="130">
        <v>0.90102199999999999</v>
      </c>
      <c r="W48" s="110">
        <v>42662</v>
      </c>
      <c r="X48" s="9">
        <v>37.9</v>
      </c>
      <c r="Y48" s="9">
        <v>38.159999999999997</v>
      </c>
      <c r="Z48" s="9">
        <v>37.75</v>
      </c>
      <c r="AA48" s="9">
        <v>38.08</v>
      </c>
      <c r="AB48" s="104">
        <v>957600</v>
      </c>
      <c r="AC48" s="9">
        <v>38.08</v>
      </c>
      <c r="AD48" s="40">
        <f t="shared" si="1"/>
        <v>0.40999999999999659</v>
      </c>
      <c r="AE48" s="162">
        <f t="shared" si="2"/>
        <v>1.3147515119642517E-3</v>
      </c>
    </row>
    <row r="49" spans="2:31" x14ac:dyDescent="0.25">
      <c r="B49" s="74"/>
      <c r="C49" s="4"/>
      <c r="D49" s="602"/>
      <c r="E49" s="3"/>
      <c r="F49" s="278"/>
      <c r="G49" s="3"/>
      <c r="H49" s="233"/>
      <c r="I49" s="3"/>
      <c r="O49" s="83">
        <v>1.02</v>
      </c>
      <c r="P49" s="83">
        <f t="shared" si="3"/>
        <v>32.211599999999997</v>
      </c>
      <c r="Q49" s="2"/>
      <c r="T49" s="93" t="s">
        <v>104</v>
      </c>
      <c r="U49" s="130" t="s">
        <v>129</v>
      </c>
      <c r="W49" s="110">
        <v>42661</v>
      </c>
      <c r="X49" s="9">
        <v>37.49</v>
      </c>
      <c r="Y49" s="9">
        <v>38.17</v>
      </c>
      <c r="Z49" s="9">
        <v>37.43</v>
      </c>
      <c r="AA49" s="9">
        <v>38.03</v>
      </c>
      <c r="AB49" s="104">
        <v>926100</v>
      </c>
      <c r="AC49" s="9">
        <v>38.03</v>
      </c>
      <c r="AD49" s="40">
        <f t="shared" si="1"/>
        <v>0.74000000000000199</v>
      </c>
      <c r="AE49" s="162">
        <f t="shared" si="2"/>
        <v>1.1705240755520041E-2</v>
      </c>
    </row>
    <row r="50" spans="2:31" x14ac:dyDescent="0.25">
      <c r="B50" s="74"/>
      <c r="C50" s="4"/>
      <c r="D50" s="602"/>
      <c r="E50" s="3"/>
      <c r="F50" s="278"/>
      <c r="G50" s="3"/>
      <c r="H50" s="233"/>
      <c r="I50" s="3"/>
      <c r="O50" s="83">
        <v>1.01</v>
      </c>
      <c r="P50" s="83">
        <f t="shared" si="3"/>
        <v>31.895799999999998</v>
      </c>
      <c r="Q50" s="2"/>
      <c r="T50" s="93"/>
      <c r="U50" s="130"/>
      <c r="W50" s="110">
        <v>42660</v>
      </c>
      <c r="X50" s="9">
        <v>37.909999999999997</v>
      </c>
      <c r="Y50" s="9">
        <v>38.04</v>
      </c>
      <c r="Z50" s="9">
        <v>37.590000000000003</v>
      </c>
      <c r="AA50" s="9">
        <v>37.590000000000003</v>
      </c>
      <c r="AB50" s="104">
        <v>601500</v>
      </c>
      <c r="AC50" s="9">
        <v>37.590000000000003</v>
      </c>
      <c r="AD50" s="40">
        <f t="shared" si="1"/>
        <v>0.44999999999999574</v>
      </c>
      <c r="AE50" s="162">
        <f t="shared" si="2"/>
        <v>-1.0007900974453365E-2</v>
      </c>
    </row>
    <row r="51" spans="2:31" x14ac:dyDescent="0.25">
      <c r="B51" s="74"/>
      <c r="C51" s="4"/>
      <c r="D51" s="602"/>
      <c r="E51" s="3"/>
      <c r="F51" s="278"/>
      <c r="G51" s="3"/>
      <c r="H51" s="233"/>
      <c r="I51" s="3"/>
      <c r="O51" s="83">
        <v>1</v>
      </c>
      <c r="P51" s="83">
        <f t="shared" si="3"/>
        <v>31.58</v>
      </c>
      <c r="Q51" s="2"/>
      <c r="T51" s="93" t="s">
        <v>105</v>
      </c>
      <c r="U51" s="130" t="s">
        <v>505</v>
      </c>
      <c r="W51" s="110">
        <v>42657</v>
      </c>
      <c r="X51" s="9">
        <v>37.86</v>
      </c>
      <c r="Y51" s="9">
        <v>38.11</v>
      </c>
      <c r="Z51" s="9">
        <v>37.75</v>
      </c>
      <c r="AA51" s="9">
        <v>37.97</v>
      </c>
      <c r="AB51" s="104">
        <v>1297900</v>
      </c>
      <c r="AC51" s="9">
        <v>37.97</v>
      </c>
      <c r="AD51" s="40">
        <f t="shared" si="1"/>
        <v>0.35999999999999943</v>
      </c>
      <c r="AE51" s="162">
        <f t="shared" si="2"/>
        <v>-7.8947368421056208E-4</v>
      </c>
    </row>
    <row r="52" spans="2:31" x14ac:dyDescent="0.25">
      <c r="B52" s="74"/>
      <c r="C52" s="4"/>
      <c r="D52" s="602"/>
      <c r="E52" s="3"/>
      <c r="F52" s="278"/>
      <c r="G52" s="3"/>
      <c r="H52" s="233"/>
      <c r="I52" s="3"/>
      <c r="O52" s="83">
        <v>0.99</v>
      </c>
      <c r="P52" s="83">
        <f t="shared" si="3"/>
        <v>31.264199999999999</v>
      </c>
      <c r="Q52" s="2"/>
      <c r="T52" s="93" t="s">
        <v>106</v>
      </c>
      <c r="U52" s="130" t="s">
        <v>413</v>
      </c>
      <c r="W52" s="110">
        <v>42656</v>
      </c>
      <c r="X52" s="9">
        <v>37.72</v>
      </c>
      <c r="Y52" s="9">
        <v>38.159999999999997</v>
      </c>
      <c r="Z52" s="9">
        <v>37.44</v>
      </c>
      <c r="AA52" s="9">
        <v>38</v>
      </c>
      <c r="AB52" s="104">
        <v>1123400</v>
      </c>
      <c r="AC52" s="9">
        <v>38</v>
      </c>
      <c r="AD52" s="40">
        <f t="shared" si="1"/>
        <v>0.71999999999999886</v>
      </c>
      <c r="AE52" s="162">
        <f t="shared" si="2"/>
        <v>-2.8863815271582549E-3</v>
      </c>
    </row>
    <row r="53" spans="2:31" x14ac:dyDescent="0.25">
      <c r="B53" s="74"/>
      <c r="C53" s="4"/>
      <c r="D53" s="602"/>
      <c r="E53" s="3"/>
      <c r="F53" s="278"/>
      <c r="G53" s="3"/>
      <c r="H53" s="233"/>
      <c r="I53" s="3"/>
      <c r="O53" s="83">
        <v>0.98</v>
      </c>
      <c r="P53" s="83">
        <f t="shared" si="3"/>
        <v>30.948399999999999</v>
      </c>
      <c r="Q53" s="2"/>
      <c r="T53" s="93" t="s">
        <v>107</v>
      </c>
      <c r="U53" s="131">
        <v>632702</v>
      </c>
      <c r="W53" s="110">
        <v>42655</v>
      </c>
      <c r="X53" s="9">
        <v>37.74</v>
      </c>
      <c r="Y53" s="9">
        <v>38.14</v>
      </c>
      <c r="Z53" s="9">
        <v>37.53</v>
      </c>
      <c r="AA53" s="9">
        <v>38.11</v>
      </c>
      <c r="AB53" s="104">
        <v>1306900</v>
      </c>
      <c r="AC53" s="9">
        <v>38.11</v>
      </c>
      <c r="AD53" s="40">
        <f t="shared" si="1"/>
        <v>0.60999999999999943</v>
      </c>
      <c r="AE53" s="162">
        <f t="shared" si="2"/>
        <v>6.3374702931080495E-3</v>
      </c>
    </row>
    <row r="54" spans="2:31" x14ac:dyDescent="0.25">
      <c r="B54" s="74"/>
      <c r="C54" s="4"/>
      <c r="D54" s="602"/>
      <c r="E54" s="3"/>
      <c r="F54" s="278"/>
      <c r="G54" s="3"/>
      <c r="H54" s="233"/>
      <c r="I54" s="3"/>
      <c r="O54" s="83">
        <v>0.97</v>
      </c>
      <c r="P54" s="83">
        <f t="shared" si="3"/>
        <v>30.632599999999996</v>
      </c>
      <c r="T54" s="93" t="s">
        <v>110</v>
      </c>
      <c r="U54" s="131">
        <v>1930950</v>
      </c>
      <c r="W54" s="110">
        <v>42654</v>
      </c>
      <c r="X54" s="9">
        <v>37.64</v>
      </c>
      <c r="Y54" s="9">
        <v>37.880000000000003</v>
      </c>
      <c r="Z54" s="9">
        <v>37.450000000000003</v>
      </c>
      <c r="AA54" s="9">
        <v>37.869999999999997</v>
      </c>
      <c r="AB54" s="104">
        <v>2622000</v>
      </c>
      <c r="AC54" s="9">
        <v>37.869999999999997</v>
      </c>
      <c r="AD54" s="40">
        <f t="shared" si="1"/>
        <v>0.42999999999999972</v>
      </c>
      <c r="AE54" s="162">
        <f t="shared" si="2"/>
        <v>0</v>
      </c>
    </row>
    <row r="55" spans="2:31" x14ac:dyDescent="0.25">
      <c r="B55" s="74"/>
      <c r="C55" s="4"/>
      <c r="D55" s="602"/>
      <c r="E55" s="3"/>
      <c r="F55" s="278"/>
      <c r="G55" s="3"/>
      <c r="H55" s="233"/>
      <c r="I55" s="3"/>
      <c r="O55" s="83">
        <v>0.96</v>
      </c>
      <c r="P55" s="83">
        <f t="shared" si="3"/>
        <v>30.316799999999997</v>
      </c>
      <c r="T55" s="93" t="s">
        <v>108</v>
      </c>
      <c r="U55" s="130" t="s">
        <v>506</v>
      </c>
      <c r="W55" s="110">
        <v>42653</v>
      </c>
      <c r="X55" s="9">
        <v>38.29</v>
      </c>
      <c r="Y55" s="9">
        <v>38.479999999999997</v>
      </c>
      <c r="Z55" s="9">
        <v>37.83</v>
      </c>
      <c r="AA55" s="9">
        <v>37.869999999999997</v>
      </c>
      <c r="AB55" s="104">
        <v>3238600</v>
      </c>
      <c r="AC55" s="9">
        <v>37.869999999999997</v>
      </c>
      <c r="AD55" s="40">
        <f t="shared" si="1"/>
        <v>0.64999999999999858</v>
      </c>
      <c r="AE55" s="162">
        <f t="shared" si="2"/>
        <v>-2.5225225225225301E-2</v>
      </c>
    </row>
    <row r="56" spans="2:31" x14ac:dyDescent="0.25">
      <c r="B56" s="74"/>
      <c r="C56" s="4"/>
      <c r="D56" s="602"/>
      <c r="E56" s="3"/>
      <c r="F56" s="278"/>
      <c r="G56" s="3"/>
      <c r="H56" s="233"/>
      <c r="I56" s="3"/>
      <c r="O56" s="83">
        <v>0.95</v>
      </c>
      <c r="P56" s="83">
        <f t="shared" si="3"/>
        <v>30.000999999999998</v>
      </c>
      <c r="T56" s="93" t="s">
        <v>111</v>
      </c>
      <c r="U56" s="130">
        <v>24.06</v>
      </c>
      <c r="W56" s="110">
        <v>42650</v>
      </c>
      <c r="X56" s="9">
        <v>38.93</v>
      </c>
      <c r="Y56" s="9">
        <v>39.049999999999997</v>
      </c>
      <c r="Z56" s="9">
        <v>38.549999999999997</v>
      </c>
      <c r="AA56" s="9">
        <v>38.85</v>
      </c>
      <c r="AB56" s="104">
        <v>2277000</v>
      </c>
      <c r="AC56" s="9">
        <v>38.85</v>
      </c>
      <c r="AD56" s="40">
        <f t="shared" si="1"/>
        <v>0.5</v>
      </c>
      <c r="AE56" s="162">
        <f t="shared" si="2"/>
        <v>-1.0191082802547768E-2</v>
      </c>
    </row>
    <row r="57" spans="2:31" x14ac:dyDescent="0.25">
      <c r="O57" s="83">
        <v>0.94</v>
      </c>
      <c r="P57" s="83">
        <f t="shared" si="3"/>
        <v>29.685199999999998</v>
      </c>
      <c r="T57" s="93" t="s">
        <v>112</v>
      </c>
      <c r="U57" s="130">
        <v>1.33</v>
      </c>
      <c r="W57" s="110">
        <v>42649</v>
      </c>
      <c r="X57" s="9">
        <v>38.869999999999997</v>
      </c>
      <c r="Y57" s="9">
        <v>39.270000000000003</v>
      </c>
      <c r="Z57" s="9">
        <v>38.799999999999997</v>
      </c>
      <c r="AA57" s="9">
        <v>39.25</v>
      </c>
      <c r="AB57" s="104">
        <v>670400</v>
      </c>
      <c r="AC57" s="9">
        <v>39.25</v>
      </c>
      <c r="AD57" s="40">
        <f t="shared" si="1"/>
        <v>0.47000000000000597</v>
      </c>
      <c r="AE57" s="162">
        <f t="shared" si="2"/>
        <v>6.1522686490644851E-3</v>
      </c>
    </row>
    <row r="58" spans="2:31" x14ac:dyDescent="0.25">
      <c r="O58" s="83">
        <v>0.93</v>
      </c>
      <c r="P58" s="83">
        <f t="shared" si="3"/>
        <v>29.369399999999999</v>
      </c>
      <c r="T58" s="93" t="s">
        <v>109</v>
      </c>
      <c r="U58" s="130" t="s">
        <v>414</v>
      </c>
      <c r="W58" s="110">
        <v>42648</v>
      </c>
      <c r="X58" s="9">
        <v>38.75</v>
      </c>
      <c r="Y58" s="9">
        <v>39.1</v>
      </c>
      <c r="Z58" s="9">
        <v>38.630000000000003</v>
      </c>
      <c r="AA58" s="9">
        <v>39.01</v>
      </c>
      <c r="AB58" s="104">
        <v>1797500</v>
      </c>
      <c r="AC58" s="9">
        <v>39.01</v>
      </c>
      <c r="AD58" s="40">
        <f t="shared" si="1"/>
        <v>0.46999999999999886</v>
      </c>
      <c r="AE58" s="162">
        <f t="shared" si="2"/>
        <v>1.0098394614189488E-2</v>
      </c>
    </row>
    <row r="59" spans="2:31" x14ac:dyDescent="0.25">
      <c r="O59" s="83">
        <v>0.92</v>
      </c>
      <c r="P59" s="83">
        <f t="shared" si="3"/>
        <v>29.053599999999999</v>
      </c>
      <c r="W59" s="110">
        <v>42647</v>
      </c>
      <c r="X59" s="9">
        <v>38.9</v>
      </c>
      <c r="Y59" s="9">
        <v>38.97</v>
      </c>
      <c r="Z59" s="9">
        <v>38.479999999999997</v>
      </c>
      <c r="AA59" s="9">
        <v>38.619999999999997</v>
      </c>
      <c r="AB59" s="104">
        <v>2034300</v>
      </c>
      <c r="AC59" s="9">
        <v>38.619999999999997</v>
      </c>
      <c r="AD59" s="40">
        <f t="shared" si="1"/>
        <v>0.49000000000000199</v>
      </c>
      <c r="AE59" s="162">
        <f t="shared" si="2"/>
        <v>-9.7435897435897978E-3</v>
      </c>
    </row>
    <row r="60" spans="2:31" x14ac:dyDescent="0.25">
      <c r="O60" s="83">
        <v>0.91</v>
      </c>
      <c r="P60" s="83">
        <f t="shared" si="3"/>
        <v>28.7378</v>
      </c>
      <c r="W60" s="110">
        <v>42646</v>
      </c>
      <c r="X60" s="9">
        <v>39.950000000000003</v>
      </c>
      <c r="Y60" s="9">
        <v>40.01</v>
      </c>
      <c r="Z60" s="9">
        <v>38.93</v>
      </c>
      <c r="AA60" s="9">
        <v>39</v>
      </c>
      <c r="AB60" s="104">
        <v>2032600</v>
      </c>
      <c r="AC60" s="9">
        <v>39</v>
      </c>
      <c r="AD60" s="40">
        <f t="shared" si="1"/>
        <v>1.0799999999999983</v>
      </c>
      <c r="AE60" s="162">
        <f t="shared" si="2"/>
        <v>-2.2556390977443552E-2</v>
      </c>
    </row>
    <row r="61" spans="2:31" x14ac:dyDescent="0.25">
      <c r="O61" s="83">
        <v>0.9</v>
      </c>
      <c r="P61" s="83">
        <f t="shared" si="3"/>
        <v>28.422000000000001</v>
      </c>
      <c r="W61" s="110">
        <v>42643</v>
      </c>
      <c r="X61" s="9">
        <v>39.31</v>
      </c>
      <c r="Y61" s="9">
        <v>40.17</v>
      </c>
      <c r="Z61" s="9">
        <v>39.020000000000003</v>
      </c>
      <c r="AA61" s="9">
        <v>39.9</v>
      </c>
      <c r="AB61" s="104">
        <v>2329600</v>
      </c>
      <c r="AC61" s="9">
        <v>39.9</v>
      </c>
      <c r="AD61" s="40">
        <f t="shared" si="1"/>
        <v>1.1499999999999986</v>
      </c>
      <c r="AE61" s="162">
        <f t="shared" si="2"/>
        <v>2.229054573405076E-2</v>
      </c>
    </row>
    <row r="62" spans="2:31" x14ac:dyDescent="0.25">
      <c r="W62" s="110">
        <v>42642</v>
      </c>
      <c r="X62" s="9">
        <v>39.42</v>
      </c>
      <c r="Y62" s="9">
        <v>39.520000000000003</v>
      </c>
      <c r="Z62" s="9">
        <v>39.03</v>
      </c>
      <c r="AA62" s="9">
        <v>39.03</v>
      </c>
      <c r="AB62" s="104">
        <v>1538900</v>
      </c>
      <c r="AC62" s="9">
        <v>39.03</v>
      </c>
      <c r="AD62" s="40">
        <f t="shared" si="1"/>
        <v>0.49000000000000199</v>
      </c>
      <c r="AE62" s="162" t="e">
        <f t="shared" si="2"/>
        <v>#DIV/0!</v>
      </c>
    </row>
    <row r="63" spans="2:31" x14ac:dyDescent="0.25">
      <c r="W63" s="110">
        <v>42642</v>
      </c>
      <c r="X63" s="9" t="s">
        <v>181</v>
      </c>
      <c r="Y63" s="9"/>
      <c r="Z63" s="9"/>
      <c r="AA63" s="9"/>
      <c r="AB63" s="104"/>
      <c r="AC63" s="9"/>
      <c r="AD63" s="40">
        <f t="shared" si="1"/>
        <v>0</v>
      </c>
      <c r="AE63" s="162">
        <f t="shared" si="2"/>
        <v>-1</v>
      </c>
    </row>
    <row r="64" spans="2:31" x14ac:dyDescent="0.25">
      <c r="W64" s="110">
        <v>42641</v>
      </c>
      <c r="X64" s="9">
        <v>39.56</v>
      </c>
      <c r="Y64" s="9">
        <v>39.65</v>
      </c>
      <c r="Z64" s="9">
        <v>39.08</v>
      </c>
      <c r="AA64" s="9">
        <v>39.35</v>
      </c>
      <c r="AB64" s="104">
        <v>2514300</v>
      </c>
      <c r="AC64" s="9">
        <v>39.159999999999997</v>
      </c>
      <c r="AD64" s="40">
        <f t="shared" si="1"/>
        <v>0.57000000000000028</v>
      </c>
      <c r="AE64" s="162">
        <f t="shared" si="2"/>
        <v>-1.2751849018108885E-3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6" t="str">
        <f>MID(U58,FIND("(",U58)+1,6)</f>
        <v>3.42%)</v>
      </c>
      <c r="W65" s="110">
        <v>42640</v>
      </c>
      <c r="X65" s="9">
        <v>39.11</v>
      </c>
      <c r="Y65" s="9">
        <v>39.590000000000003</v>
      </c>
      <c r="Z65" s="9">
        <v>38.950000000000003</v>
      </c>
      <c r="AA65" s="9">
        <v>39.4</v>
      </c>
      <c r="AB65" s="104">
        <v>1657900</v>
      </c>
      <c r="AC65" s="9">
        <v>39.21</v>
      </c>
      <c r="AD65" s="40">
        <f t="shared" si="1"/>
        <v>0.64000000000000057</v>
      </c>
      <c r="AE65" s="162">
        <f t="shared" si="2"/>
        <v>-3.0511060259343914E-3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10">
        <v>42639</v>
      </c>
      <c r="X66" s="9">
        <v>39.950000000000003</v>
      </c>
      <c r="Y66" s="9">
        <v>40.07</v>
      </c>
      <c r="Z66" s="9">
        <v>39.39</v>
      </c>
      <c r="AA66" s="9">
        <v>39.520000000000003</v>
      </c>
      <c r="AB66" s="104">
        <v>3069300</v>
      </c>
      <c r="AC66" s="9">
        <v>39.33</v>
      </c>
      <c r="AD66" s="40">
        <f t="shared" si="1"/>
        <v>0.67999999999999972</v>
      </c>
      <c r="AE66" s="162">
        <f t="shared" si="2"/>
        <v>-1.773226773226777E-2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10">
        <v>42636</v>
      </c>
      <c r="X67" s="9">
        <v>39.56</v>
      </c>
      <c r="Y67" s="9">
        <v>40.29</v>
      </c>
      <c r="Z67" s="9">
        <v>39.520000000000003</v>
      </c>
      <c r="AA67" s="9">
        <v>40.229999999999997</v>
      </c>
      <c r="AB67" s="104">
        <v>3149400</v>
      </c>
      <c r="AC67" s="9">
        <v>40.04</v>
      </c>
      <c r="AD67" s="40">
        <f>Y67-Z67</f>
        <v>0.76999999999999602</v>
      </c>
      <c r="AE67" s="162">
        <f>AC67/AC68-1</f>
        <v>2.4981264051948671E-4</v>
      </c>
    </row>
    <row r="68" spans="1:31" x14ac:dyDescent="0.25">
      <c r="A68" s="4"/>
      <c r="B68" s="431"/>
      <c r="C68" s="431"/>
      <c r="D68" s="608"/>
      <c r="E68" s="608"/>
      <c r="F68" s="608"/>
      <c r="G68" s="431"/>
      <c r="H68" s="431"/>
      <c r="I68" s="608"/>
      <c r="J68" s="3"/>
      <c r="K68" s="3"/>
      <c r="L68" s="4"/>
      <c r="M68" s="3"/>
      <c r="N68" s="4"/>
      <c r="W68" s="110">
        <v>42635</v>
      </c>
      <c r="X68" s="9">
        <v>40.4</v>
      </c>
      <c r="Y68" s="9">
        <v>40.96</v>
      </c>
      <c r="Z68" s="9">
        <v>40.1</v>
      </c>
      <c r="AA68" s="9">
        <v>40.22</v>
      </c>
      <c r="AB68" s="104">
        <v>2690500</v>
      </c>
      <c r="AC68" s="9">
        <v>40.03</v>
      </c>
      <c r="AD68" s="40">
        <f>Y68-Z68</f>
        <v>0.85999999999999943</v>
      </c>
      <c r="AE68" s="162" t="e">
        <f>AC68/AC69-1</f>
        <v>#DIV/0!</v>
      </c>
    </row>
    <row r="69" spans="1:31" x14ac:dyDescent="0.25">
      <c r="A69" s="431"/>
      <c r="B69" s="74"/>
      <c r="C69" s="4"/>
      <c r="D69" s="3"/>
      <c r="E69" s="3"/>
      <c r="F69" s="3"/>
      <c r="G69" s="74"/>
      <c r="H69" s="185"/>
      <c r="I69" s="3"/>
      <c r="J69" s="608"/>
      <c r="K69" s="608"/>
      <c r="L69" s="431"/>
      <c r="M69" s="431"/>
      <c r="N69" s="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609"/>
      <c r="B70" s="74"/>
      <c r="C70" s="4"/>
      <c r="D70" s="3"/>
      <c r="E70" s="3"/>
      <c r="F70" s="3"/>
      <c r="G70" s="74"/>
      <c r="H70" s="185"/>
      <c r="I70" s="3"/>
      <c r="J70" s="3"/>
      <c r="K70" s="3"/>
      <c r="L70" s="4"/>
      <c r="M70" s="4"/>
      <c r="N70" s="4"/>
    </row>
    <row r="71" spans="1:31" x14ac:dyDescent="0.25">
      <c r="A71" s="610"/>
      <c r="B71" s="74"/>
      <c r="C71" s="4"/>
      <c r="D71" s="3"/>
      <c r="E71" s="3"/>
      <c r="F71" s="3"/>
      <c r="G71" s="74"/>
      <c r="H71" s="185"/>
      <c r="I71" s="3"/>
      <c r="J71" s="3"/>
      <c r="K71" s="3"/>
      <c r="L71" s="4"/>
      <c r="M71" s="4"/>
      <c r="N71" s="4"/>
    </row>
    <row r="72" spans="1:31" x14ac:dyDescent="0.25">
      <c r="A72" s="4"/>
      <c r="B72" s="74"/>
      <c r="C72" s="4"/>
      <c r="D72" s="3"/>
      <c r="E72" s="3"/>
      <c r="F72" s="3"/>
      <c r="G72" s="4"/>
      <c r="H72" s="185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5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5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5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5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6 H46:H56 F23:F33 H23:H28">
    <cfRule type="expression" dxfId="813" priority="19">
      <formula>F23&gt;0</formula>
    </cfRule>
    <cfRule type="expression" dxfId="812" priority="20">
      <formula>F23&lt;0</formula>
    </cfRule>
  </conditionalFormatting>
  <conditionalFormatting sqref="H29">
    <cfRule type="expression" dxfId="811" priority="15">
      <formula>H29&gt;0</formula>
    </cfRule>
    <cfRule type="expression" dxfId="810" priority="16">
      <formula>H29&lt;0</formula>
    </cfRule>
  </conditionalFormatting>
  <conditionalFormatting sqref="H30:H33">
    <cfRule type="expression" dxfId="809" priority="13">
      <formula>H30&gt;0</formula>
    </cfRule>
    <cfRule type="expression" dxfId="808" priority="14">
      <formula>H30&lt;0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Q7">
    <cfRule type="expression" dxfId="805" priority="9">
      <formula>Q7&gt;0</formula>
    </cfRule>
    <cfRule type="expression" dxfId="804" priority="10">
      <formula>Q7&lt;0</formula>
    </cfRule>
  </conditionalFormatting>
  <conditionalFormatting sqref="F35:F38">
    <cfRule type="expression" dxfId="803" priority="5">
      <formula>F35&gt;0</formula>
    </cfRule>
    <cfRule type="expression" dxfId="802" priority="6">
      <formula>F35&lt;0</formula>
    </cfRule>
  </conditionalFormatting>
  <conditionalFormatting sqref="H35:H38">
    <cfRule type="expression" dxfId="801" priority="3">
      <formula>H35&gt;0</formula>
    </cfRule>
    <cfRule type="expression" dxfId="800" priority="4">
      <formula>H35&lt;0</formula>
    </cfRule>
  </conditionalFormatting>
  <conditionalFormatting sqref="F22 H22">
    <cfRule type="expression" dxfId="799" priority="1">
      <formula>F22&gt;0</formula>
    </cfRule>
    <cfRule type="expression" dxfId="798" priority="2">
      <formula>F22&lt;0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5.710937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338</v>
      </c>
      <c r="B2" s="459">
        <v>42669</v>
      </c>
      <c r="C2" s="4">
        <v>20</v>
      </c>
      <c r="D2" s="3">
        <v>49.18</v>
      </c>
      <c r="E2" s="3">
        <v>0</v>
      </c>
      <c r="F2" s="3">
        <f>C2*D2+E2</f>
        <v>983.6</v>
      </c>
      <c r="G2" s="459">
        <v>42710</v>
      </c>
      <c r="H2" s="82">
        <v>20</v>
      </c>
      <c r="I2" s="44">
        <v>55.88</v>
      </c>
      <c r="J2" s="44">
        <v>0.02</v>
      </c>
      <c r="K2" s="44">
        <f>I2*H2-J2</f>
        <v>1117.5800000000002</v>
      </c>
      <c r="L2" s="74"/>
      <c r="M2" s="4"/>
      <c r="O2" s="11" t="s">
        <v>57</v>
      </c>
      <c r="Q2">
        <f>C18-H18</f>
        <v>20</v>
      </c>
      <c r="T2" s="1"/>
      <c r="W2" s="133">
        <v>42727</v>
      </c>
      <c r="X2" s="10">
        <v>58.85</v>
      </c>
      <c r="Y2" s="10">
        <v>59.93</v>
      </c>
      <c r="Z2" s="10">
        <v>58.77</v>
      </c>
      <c r="AA2" s="10">
        <v>59.61</v>
      </c>
      <c r="AB2" s="95">
        <v>5397100</v>
      </c>
      <c r="AC2" s="10">
        <v>59.61</v>
      </c>
      <c r="AD2" s="2">
        <f>Y2-Z2</f>
        <v>1.1599999999999966</v>
      </c>
      <c r="AE2" s="138">
        <f>AC2/AC3-1</f>
        <v>1.4465622872702477E-2</v>
      </c>
    </row>
    <row r="3" spans="1:31" x14ac:dyDescent="0.25">
      <c r="A3" s="23" t="s">
        <v>71</v>
      </c>
      <c r="B3" s="459">
        <v>42669</v>
      </c>
      <c r="C3" s="7">
        <v>30</v>
      </c>
      <c r="D3" s="44">
        <v>49.18</v>
      </c>
      <c r="E3" s="44">
        <v>0</v>
      </c>
      <c r="F3" s="44">
        <f>C3*D3+E3</f>
        <v>1475.4</v>
      </c>
      <c r="G3" s="459">
        <v>42713</v>
      </c>
      <c r="H3" s="82">
        <v>30</v>
      </c>
      <c r="I3" s="44">
        <v>56.28</v>
      </c>
      <c r="J3" s="44">
        <v>0.04</v>
      </c>
      <c r="K3" s="44">
        <f>I3*H3-J3</f>
        <v>1688.3600000000001</v>
      </c>
      <c r="L3" s="4"/>
      <c r="O3" s="11" t="s">
        <v>58</v>
      </c>
      <c r="Q3" s="230">
        <f>IF(Q2=0, Q4, (F18-K18-M18)/Q2)</f>
        <v>37.712999999999965</v>
      </c>
      <c r="T3" s="1"/>
      <c r="W3" s="133">
        <v>42726</v>
      </c>
      <c r="X3" s="10">
        <v>58.74</v>
      </c>
      <c r="Y3" s="10">
        <v>58.98</v>
      </c>
      <c r="Z3" s="10">
        <v>58.52</v>
      </c>
      <c r="AA3" s="10">
        <v>58.76</v>
      </c>
      <c r="AB3" s="95">
        <v>4812000</v>
      </c>
      <c r="AC3" s="10">
        <v>58.76</v>
      </c>
      <c r="AD3" s="2">
        <f t="shared" ref="AD3:AD66" si="0">Y3-Z3</f>
        <v>0.45999999999999375</v>
      </c>
      <c r="AE3" s="138">
        <f t="shared" ref="AE3:AE66" si="1">AC3/AC4-1</f>
        <v>1.1927074459021636E-3</v>
      </c>
    </row>
    <row r="4" spans="1:31" x14ac:dyDescent="0.25">
      <c r="B4" s="504">
        <v>42711</v>
      </c>
      <c r="C4" s="7">
        <v>20</v>
      </c>
      <c r="D4" s="44">
        <v>55.06</v>
      </c>
      <c r="E4" s="44">
        <v>0</v>
      </c>
      <c r="F4" s="44">
        <f>C4*D4+E4</f>
        <v>1101.2</v>
      </c>
      <c r="G4" s="4"/>
      <c r="H4" s="185"/>
      <c r="I4" s="3"/>
      <c r="J4" s="3"/>
      <c r="K4" s="3"/>
      <c r="L4" s="4"/>
      <c r="O4" s="11" t="s">
        <v>66</v>
      </c>
      <c r="Q4" s="55">
        <v>58.9</v>
      </c>
      <c r="R4" s="506">
        <v>4.8999999999999998E-3</v>
      </c>
      <c r="T4" s="163"/>
      <c r="U4" s="1"/>
      <c r="W4" s="133">
        <v>42725</v>
      </c>
      <c r="X4" s="10">
        <v>59.23</v>
      </c>
      <c r="Y4" s="10">
        <v>59.58</v>
      </c>
      <c r="Z4" s="10">
        <v>58.68</v>
      </c>
      <c r="AA4" s="10">
        <v>58.69</v>
      </c>
      <c r="AB4" s="95">
        <v>4424800</v>
      </c>
      <c r="AC4" s="10">
        <v>58.69</v>
      </c>
      <c r="AD4" s="2">
        <f t="shared" si="0"/>
        <v>0.89999999999999858</v>
      </c>
      <c r="AE4" s="138">
        <f t="shared" si="1"/>
        <v>-7.273342354533141E-3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1178</v>
      </c>
      <c r="W5" s="133">
        <v>42724</v>
      </c>
      <c r="X5" s="10">
        <v>59.3</v>
      </c>
      <c r="Y5" s="10">
        <v>59.53</v>
      </c>
      <c r="Z5" s="10">
        <v>58.94</v>
      </c>
      <c r="AA5" s="10">
        <v>59.12</v>
      </c>
      <c r="AB5" s="95">
        <v>3897700</v>
      </c>
      <c r="AC5" s="10">
        <v>59.12</v>
      </c>
      <c r="AD5" s="2">
        <f t="shared" si="0"/>
        <v>0.59000000000000341</v>
      </c>
      <c r="AE5" s="138">
        <f t="shared" si="1"/>
        <v>-5.0488051161226011E-3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754.25999999999931</v>
      </c>
      <c r="W6" s="133">
        <v>42723</v>
      </c>
      <c r="X6" s="10">
        <v>59.04</v>
      </c>
      <c r="Y6" s="10">
        <v>59.85</v>
      </c>
      <c r="Z6" s="10">
        <v>59.02</v>
      </c>
      <c r="AA6" s="10">
        <v>59.42</v>
      </c>
      <c r="AB6" s="95">
        <v>7992000</v>
      </c>
      <c r="AC6" s="10">
        <v>59.42</v>
      </c>
      <c r="AD6" s="2">
        <f t="shared" si="0"/>
        <v>0.82999999999999829</v>
      </c>
      <c r="AE6" s="138">
        <f t="shared" si="1"/>
        <v>1.3647219379051556E-2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423.74000000000069</v>
      </c>
      <c r="R7" s="30">
        <v>42744</v>
      </c>
      <c r="W7" s="133">
        <v>42720</v>
      </c>
      <c r="X7" s="10">
        <v>58.92</v>
      </c>
      <c r="Y7" s="10">
        <v>59.05</v>
      </c>
      <c r="Z7" s="10">
        <v>58.2</v>
      </c>
      <c r="AA7" s="10">
        <v>58.62</v>
      </c>
      <c r="AB7" s="95">
        <v>11721600</v>
      </c>
      <c r="AC7" s="10">
        <v>58.62</v>
      </c>
      <c r="AD7" s="2">
        <f t="shared" si="0"/>
        <v>0.84999999999999432</v>
      </c>
      <c r="AE7" s="138">
        <f t="shared" si="1"/>
        <v>-5.1150895140661401E-4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423.74000000000069</v>
      </c>
      <c r="W8" s="133">
        <v>42719</v>
      </c>
      <c r="X8" s="10">
        <v>58.51</v>
      </c>
      <c r="Y8" s="10">
        <v>59.8</v>
      </c>
      <c r="Z8" s="10">
        <v>58.28</v>
      </c>
      <c r="AA8" s="10">
        <v>58.65</v>
      </c>
      <c r="AB8" s="95">
        <v>13113000</v>
      </c>
      <c r="AC8" s="10">
        <v>58.65</v>
      </c>
      <c r="AD8" s="2">
        <f t="shared" si="0"/>
        <v>1.519999999999996</v>
      </c>
      <c r="AE8" s="138">
        <f t="shared" si="1"/>
        <v>2.564102564102555E-3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0.5617956672765374</v>
      </c>
      <c r="W9" s="133">
        <v>42718</v>
      </c>
      <c r="X9" s="10">
        <v>57.3</v>
      </c>
      <c r="Y9" s="10">
        <v>58.52</v>
      </c>
      <c r="Z9" s="10">
        <v>57.27</v>
      </c>
      <c r="AA9" s="10">
        <v>58.5</v>
      </c>
      <c r="AB9" s="95">
        <v>12421200</v>
      </c>
      <c r="AC9" s="10">
        <v>58.5</v>
      </c>
      <c r="AD9" s="2">
        <f t="shared" si="0"/>
        <v>1.25</v>
      </c>
      <c r="AE9" s="138">
        <f t="shared" si="1"/>
        <v>2.3263949623928637E-2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v>0</v>
      </c>
      <c r="W10" s="133">
        <v>42717</v>
      </c>
      <c r="X10" s="10">
        <v>57</v>
      </c>
      <c r="Y10" s="10">
        <v>57.34</v>
      </c>
      <c r="Z10" s="10">
        <v>56.7</v>
      </c>
      <c r="AA10" s="10">
        <v>57.17</v>
      </c>
      <c r="AB10" s="95">
        <v>6738100</v>
      </c>
      <c r="AC10" s="10">
        <v>57.17</v>
      </c>
      <c r="AD10" s="2">
        <f t="shared" si="0"/>
        <v>0.64000000000000057</v>
      </c>
      <c r="AE10" s="138">
        <f t="shared" si="1"/>
        <v>1.0963748894783354E-2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2.6200000000000001E-2</v>
      </c>
      <c r="W11" s="133">
        <v>42716</v>
      </c>
      <c r="X11" s="10">
        <v>56.83</v>
      </c>
      <c r="Y11" s="10">
        <v>56.97</v>
      </c>
      <c r="Z11" s="10">
        <v>56.4</v>
      </c>
      <c r="AA11" s="10">
        <v>56.55</v>
      </c>
      <c r="AB11" s="95">
        <v>8814100</v>
      </c>
      <c r="AC11" s="10">
        <v>56.55</v>
      </c>
      <c r="AD11" s="2">
        <f t="shared" si="0"/>
        <v>0.57000000000000028</v>
      </c>
      <c r="AE11" s="138">
        <f t="shared" si="1"/>
        <v>-8.5904628330996102E-3</v>
      </c>
    </row>
    <row r="12" spans="1:31" x14ac:dyDescent="0.25">
      <c r="H12" s="72"/>
      <c r="W12" s="133">
        <v>42713</v>
      </c>
      <c r="X12" s="10">
        <v>55.16</v>
      </c>
      <c r="Y12" s="10">
        <v>57.18</v>
      </c>
      <c r="Z12" s="10">
        <v>55.1</v>
      </c>
      <c r="AA12" s="10">
        <v>57.04</v>
      </c>
      <c r="AB12" s="95">
        <v>11750800</v>
      </c>
      <c r="AC12" s="10">
        <v>57.04</v>
      </c>
      <c r="AD12" s="2">
        <f t="shared" si="0"/>
        <v>2.0799999999999983</v>
      </c>
      <c r="AE12" s="138">
        <f t="shared" si="1"/>
        <v>3.2772044178888349E-2</v>
      </c>
    </row>
    <row r="13" spans="1:31" x14ac:dyDescent="0.25">
      <c r="H13" s="72"/>
      <c r="W13" s="133">
        <v>42712</v>
      </c>
      <c r="X13" s="10">
        <v>54.93</v>
      </c>
      <c r="Y13" s="10">
        <v>55.42</v>
      </c>
      <c r="Z13" s="10">
        <v>54.78</v>
      </c>
      <c r="AA13" s="10">
        <v>55.23</v>
      </c>
      <c r="AB13" s="95">
        <v>8143400</v>
      </c>
      <c r="AC13" s="10">
        <v>55.23</v>
      </c>
      <c r="AD13" s="2">
        <f t="shared" si="0"/>
        <v>0.64000000000000057</v>
      </c>
      <c r="AE13" s="138">
        <f t="shared" si="1"/>
        <v>-1.8102824040555632E-4</v>
      </c>
    </row>
    <row r="14" spans="1:31" x14ac:dyDescent="0.25">
      <c r="H14" s="72"/>
      <c r="W14" s="133">
        <v>42711</v>
      </c>
      <c r="X14" s="10">
        <v>55.55</v>
      </c>
      <c r="Y14" s="10">
        <v>55.68</v>
      </c>
      <c r="Z14" s="10">
        <v>54.36</v>
      </c>
      <c r="AA14" s="10">
        <v>55.24</v>
      </c>
      <c r="AB14" s="95">
        <v>12098200</v>
      </c>
      <c r="AC14" s="10">
        <v>55.24</v>
      </c>
      <c r="AD14" s="2">
        <f t="shared" si="0"/>
        <v>1.3200000000000003</v>
      </c>
      <c r="AE14" s="138">
        <f t="shared" si="1"/>
        <v>-1.4099589505621957E-2</v>
      </c>
    </row>
    <row r="15" spans="1:31" x14ac:dyDescent="0.25">
      <c r="H15" s="72"/>
      <c r="W15" s="133">
        <v>42710</v>
      </c>
      <c r="X15" s="10">
        <v>55.71</v>
      </c>
      <c r="Y15" s="10">
        <v>56.04</v>
      </c>
      <c r="Z15" s="10">
        <v>55.56</v>
      </c>
      <c r="AA15" s="10">
        <v>56.03</v>
      </c>
      <c r="AB15" s="95">
        <v>5839700</v>
      </c>
      <c r="AC15" s="10">
        <v>56.03</v>
      </c>
      <c r="AD15" s="2">
        <f t="shared" si="0"/>
        <v>0.47999999999999687</v>
      </c>
      <c r="AE15" s="138">
        <f t="shared" si="1"/>
        <v>8.6408640864086284E-3</v>
      </c>
    </row>
    <row r="16" spans="1:31" x14ac:dyDescent="0.25">
      <c r="H16" s="72"/>
      <c r="W16" s="133">
        <v>42709</v>
      </c>
      <c r="X16" s="10">
        <v>55.86</v>
      </c>
      <c r="Y16" s="10">
        <v>55.96</v>
      </c>
      <c r="Z16" s="10">
        <v>55.23</v>
      </c>
      <c r="AA16" s="10">
        <v>55.55</v>
      </c>
      <c r="AB16" s="95">
        <v>9865000</v>
      </c>
      <c r="AC16" s="10">
        <v>55.55</v>
      </c>
      <c r="AD16" s="2">
        <f t="shared" si="0"/>
        <v>0.73000000000000398</v>
      </c>
      <c r="AE16" s="138">
        <f t="shared" si="1"/>
        <v>-7.3266619013582224E-3</v>
      </c>
    </row>
    <row r="17" spans="1:31" x14ac:dyDescent="0.25">
      <c r="W17" s="133">
        <v>42706</v>
      </c>
      <c r="X17" s="10">
        <v>55.69</v>
      </c>
      <c r="Y17" s="10">
        <v>56.11</v>
      </c>
      <c r="Z17" s="10">
        <v>55.3</v>
      </c>
      <c r="AA17" s="10">
        <v>55.96</v>
      </c>
      <c r="AB17" s="95">
        <v>9278900</v>
      </c>
      <c r="AC17" s="10">
        <v>55.96</v>
      </c>
      <c r="AD17" s="2">
        <f t="shared" si="0"/>
        <v>0.81000000000000227</v>
      </c>
      <c r="AE17" s="138">
        <f t="shared" si="1"/>
        <v>2.8673835125447855E-3</v>
      </c>
    </row>
    <row r="18" spans="1:31" x14ac:dyDescent="0.25">
      <c r="A18" s="32" t="s">
        <v>81</v>
      </c>
      <c r="B18" s="14"/>
      <c r="C18" s="14">
        <f>SUM(C2:C6)</f>
        <v>70</v>
      </c>
      <c r="D18" s="18"/>
      <c r="E18" s="18"/>
      <c r="F18" s="18">
        <f>SUM(F2:F6)</f>
        <v>3560.2</v>
      </c>
      <c r="G18" s="14"/>
      <c r="H18" s="14">
        <f>SUM(H2:H5)</f>
        <v>50</v>
      </c>
      <c r="I18" s="18"/>
      <c r="J18" s="18"/>
      <c r="K18" s="18">
        <f>SUM(K2:K5)</f>
        <v>2805.9400000000005</v>
      </c>
      <c r="L18" s="14"/>
      <c r="M18" s="18">
        <f>SUM(M2:M10)</f>
        <v>0</v>
      </c>
      <c r="W18" s="133">
        <v>42705</v>
      </c>
      <c r="X18" s="10">
        <v>55.94</v>
      </c>
      <c r="Y18" s="10">
        <v>56.27</v>
      </c>
      <c r="Z18" s="10">
        <v>55.44</v>
      </c>
      <c r="AA18" s="10">
        <v>55.8</v>
      </c>
      <c r="AB18" s="95">
        <v>12706100</v>
      </c>
      <c r="AC18" s="10">
        <v>55.8</v>
      </c>
      <c r="AD18" s="2">
        <f t="shared" si="0"/>
        <v>0.8300000000000054</v>
      </c>
      <c r="AE18" s="138">
        <f t="shared" si="1"/>
        <v>-1.1339475549255851E-2</v>
      </c>
    </row>
    <row r="19" spans="1:31" ht="15.75" thickBot="1" x14ac:dyDescent="0.3">
      <c r="A19" s="356" t="s">
        <v>199</v>
      </c>
      <c r="B19" s="357"/>
      <c r="C19" s="358">
        <f>SumByColor($A$19,C2:C17)</f>
        <v>50</v>
      </c>
      <c r="D19" s="358"/>
      <c r="E19" s="358"/>
      <c r="F19" s="359">
        <f>SumByColor($A$19,F2:F17)</f>
        <v>2576</v>
      </c>
      <c r="G19" s="358"/>
      <c r="H19" s="358">
        <f>SumByColor($A$19,H2:H17)</f>
        <v>50</v>
      </c>
      <c r="I19" s="358"/>
      <c r="J19" s="358"/>
      <c r="K19" s="359">
        <f>SumByColor($A$19,K2:K17)</f>
        <v>2806</v>
      </c>
      <c r="L19" s="358"/>
      <c r="M19" s="359">
        <f t="shared" ref="M19" si="2">SumByColor($A$19,M2:M17)</f>
        <v>0</v>
      </c>
      <c r="W19" s="133">
        <v>42704</v>
      </c>
      <c r="X19" s="10">
        <v>56.29</v>
      </c>
      <c r="Y19" s="10">
        <v>56.69</v>
      </c>
      <c r="Z19" s="10">
        <v>56</v>
      </c>
      <c r="AA19" s="10">
        <v>56.44</v>
      </c>
      <c r="AB19" s="95">
        <v>15287800</v>
      </c>
      <c r="AC19" s="10">
        <v>56.44</v>
      </c>
      <c r="AD19" s="2">
        <f t="shared" si="0"/>
        <v>0.68999999999999773</v>
      </c>
      <c r="AE19" s="138">
        <f t="shared" si="1"/>
        <v>1.4194464158978626E-3</v>
      </c>
    </row>
    <row r="20" spans="1:31" x14ac:dyDescent="0.25">
      <c r="W20" s="133">
        <v>42703</v>
      </c>
      <c r="X20" s="10">
        <v>56.62</v>
      </c>
      <c r="Y20" s="10">
        <v>56.89</v>
      </c>
      <c r="Z20" s="10">
        <v>56.14</v>
      </c>
      <c r="AA20" s="10">
        <v>56.36</v>
      </c>
      <c r="AB20" s="95">
        <v>9760600</v>
      </c>
      <c r="AC20" s="10">
        <v>56.36</v>
      </c>
      <c r="AD20" s="2">
        <f t="shared" si="0"/>
        <v>0.75</v>
      </c>
      <c r="AE20" s="138">
        <f t="shared" si="1"/>
        <v>-2.654397451778423E-3</v>
      </c>
    </row>
    <row r="21" spans="1:31" x14ac:dyDescent="0.25">
      <c r="W21" s="133">
        <v>42702</v>
      </c>
      <c r="X21" s="10">
        <v>56.92</v>
      </c>
      <c r="Y21" s="10">
        <v>56.96</v>
      </c>
      <c r="Z21" s="10">
        <v>56.25</v>
      </c>
      <c r="AA21" s="10">
        <v>56.51</v>
      </c>
      <c r="AB21" s="95">
        <v>8240800</v>
      </c>
      <c r="AC21" s="10">
        <v>56.51</v>
      </c>
      <c r="AD21" s="2">
        <f t="shared" si="0"/>
        <v>0.71000000000000085</v>
      </c>
      <c r="AE21" s="138">
        <f t="shared" si="1"/>
        <v>-8.2485082485082017E-3</v>
      </c>
    </row>
    <row r="22" spans="1:31" x14ac:dyDescent="0.25">
      <c r="W22" s="133">
        <v>42699</v>
      </c>
      <c r="X22" s="10">
        <v>56.85</v>
      </c>
      <c r="Y22" s="10">
        <v>57.14</v>
      </c>
      <c r="Z22" s="10">
        <v>56.71</v>
      </c>
      <c r="AA22" s="10">
        <v>56.98</v>
      </c>
      <c r="AB22" s="95">
        <v>6226300</v>
      </c>
      <c r="AC22" s="10">
        <v>56.98</v>
      </c>
      <c r="AD22" s="2">
        <f t="shared" si="0"/>
        <v>0.42999999999999972</v>
      </c>
      <c r="AE22" s="138">
        <f t="shared" si="1"/>
        <v>4.0528634361232108E-3</v>
      </c>
    </row>
    <row r="23" spans="1:31" x14ac:dyDescent="0.25">
      <c r="W23" s="133">
        <v>42697</v>
      </c>
      <c r="X23" s="10">
        <v>56.05</v>
      </c>
      <c r="Y23" s="10">
        <v>56.78</v>
      </c>
      <c r="Z23" s="10">
        <v>55.78</v>
      </c>
      <c r="AA23" s="10">
        <v>56.75</v>
      </c>
      <c r="AB23" s="95">
        <v>10151000</v>
      </c>
      <c r="AC23" s="10">
        <v>56.75</v>
      </c>
      <c r="AD23" s="2">
        <f t="shared" si="0"/>
        <v>1</v>
      </c>
      <c r="AE23" s="138">
        <f t="shared" si="1"/>
        <v>3.5366931918656697E-3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56.66</v>
      </c>
      <c r="Y24" s="10">
        <v>56.9</v>
      </c>
      <c r="Z24" s="10">
        <v>56.26</v>
      </c>
      <c r="AA24" s="10">
        <v>56.55</v>
      </c>
      <c r="AB24" s="95">
        <v>10336500</v>
      </c>
      <c r="AC24" s="10">
        <v>56.55</v>
      </c>
      <c r="AD24" s="2">
        <f t="shared" si="0"/>
        <v>0.64000000000000057</v>
      </c>
      <c r="AE24" s="138">
        <f t="shared" si="1"/>
        <v>-3.1729243786355887E-3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42695</v>
      </c>
      <c r="X25" s="10">
        <v>56.71</v>
      </c>
      <c r="Y25" s="10">
        <v>56.85</v>
      </c>
      <c r="Z25" s="10">
        <v>56.4</v>
      </c>
      <c r="AA25" s="10">
        <v>56.73</v>
      </c>
      <c r="AB25" s="95">
        <v>11276400</v>
      </c>
      <c r="AC25" s="10">
        <v>56.73</v>
      </c>
      <c r="AD25" s="2">
        <f t="shared" si="0"/>
        <v>0.45000000000000284</v>
      </c>
      <c r="AE25" s="138">
        <f t="shared" si="1"/>
        <v>-5.2854122621570632E-4</v>
      </c>
    </row>
    <row r="26" spans="1:31" x14ac:dyDescent="0.25">
      <c r="B26" s="193">
        <v>42676</v>
      </c>
      <c r="C26" s="10">
        <v>50</v>
      </c>
      <c r="D26" s="40">
        <v>49.18</v>
      </c>
      <c r="E26" s="40">
        <v>50.57</v>
      </c>
      <c r="F26" s="40">
        <f t="shared" ref="F26" si="6">C26*(E26-D26)</f>
        <v>69.500000000000028</v>
      </c>
      <c r="G26" s="40">
        <f t="shared" ref="G26" si="7">D26*C26</f>
        <v>2459</v>
      </c>
      <c r="H26" s="231">
        <f t="shared" ref="H26" si="8">(E26-D26)/D26</f>
        <v>2.8263521756811724E-2</v>
      </c>
      <c r="I26" s="40"/>
      <c r="W26" s="133">
        <v>42692</v>
      </c>
      <c r="X26" s="10">
        <v>56.58</v>
      </c>
      <c r="Y26" s="10">
        <v>56.84</v>
      </c>
      <c r="Z26" s="10">
        <v>56.25</v>
      </c>
      <c r="AA26" s="10">
        <v>56.76</v>
      </c>
      <c r="AB26" s="95">
        <v>6818900</v>
      </c>
      <c r="AC26" s="10">
        <v>56.76</v>
      </c>
      <c r="AD26" s="2">
        <f t="shared" si="0"/>
        <v>0.59000000000000341</v>
      </c>
      <c r="AE26" s="138">
        <f t="shared" si="1"/>
        <v>1.4114326040930436E-3</v>
      </c>
    </row>
    <row r="27" spans="1:31" x14ac:dyDescent="0.25">
      <c r="B27" s="193">
        <v>42701</v>
      </c>
      <c r="C27" s="10">
        <v>50</v>
      </c>
      <c r="D27" s="40">
        <v>49.18</v>
      </c>
      <c r="E27" s="40">
        <v>56.98</v>
      </c>
      <c r="F27" s="40">
        <f t="shared" ref="F27" si="9">C27*(E27-D27)</f>
        <v>389.99999999999989</v>
      </c>
      <c r="G27" s="40">
        <f t="shared" ref="G27" si="10">D27*C27</f>
        <v>2459</v>
      </c>
      <c r="H27" s="231">
        <f t="shared" ref="H27" si="11">(E27-D27)/D27</f>
        <v>0.15860105734038221</v>
      </c>
      <c r="I27" s="40"/>
      <c r="W27" s="133">
        <v>42691</v>
      </c>
      <c r="X27" s="10">
        <v>56.75</v>
      </c>
      <c r="Y27" s="10">
        <v>57.1</v>
      </c>
      <c r="Z27" s="10">
        <v>56.06</v>
      </c>
      <c r="AA27" s="10">
        <v>56.68</v>
      </c>
      <c r="AB27" s="95">
        <v>6802500</v>
      </c>
      <c r="AC27" s="10">
        <v>56.68</v>
      </c>
      <c r="AD27" s="2">
        <f t="shared" si="0"/>
        <v>1.0399999999999991</v>
      </c>
      <c r="AE27" s="138">
        <f t="shared" si="1"/>
        <v>8.5409252669037539E-3</v>
      </c>
    </row>
    <row r="28" spans="1:31" x14ac:dyDescent="0.25">
      <c r="B28" s="193">
        <v>42710</v>
      </c>
      <c r="C28" s="10">
        <v>30</v>
      </c>
      <c r="D28" s="40">
        <v>44.713999999999999</v>
      </c>
      <c r="E28" s="40">
        <v>56.03</v>
      </c>
      <c r="F28" s="40">
        <f t="shared" ref="F28:F30" si="12">C28*(E28-D28)</f>
        <v>339.48000000000008</v>
      </c>
      <c r="G28" s="40">
        <f t="shared" ref="G28:G30" si="13">D28*C28</f>
        <v>1341.42</v>
      </c>
      <c r="H28" s="231">
        <f t="shared" ref="H28:H30" si="14">(E28-D28)/D28</f>
        <v>0.25307509952140278</v>
      </c>
      <c r="I28" s="40"/>
      <c r="W28" s="133">
        <v>42690</v>
      </c>
      <c r="X28" s="10">
        <v>56.7</v>
      </c>
      <c r="Y28" s="10">
        <v>56.72</v>
      </c>
      <c r="Z28" s="10">
        <v>55.93</v>
      </c>
      <c r="AA28" s="10">
        <v>56.2</v>
      </c>
      <c r="AB28" s="95">
        <v>8331400</v>
      </c>
      <c r="AC28" s="10">
        <v>56.2</v>
      </c>
      <c r="AD28" s="2">
        <f t="shared" si="0"/>
        <v>0.78999999999999915</v>
      </c>
      <c r="AE28" s="138">
        <f t="shared" si="1"/>
        <v>-8.6434997354030152E-3</v>
      </c>
    </row>
    <row r="29" spans="1:31" x14ac:dyDescent="0.25">
      <c r="B29" s="193">
        <v>42711</v>
      </c>
      <c r="C29" s="10">
        <v>50</v>
      </c>
      <c r="D29" s="40">
        <v>48.852400000000003</v>
      </c>
      <c r="E29" s="40">
        <v>55.24</v>
      </c>
      <c r="F29" s="40">
        <f t="shared" si="12"/>
        <v>319.37999999999994</v>
      </c>
      <c r="G29" s="40">
        <f t="shared" si="13"/>
        <v>2442.6200000000003</v>
      </c>
      <c r="H29" s="231">
        <f t="shared" si="14"/>
        <v>0.13075304386273753</v>
      </c>
      <c r="I29" s="40"/>
      <c r="W29" s="133">
        <v>42689</v>
      </c>
      <c r="X29" s="10">
        <v>56.73</v>
      </c>
      <c r="Y29" s="10">
        <v>56.79</v>
      </c>
      <c r="Z29" s="10">
        <v>55.76</v>
      </c>
      <c r="AA29" s="10">
        <v>56.69</v>
      </c>
      <c r="AB29" s="95">
        <v>9300400</v>
      </c>
      <c r="AC29" s="10">
        <v>56.69</v>
      </c>
      <c r="AD29" s="2">
        <f t="shared" si="0"/>
        <v>1.0300000000000011</v>
      </c>
      <c r="AE29" s="138">
        <f t="shared" si="1"/>
        <v>2.2984441301272529E-3</v>
      </c>
    </row>
    <row r="30" spans="1:31" x14ac:dyDescent="0.25">
      <c r="B30" s="193">
        <v>42713</v>
      </c>
      <c r="C30" s="10">
        <v>20</v>
      </c>
      <c r="D30" s="40">
        <v>37.710999999999999</v>
      </c>
      <c r="E30" s="40">
        <v>57.04</v>
      </c>
      <c r="F30" s="40">
        <f t="shared" si="12"/>
        <v>386.58000000000004</v>
      </c>
      <c r="G30" s="40">
        <f t="shared" si="13"/>
        <v>754.22</v>
      </c>
      <c r="H30" s="231">
        <f t="shared" si="14"/>
        <v>0.51255601813794383</v>
      </c>
      <c r="I30" s="40"/>
      <c r="W30" s="133">
        <v>42688</v>
      </c>
      <c r="X30" s="10">
        <v>56.66</v>
      </c>
      <c r="Y30" s="10">
        <v>56.85</v>
      </c>
      <c r="Z30" s="10">
        <v>56.02</v>
      </c>
      <c r="AA30" s="10">
        <v>56.56</v>
      </c>
      <c r="AB30" s="95">
        <v>7226100</v>
      </c>
      <c r="AC30" s="10">
        <v>56.56</v>
      </c>
      <c r="AD30" s="2">
        <f t="shared" si="0"/>
        <v>0.82999999999999829</v>
      </c>
      <c r="AE30" s="138">
        <f t="shared" si="1"/>
        <v>3.370587191768859E-3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56.31</v>
      </c>
      <c r="Y31" s="10">
        <v>56.73</v>
      </c>
      <c r="Z31" s="10">
        <v>55.88</v>
      </c>
      <c r="AA31" s="10">
        <v>56.37</v>
      </c>
      <c r="AB31" s="95">
        <v>12418200</v>
      </c>
      <c r="AC31" s="10">
        <v>56.37</v>
      </c>
      <c r="AD31" s="2">
        <f t="shared" si="0"/>
        <v>0.84999999999999432</v>
      </c>
      <c r="AE31" s="138">
        <f t="shared" si="1"/>
        <v>-5.1182492057888496E-3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57</v>
      </c>
      <c r="Y32" s="10">
        <v>57.55</v>
      </c>
      <c r="Z32" s="10">
        <v>56.22</v>
      </c>
      <c r="AA32" s="10">
        <v>56.66</v>
      </c>
      <c r="AB32" s="95">
        <v>17744300</v>
      </c>
      <c r="AC32" s="10">
        <v>56.66</v>
      </c>
      <c r="AD32" s="2">
        <f t="shared" si="0"/>
        <v>1.3299999999999983</v>
      </c>
      <c r="AE32" s="138">
        <f t="shared" si="1"/>
        <v>6.3943161634103518E-3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55.25</v>
      </c>
      <c r="Y33" s="10">
        <v>57.3</v>
      </c>
      <c r="Z33" s="10">
        <v>54.9</v>
      </c>
      <c r="AA33" s="10">
        <v>56.3</v>
      </c>
      <c r="AB33" s="95">
        <v>28625600</v>
      </c>
      <c r="AC33" s="10">
        <v>56.3</v>
      </c>
      <c r="AD33" s="2">
        <f t="shared" si="0"/>
        <v>2.3999999999999986</v>
      </c>
      <c r="AE33" s="138">
        <f t="shared" si="1"/>
        <v>5.9066967644845869E-2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52.29</v>
      </c>
      <c r="Y34" s="10">
        <v>53.34</v>
      </c>
      <c r="Z34" s="10">
        <v>52.02</v>
      </c>
      <c r="AA34" s="10">
        <v>53.16</v>
      </c>
      <c r="AB34" s="95">
        <v>10072700</v>
      </c>
      <c r="AC34" s="10">
        <v>53.16</v>
      </c>
      <c r="AD34" s="2">
        <f t="shared" si="0"/>
        <v>1.3200000000000003</v>
      </c>
      <c r="AE34" s="138">
        <f t="shared" si="1"/>
        <v>1.0262257696693311E-2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51.7</v>
      </c>
      <c r="Y35" s="10">
        <v>53.1</v>
      </c>
      <c r="Z35" s="10">
        <v>51.59</v>
      </c>
      <c r="AA35" s="10">
        <v>52.62</v>
      </c>
      <c r="AB35" s="95">
        <v>12825300</v>
      </c>
      <c r="AC35" s="10">
        <v>52.62</v>
      </c>
      <c r="AD35" s="2">
        <f t="shared" si="0"/>
        <v>1.509999999999998</v>
      </c>
      <c r="AE35" s="138">
        <f t="shared" si="1"/>
        <v>3.1562438737502418E-2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50.5</v>
      </c>
      <c r="Y36" s="10">
        <v>51.45</v>
      </c>
      <c r="Z36" s="10">
        <v>50.46</v>
      </c>
      <c r="AA36" s="10">
        <v>51.01</v>
      </c>
      <c r="AB36" s="95">
        <v>12818000</v>
      </c>
      <c r="AC36" s="10">
        <v>51.01</v>
      </c>
      <c r="AD36" s="2">
        <f t="shared" si="0"/>
        <v>0.99000000000000199</v>
      </c>
      <c r="AE36" s="138">
        <f t="shared" si="1"/>
        <v>1.5933081059549936E-2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50.51</v>
      </c>
      <c r="Y37" s="10">
        <v>50.88</v>
      </c>
      <c r="Z37" s="10">
        <v>50.1</v>
      </c>
      <c r="AA37" s="10">
        <v>50.21</v>
      </c>
      <c r="AB37" s="95">
        <v>14924800</v>
      </c>
      <c r="AC37" s="10">
        <v>50.21</v>
      </c>
      <c r="AD37" s="2">
        <f t="shared" si="0"/>
        <v>0.78000000000000114</v>
      </c>
      <c r="AE37" s="138">
        <f t="shared" si="1"/>
        <v>-7.1188451651176265E-3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50.93</v>
      </c>
      <c r="Y38" s="10">
        <v>50.98</v>
      </c>
      <c r="Z38" s="10">
        <v>50.53</v>
      </c>
      <c r="AA38" s="10">
        <v>50.57</v>
      </c>
      <c r="AB38" s="95">
        <v>8197300</v>
      </c>
      <c r="AC38" s="10">
        <v>50.57</v>
      </c>
      <c r="AD38" s="2">
        <f t="shared" si="0"/>
        <v>0.44999999999999574</v>
      </c>
      <c r="AE38" s="138">
        <f t="shared" si="1"/>
        <v>-4.5275590551180356E-3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50.93</v>
      </c>
      <c r="Y39" s="10">
        <v>51.36</v>
      </c>
      <c r="Z39" s="10">
        <v>50.38</v>
      </c>
      <c r="AA39" s="10">
        <v>50.8</v>
      </c>
      <c r="AB39" s="95">
        <v>8740800</v>
      </c>
      <c r="AC39" s="10">
        <v>50.8</v>
      </c>
      <c r="AD39" s="2">
        <f t="shared" si="0"/>
        <v>0.97999999999999687</v>
      </c>
      <c r="AE39" s="138">
        <f t="shared" si="1"/>
        <v>-2.1606757022195611E-3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42674</v>
      </c>
      <c r="X40" s="10">
        <v>51.05</v>
      </c>
      <c r="Y40" s="10">
        <v>51.62</v>
      </c>
      <c r="Z40" s="10">
        <v>50.65</v>
      </c>
      <c r="AA40" s="10">
        <v>50.91</v>
      </c>
      <c r="AB40" s="95">
        <v>11326200</v>
      </c>
      <c r="AC40" s="10">
        <v>50.91</v>
      </c>
      <c r="AD40" s="2">
        <f t="shared" si="0"/>
        <v>0.96999999999999886</v>
      </c>
      <c r="AE40" s="138">
        <f t="shared" si="1"/>
        <v>-1.7647058823530015E-3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64.790000000000006</v>
      </c>
      <c r="Q41" s="2"/>
      <c r="W41" s="133">
        <v>42671</v>
      </c>
      <c r="X41" s="10">
        <v>52.11</v>
      </c>
      <c r="Y41" s="10">
        <v>52.22</v>
      </c>
      <c r="Z41" s="10">
        <v>50.66</v>
      </c>
      <c r="AA41" s="10">
        <v>51</v>
      </c>
      <c r="AB41" s="95">
        <v>13798700</v>
      </c>
      <c r="AC41" s="10">
        <v>51</v>
      </c>
      <c r="AD41" s="2">
        <f t="shared" si="0"/>
        <v>1.5600000000000023</v>
      </c>
      <c r="AE41" s="138">
        <f t="shared" si="1"/>
        <v>-1.8475750577367167E-2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5">O42*$Q$4</f>
        <v>64.201000000000008</v>
      </c>
      <c r="Q42" s="2"/>
      <c r="T42" s="91" t="s">
        <v>113</v>
      </c>
      <c r="W42" s="133">
        <v>42670</v>
      </c>
      <c r="X42" s="10">
        <v>52.42</v>
      </c>
      <c r="Y42" s="10">
        <v>53.17</v>
      </c>
      <c r="Z42" s="10">
        <v>50.66</v>
      </c>
      <c r="AA42" s="10">
        <v>51.96</v>
      </c>
      <c r="AB42" s="95">
        <v>31896700</v>
      </c>
      <c r="AC42" s="10">
        <v>51.96</v>
      </c>
      <c r="AD42" s="2">
        <f t="shared" si="0"/>
        <v>2.5100000000000051</v>
      </c>
      <c r="AE42" s="138">
        <f t="shared" si="1"/>
        <v>5.416920267802805E-2</v>
      </c>
    </row>
    <row r="43" spans="2:31" ht="15.75" thickTop="1" x14ac:dyDescent="0.25">
      <c r="O43" s="83">
        <v>1.08</v>
      </c>
      <c r="P43" s="83">
        <f t="shared" si="15"/>
        <v>63.612000000000002</v>
      </c>
      <c r="Q43" s="2"/>
      <c r="T43" s="128" t="s">
        <v>98</v>
      </c>
      <c r="U43" s="129">
        <v>59.61</v>
      </c>
      <c r="V43" s="554"/>
      <c r="W43" s="133">
        <v>42669</v>
      </c>
      <c r="X43" s="10">
        <v>49.58</v>
      </c>
      <c r="Y43" s="10">
        <v>49.76</v>
      </c>
      <c r="Z43" s="10">
        <v>49.07</v>
      </c>
      <c r="AA43" s="10">
        <v>49.29</v>
      </c>
      <c r="AB43" s="95">
        <v>8331100</v>
      </c>
      <c r="AC43" s="10">
        <v>49.29</v>
      </c>
      <c r="AD43" s="2">
        <f t="shared" si="0"/>
        <v>0.68999999999999773</v>
      </c>
      <c r="AE43" s="138">
        <f t="shared" si="1"/>
        <v>-5.2472250252270092E-3</v>
      </c>
    </row>
    <row r="44" spans="2:31" x14ac:dyDescent="0.25">
      <c r="O44" s="83">
        <v>1.07</v>
      </c>
      <c r="P44" s="83">
        <f t="shared" si="15"/>
        <v>63.023000000000003</v>
      </c>
      <c r="Q44" s="2"/>
      <c r="T44" s="93" t="s">
        <v>99</v>
      </c>
      <c r="U44" s="130">
        <v>59.61</v>
      </c>
      <c r="W44" s="133">
        <v>42668</v>
      </c>
      <c r="X44" s="10">
        <v>49.22</v>
      </c>
      <c r="Y44" s="10">
        <v>50.13</v>
      </c>
      <c r="Z44" s="10">
        <v>49.03</v>
      </c>
      <c r="AA44" s="10">
        <v>49.55</v>
      </c>
      <c r="AB44" s="95">
        <v>10212800</v>
      </c>
      <c r="AC44" s="10">
        <v>49.55</v>
      </c>
      <c r="AD44" s="2">
        <f t="shared" si="0"/>
        <v>1.1000000000000014</v>
      </c>
      <c r="AE44" s="138">
        <f t="shared" si="1"/>
        <v>6.5001015640868687E-3</v>
      </c>
    </row>
    <row r="45" spans="2:31" x14ac:dyDescent="0.25">
      <c r="O45" s="83">
        <v>1.06</v>
      </c>
      <c r="P45" s="83">
        <f t="shared" si="15"/>
        <v>62.434000000000005</v>
      </c>
      <c r="Q45" s="2"/>
      <c r="T45" s="93" t="s">
        <v>100</v>
      </c>
      <c r="U45" s="130" t="s">
        <v>129</v>
      </c>
      <c r="W45" s="133">
        <v>42667</v>
      </c>
      <c r="X45" s="10">
        <v>50.11</v>
      </c>
      <c r="Y45" s="10">
        <v>50.17</v>
      </c>
      <c r="Z45" s="10">
        <v>49.04</v>
      </c>
      <c r="AA45" s="10">
        <v>49.23</v>
      </c>
      <c r="AB45" s="95">
        <v>12107600</v>
      </c>
      <c r="AC45" s="10">
        <v>49.23</v>
      </c>
      <c r="AD45" s="2">
        <f t="shared" si="0"/>
        <v>1.1300000000000026</v>
      </c>
      <c r="AE45" s="138">
        <f t="shared" si="1"/>
        <v>-1.5793682526989317E-2</v>
      </c>
    </row>
    <row r="46" spans="2:31" x14ac:dyDescent="0.25">
      <c r="O46" s="83">
        <v>1.05</v>
      </c>
      <c r="P46" s="83">
        <f t="shared" si="15"/>
        <v>61.844999999999999</v>
      </c>
      <c r="Q46" s="2"/>
      <c r="T46" s="93" t="s">
        <v>101</v>
      </c>
      <c r="U46" s="130" t="s">
        <v>129</v>
      </c>
      <c r="W46" s="133">
        <v>42664</v>
      </c>
      <c r="X46" s="10">
        <v>50.11</v>
      </c>
      <c r="Y46" s="10">
        <v>50.45</v>
      </c>
      <c r="Z46" s="10">
        <v>49.88</v>
      </c>
      <c r="AA46" s="10">
        <v>50.02</v>
      </c>
      <c r="AB46" s="95">
        <v>8558700</v>
      </c>
      <c r="AC46" s="10">
        <v>50.02</v>
      </c>
      <c r="AD46" s="2">
        <f t="shared" si="0"/>
        <v>0.57000000000000028</v>
      </c>
      <c r="AE46" s="138">
        <f t="shared" si="1"/>
        <v>-6.7513899920571552E-3</v>
      </c>
    </row>
    <row r="47" spans="2:31" x14ac:dyDescent="0.25">
      <c r="O47" s="83">
        <v>1.04</v>
      </c>
      <c r="P47" s="83">
        <f t="shared" si="15"/>
        <v>61.256</v>
      </c>
      <c r="Q47" s="2"/>
      <c r="T47" s="93" t="s">
        <v>102</v>
      </c>
      <c r="U47" s="130">
        <v>62.53</v>
      </c>
      <c r="W47" s="133">
        <v>42663</v>
      </c>
      <c r="X47" s="10">
        <v>49.81</v>
      </c>
      <c r="Y47" s="10">
        <v>50.48</v>
      </c>
      <c r="Z47" s="10">
        <v>49.76</v>
      </c>
      <c r="AA47" s="10">
        <v>50.36</v>
      </c>
      <c r="AB47" s="95">
        <v>9310200</v>
      </c>
      <c r="AC47" s="10">
        <v>50.36</v>
      </c>
      <c r="AD47" s="2">
        <f t="shared" si="0"/>
        <v>0.71999999999999886</v>
      </c>
      <c r="AE47" s="138">
        <f t="shared" si="1"/>
        <v>9.8255464206937759E-3</v>
      </c>
    </row>
    <row r="48" spans="2:31" x14ac:dyDescent="0.25">
      <c r="O48" s="83">
        <v>1.03</v>
      </c>
      <c r="P48" s="83">
        <f t="shared" si="15"/>
        <v>60.667000000000002</v>
      </c>
      <c r="Q48" s="2"/>
      <c r="T48" s="93" t="s">
        <v>103</v>
      </c>
      <c r="U48" s="130">
        <v>0.982873</v>
      </c>
      <c r="W48" s="133">
        <v>42662</v>
      </c>
      <c r="X48" s="10">
        <v>49.95</v>
      </c>
      <c r="Y48" s="10">
        <v>50.18</v>
      </c>
      <c r="Z48" s="10">
        <v>49.8</v>
      </c>
      <c r="AA48" s="10">
        <v>49.87</v>
      </c>
      <c r="AB48" s="95">
        <v>7636200</v>
      </c>
      <c r="AC48" s="10">
        <v>49.87</v>
      </c>
      <c r="AD48" s="2">
        <f t="shared" si="0"/>
        <v>0.38000000000000256</v>
      </c>
      <c r="AE48" s="138">
        <f t="shared" si="1"/>
        <v>-3.5964035964035634E-3</v>
      </c>
    </row>
    <row r="49" spans="15:31" x14ac:dyDescent="0.25">
      <c r="O49" s="83">
        <v>1.02</v>
      </c>
      <c r="P49" s="83">
        <f t="shared" si="15"/>
        <v>60.078000000000003</v>
      </c>
      <c r="Q49" s="2"/>
      <c r="T49" s="93" t="s">
        <v>104</v>
      </c>
      <c r="U49" s="130" t="s">
        <v>395</v>
      </c>
      <c r="W49" s="133">
        <v>42661</v>
      </c>
      <c r="X49" s="10">
        <v>49.48</v>
      </c>
      <c r="Y49" s="10">
        <v>50.35</v>
      </c>
      <c r="Z49" s="10">
        <v>49.34</v>
      </c>
      <c r="AA49" s="10">
        <v>50.05</v>
      </c>
      <c r="AB49" s="95">
        <v>8773300</v>
      </c>
      <c r="AC49" s="10">
        <v>50.05</v>
      </c>
      <c r="AD49" s="2">
        <f t="shared" si="0"/>
        <v>1.009999999999998</v>
      </c>
      <c r="AE49" s="138">
        <f t="shared" si="1"/>
        <v>1.4389947304418227E-2</v>
      </c>
    </row>
    <row r="50" spans="15:31" x14ac:dyDescent="0.25">
      <c r="O50" s="83">
        <v>1.01</v>
      </c>
      <c r="P50" s="83">
        <f t="shared" si="15"/>
        <v>59.488999999999997</v>
      </c>
      <c r="Q50" s="2"/>
      <c r="T50" s="93"/>
      <c r="U50" s="130"/>
      <c r="W50" s="133">
        <v>42660</v>
      </c>
      <c r="X50" s="10">
        <v>49.69</v>
      </c>
      <c r="Y50" s="10">
        <v>49.79</v>
      </c>
      <c r="Z50" s="10">
        <v>49.1</v>
      </c>
      <c r="AA50" s="10">
        <v>49.34</v>
      </c>
      <c r="AB50" s="95">
        <v>11578000</v>
      </c>
      <c r="AC50" s="10">
        <v>49.34</v>
      </c>
      <c r="AD50" s="2">
        <f t="shared" si="0"/>
        <v>0.68999999999999773</v>
      </c>
      <c r="AE50" s="138">
        <f t="shared" si="1"/>
        <v>-8.6397428169580071E-3</v>
      </c>
    </row>
    <row r="51" spans="15:31" x14ac:dyDescent="0.25">
      <c r="O51" s="83">
        <v>1</v>
      </c>
      <c r="P51" s="83">
        <f t="shared" si="15"/>
        <v>58.9</v>
      </c>
      <c r="Q51" s="2"/>
      <c r="T51" s="93" t="s">
        <v>105</v>
      </c>
      <c r="U51" s="130" t="s">
        <v>507</v>
      </c>
      <c r="W51" s="133">
        <v>42657</v>
      </c>
      <c r="X51" s="10">
        <v>50.35</v>
      </c>
      <c r="Y51" s="10">
        <v>50.65</v>
      </c>
      <c r="Z51" s="10">
        <v>49.76</v>
      </c>
      <c r="AA51" s="10">
        <v>49.77</v>
      </c>
      <c r="AB51" s="95">
        <v>13848400</v>
      </c>
      <c r="AC51" s="10">
        <v>49.77</v>
      </c>
      <c r="AD51" s="2">
        <f t="shared" si="0"/>
        <v>0.89000000000000057</v>
      </c>
      <c r="AE51" s="138">
        <f t="shared" si="1"/>
        <v>-9.3550955414012371E-3</v>
      </c>
    </row>
    <row r="52" spans="15:31" x14ac:dyDescent="0.25">
      <c r="O52" s="83">
        <v>0.99</v>
      </c>
      <c r="P52" s="83">
        <f t="shared" si="15"/>
        <v>58.311</v>
      </c>
      <c r="Q52" s="2"/>
      <c r="T52" s="93" t="s">
        <v>106</v>
      </c>
      <c r="U52" s="130" t="s">
        <v>349</v>
      </c>
      <c r="W52" s="133">
        <v>42656</v>
      </c>
      <c r="X52" s="10">
        <v>49.63</v>
      </c>
      <c r="Y52" s="10">
        <v>50.49</v>
      </c>
      <c r="Z52" s="10">
        <v>49.12</v>
      </c>
      <c r="AA52" s="10">
        <v>50.24</v>
      </c>
      <c r="AB52" s="95">
        <v>15096000</v>
      </c>
      <c r="AC52" s="10">
        <v>50.24</v>
      </c>
      <c r="AD52" s="2">
        <f t="shared" si="0"/>
        <v>1.3700000000000045</v>
      </c>
      <c r="AE52" s="138">
        <f t="shared" si="1"/>
        <v>4.5990801839632667E-3</v>
      </c>
    </row>
    <row r="53" spans="15:31" x14ac:dyDescent="0.25">
      <c r="O53" s="83">
        <v>0.98</v>
      </c>
      <c r="P53" s="83">
        <f t="shared" si="15"/>
        <v>57.721999999999994</v>
      </c>
      <c r="Q53" s="2"/>
      <c r="T53" s="93" t="s">
        <v>107</v>
      </c>
      <c r="U53" s="131">
        <v>4251889</v>
      </c>
      <c r="W53" s="133">
        <v>42655</v>
      </c>
      <c r="X53" s="10">
        <v>49.82</v>
      </c>
      <c r="Y53" s="10">
        <v>50.97</v>
      </c>
      <c r="Z53" s="10">
        <v>49.74</v>
      </c>
      <c r="AA53" s="10">
        <v>50.01</v>
      </c>
      <c r="AB53" s="95">
        <v>18137500</v>
      </c>
      <c r="AC53" s="10">
        <v>50.01</v>
      </c>
      <c r="AD53" s="2">
        <f t="shared" si="0"/>
        <v>1.2299999999999969</v>
      </c>
      <c r="AE53" s="138">
        <f t="shared" si="1"/>
        <v>9.2835519677094691E-3</v>
      </c>
    </row>
    <row r="54" spans="15:31" x14ac:dyDescent="0.25">
      <c r="O54" s="83">
        <v>0.97</v>
      </c>
      <c r="P54" s="83">
        <f t="shared" si="15"/>
        <v>57.132999999999996</v>
      </c>
      <c r="T54" s="93" t="s">
        <v>110</v>
      </c>
      <c r="U54" s="131">
        <v>12191500</v>
      </c>
      <c r="W54" s="133">
        <v>42654</v>
      </c>
      <c r="X54" s="10">
        <v>49.67</v>
      </c>
      <c r="Y54" s="10">
        <v>50.23</v>
      </c>
      <c r="Z54" s="10">
        <v>49.5</v>
      </c>
      <c r="AA54" s="10">
        <v>49.55</v>
      </c>
      <c r="AB54" s="95">
        <v>24532500</v>
      </c>
      <c r="AC54" s="10">
        <v>49.55</v>
      </c>
      <c r="AD54" s="2">
        <f t="shared" si="0"/>
        <v>0.72999999999999687</v>
      </c>
      <c r="AE54" s="138">
        <f t="shared" si="1"/>
        <v>-5.2198353744229431E-3</v>
      </c>
    </row>
    <row r="55" spans="15:31" x14ac:dyDescent="0.25">
      <c r="O55" s="83">
        <v>0.96</v>
      </c>
      <c r="P55" s="83">
        <f t="shared" si="15"/>
        <v>56.543999999999997</v>
      </c>
      <c r="T55" s="93" t="s">
        <v>108</v>
      </c>
      <c r="U55" s="130" t="s">
        <v>508</v>
      </c>
      <c r="W55" s="133">
        <v>42653</v>
      </c>
      <c r="X55" s="10">
        <v>50.79</v>
      </c>
      <c r="Y55" s="10">
        <v>51.3</v>
      </c>
      <c r="Z55" s="10">
        <v>49.54</v>
      </c>
      <c r="AA55" s="10">
        <v>49.81</v>
      </c>
      <c r="AB55" s="95">
        <v>65259700</v>
      </c>
      <c r="AC55" s="10">
        <v>49.81</v>
      </c>
      <c r="AD55" s="2">
        <f t="shared" si="0"/>
        <v>1.759999999999998</v>
      </c>
      <c r="AE55" s="138">
        <f t="shared" si="1"/>
        <v>-0.10138913945516859</v>
      </c>
    </row>
    <row r="56" spans="15:31" x14ac:dyDescent="0.25">
      <c r="O56" s="83">
        <v>0.95</v>
      </c>
      <c r="P56" s="83">
        <f t="shared" si="15"/>
        <v>55.954999999999998</v>
      </c>
      <c r="T56" s="93" t="s">
        <v>111</v>
      </c>
      <c r="U56" s="130">
        <v>29.68</v>
      </c>
      <c r="W56" s="133">
        <v>42650</v>
      </c>
      <c r="X56" s="10">
        <v>55.22</v>
      </c>
      <c r="Y56" s="10">
        <v>55.9</v>
      </c>
      <c r="Z56" s="10">
        <v>55.06</v>
      </c>
      <c r="AA56" s="10">
        <v>55.43</v>
      </c>
      <c r="AB56" s="95">
        <v>12714400</v>
      </c>
      <c r="AC56" s="10">
        <v>55.43</v>
      </c>
      <c r="AD56" s="2">
        <f t="shared" si="0"/>
        <v>0.83999999999999631</v>
      </c>
      <c r="AE56" s="138">
        <f t="shared" si="1"/>
        <v>6.9028156221617731E-3</v>
      </c>
    </row>
    <row r="57" spans="15:31" x14ac:dyDescent="0.25">
      <c r="O57" s="83">
        <v>0.94</v>
      </c>
      <c r="P57" s="83">
        <f t="shared" si="15"/>
        <v>55.365999999999993</v>
      </c>
      <c r="T57" s="93" t="s">
        <v>112</v>
      </c>
      <c r="U57" s="130">
        <v>2</v>
      </c>
      <c r="W57" s="133">
        <v>42649</v>
      </c>
      <c r="X57" s="10">
        <v>54.57</v>
      </c>
      <c r="Y57" s="10">
        <v>55.36</v>
      </c>
      <c r="Z57" s="10">
        <v>54.48</v>
      </c>
      <c r="AA57" s="10">
        <v>55.05</v>
      </c>
      <c r="AB57" s="95">
        <v>10955300</v>
      </c>
      <c r="AC57" s="10">
        <v>55.05</v>
      </c>
      <c r="AD57" s="2">
        <f t="shared" si="0"/>
        <v>0.88000000000000256</v>
      </c>
      <c r="AE57" s="138">
        <f t="shared" si="1"/>
        <v>4.7453914947983566E-3</v>
      </c>
    </row>
    <row r="58" spans="15:31" x14ac:dyDescent="0.25">
      <c r="O58" s="83">
        <v>0.93</v>
      </c>
      <c r="P58" s="83">
        <f t="shared" si="15"/>
        <v>54.777000000000001</v>
      </c>
      <c r="T58" s="93" t="s">
        <v>109</v>
      </c>
      <c r="U58" s="130" t="s">
        <v>509</v>
      </c>
      <c r="W58" s="133">
        <v>42648</v>
      </c>
      <c r="X58" s="10">
        <v>54.9</v>
      </c>
      <c r="Y58" s="10">
        <v>55.2</v>
      </c>
      <c r="Z58" s="10">
        <v>54.49</v>
      </c>
      <c r="AA58" s="10">
        <v>54.79</v>
      </c>
      <c r="AB58" s="95">
        <v>10964100</v>
      </c>
      <c r="AC58" s="10">
        <v>54.79</v>
      </c>
      <c r="AD58" s="2">
        <f t="shared" si="0"/>
        <v>0.71000000000000085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15"/>
        <v>54.188000000000002</v>
      </c>
      <c r="W59" s="133">
        <v>42648</v>
      </c>
      <c r="X59" s="10" t="s">
        <v>189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15:31" x14ac:dyDescent="0.25">
      <c r="O60" s="83">
        <v>0.91</v>
      </c>
      <c r="P60" s="83">
        <f t="shared" si="15"/>
        <v>53.599000000000004</v>
      </c>
      <c r="W60" s="133">
        <v>42647</v>
      </c>
      <c r="X60" s="10">
        <v>54.9</v>
      </c>
      <c r="Y60" s="10">
        <v>55.82</v>
      </c>
      <c r="Z60" s="10">
        <v>54.8</v>
      </c>
      <c r="AA60" s="10">
        <v>55.21</v>
      </c>
      <c r="AB60" s="95">
        <v>14042700</v>
      </c>
      <c r="AC60" s="10">
        <v>54.83</v>
      </c>
      <c r="AD60" s="2">
        <f t="shared" si="0"/>
        <v>1.0200000000000031</v>
      </c>
      <c r="AE60" s="138">
        <f t="shared" si="1"/>
        <v>1.0132645541635954E-2</v>
      </c>
    </row>
    <row r="61" spans="15:31" x14ac:dyDescent="0.25">
      <c r="O61" s="83">
        <v>0.9</v>
      </c>
      <c r="P61" s="83">
        <f t="shared" si="15"/>
        <v>53.01</v>
      </c>
      <c r="W61" s="133">
        <v>42646</v>
      </c>
      <c r="X61" s="10">
        <v>53.94</v>
      </c>
      <c r="Y61" s="10">
        <v>54.7</v>
      </c>
      <c r="Z61" s="10">
        <v>53.56</v>
      </c>
      <c r="AA61" s="10">
        <v>54.66</v>
      </c>
      <c r="AB61" s="95">
        <v>9697200</v>
      </c>
      <c r="AC61" s="10">
        <v>54.28</v>
      </c>
      <c r="AD61" s="2">
        <f t="shared" si="0"/>
        <v>1.1400000000000006</v>
      </c>
      <c r="AE61" s="138">
        <f t="shared" si="1"/>
        <v>1.3632119514472629E-2</v>
      </c>
    </row>
    <row r="62" spans="15:31" x14ac:dyDescent="0.25">
      <c r="W62" s="133">
        <v>42643</v>
      </c>
      <c r="X62" s="10">
        <v>53.93</v>
      </c>
      <c r="Y62" s="10">
        <v>54.37</v>
      </c>
      <c r="Z62" s="10">
        <v>53.9</v>
      </c>
      <c r="AA62" s="10">
        <v>53.92</v>
      </c>
      <c r="AB62" s="95">
        <v>13326700</v>
      </c>
      <c r="AC62" s="10">
        <v>53.55</v>
      </c>
      <c r="AD62" s="2">
        <f t="shared" si="0"/>
        <v>0.46999999999999886</v>
      </c>
      <c r="AE62" s="138">
        <f t="shared" si="1"/>
        <v>9.3457943925234765E-4</v>
      </c>
    </row>
    <row r="63" spans="15:31" x14ac:dyDescent="0.25">
      <c r="W63" s="133">
        <v>42642</v>
      </c>
      <c r="X63" s="10">
        <v>55.26</v>
      </c>
      <c r="Y63" s="10">
        <v>55.27</v>
      </c>
      <c r="Z63" s="10">
        <v>53.76</v>
      </c>
      <c r="AA63" s="10">
        <v>53.87</v>
      </c>
      <c r="AB63" s="95">
        <v>17228500</v>
      </c>
      <c r="AC63" s="10">
        <v>53.5</v>
      </c>
      <c r="AD63" s="2">
        <f t="shared" si="0"/>
        <v>1.5100000000000051</v>
      </c>
      <c r="AE63" s="138">
        <f t="shared" si="1"/>
        <v>-2.2116614878450069E-2</v>
      </c>
    </row>
    <row r="64" spans="15:31" x14ac:dyDescent="0.25">
      <c r="W64" s="133">
        <v>42641</v>
      </c>
      <c r="X64" s="10">
        <v>55.81</v>
      </c>
      <c r="Y64" s="10">
        <v>55.81</v>
      </c>
      <c r="Z64" s="10">
        <v>54.93</v>
      </c>
      <c r="AA64" s="10">
        <v>55.09</v>
      </c>
      <c r="AB64" s="95">
        <v>13768400</v>
      </c>
      <c r="AC64" s="10">
        <v>54.71</v>
      </c>
      <c r="AD64" s="2">
        <f t="shared" si="0"/>
        <v>0.88000000000000256</v>
      </c>
      <c r="AE64" s="138">
        <f t="shared" si="1"/>
        <v>-1.1741329479768803E-2</v>
      </c>
    </row>
    <row r="65" spans="23:31" x14ac:dyDescent="0.25">
      <c r="W65" s="133">
        <v>42640</v>
      </c>
      <c r="X65" s="10">
        <v>55.68</v>
      </c>
      <c r="Y65" s="10">
        <v>55.89</v>
      </c>
      <c r="Z65" s="10">
        <v>55.5</v>
      </c>
      <c r="AA65" s="10">
        <v>55.74</v>
      </c>
      <c r="AB65" s="95">
        <v>8619900</v>
      </c>
      <c r="AC65" s="10">
        <v>55.36</v>
      </c>
      <c r="AD65" s="2">
        <f t="shared" si="0"/>
        <v>0.39000000000000057</v>
      </c>
      <c r="AE65" s="138">
        <f t="shared" si="1"/>
        <v>4.7186932849363483E-3</v>
      </c>
    </row>
    <row r="66" spans="23:31" x14ac:dyDescent="0.25">
      <c r="W66" s="133">
        <v>42639</v>
      </c>
      <c r="X66" s="10">
        <v>56.26</v>
      </c>
      <c r="Y66" s="10">
        <v>56.31</v>
      </c>
      <c r="Z66" s="10">
        <v>55.4</v>
      </c>
      <c r="AA66" s="10">
        <v>55.48</v>
      </c>
      <c r="AB66" s="95">
        <v>8599800</v>
      </c>
      <c r="AC66" s="10">
        <v>55.1</v>
      </c>
      <c r="AD66" s="2">
        <f t="shared" si="0"/>
        <v>0.91000000000000369</v>
      </c>
      <c r="AE66" s="138">
        <f t="shared" si="1"/>
        <v>-1.7650205027634147E-2</v>
      </c>
    </row>
    <row r="67" spans="23:31" x14ac:dyDescent="0.25">
      <c r="W67" s="133">
        <v>42636</v>
      </c>
      <c r="X67" s="10">
        <v>56.3</v>
      </c>
      <c r="Y67" s="10">
        <v>56.95</v>
      </c>
      <c r="Z67" s="10">
        <v>56.26</v>
      </c>
      <c r="AA67" s="10">
        <v>56.48</v>
      </c>
      <c r="AB67" s="95">
        <v>8569100</v>
      </c>
      <c r="AC67" s="10">
        <v>56.09</v>
      </c>
      <c r="AD67" s="2">
        <f>Y67-Z67</f>
        <v>0.69000000000000483</v>
      </c>
      <c r="AE67" s="138" t="e">
        <f>AC67/#REF!-1</f>
        <v>#REF!</v>
      </c>
    </row>
    <row r="68" spans="23:31" x14ac:dyDescent="0.25">
      <c r="W68" s="133">
        <v>42635</v>
      </c>
      <c r="X68" s="10">
        <v>56.03</v>
      </c>
      <c r="Y68" s="10">
        <v>56.65</v>
      </c>
      <c r="Z68" s="10">
        <v>55.87</v>
      </c>
      <c r="AA68" s="10">
        <v>56.42</v>
      </c>
      <c r="AB68" s="95">
        <v>10611000</v>
      </c>
      <c r="AC68" s="10">
        <v>56.03</v>
      </c>
      <c r="AD68" s="2" t="e">
        <f>#REF!-#REF!</f>
        <v>#REF!</v>
      </c>
      <c r="AE68" s="138" t="e">
        <f>#REF!/AC70-1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3:31" x14ac:dyDescent="0.25">
      <c r="W70" s="133"/>
      <c r="X70" s="10"/>
      <c r="Y70" s="10"/>
      <c r="Z70" s="10"/>
      <c r="AA70" s="10"/>
      <c r="AB70" s="95"/>
      <c r="AC70" s="10"/>
    </row>
    <row r="208" spans="21:21" x14ac:dyDescent="0.25">
      <c r="U208" s="235"/>
    </row>
    <row r="209" spans="21:21" x14ac:dyDescent="0.25">
      <c r="U209" s="235"/>
    </row>
    <row r="281" spans="21:21" x14ac:dyDescent="0.25">
      <c r="U281" s="284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97" priority="11">
      <formula>F34&gt;0</formula>
    </cfRule>
    <cfRule type="expression" dxfId="796" priority="12">
      <formula>F34&lt;0</formula>
    </cfRule>
  </conditionalFormatting>
  <conditionalFormatting sqref="Q7">
    <cfRule type="expression" dxfId="795" priority="9">
      <formula>Q7&gt;0</formula>
    </cfRule>
    <cfRule type="expression" dxfId="794" priority="10">
      <formula>Q7&lt;0</formula>
    </cfRule>
  </conditionalFormatting>
  <conditionalFormatting sqref="Q8">
    <cfRule type="expression" dxfId="793" priority="7">
      <formula>Q8&gt;0</formula>
    </cfRule>
    <cfRule type="expression" dxfId="792" priority="8">
      <formula>Q8&lt;0</formula>
    </cfRule>
  </conditionalFormatting>
  <conditionalFormatting sqref="F25:F33">
    <cfRule type="expression" dxfId="791" priority="5">
      <formula>F25&gt;0</formula>
    </cfRule>
    <cfRule type="expression" dxfId="790" priority="6">
      <formula>F25&lt;0</formula>
    </cfRule>
  </conditionalFormatting>
  <conditionalFormatting sqref="H25:H33">
    <cfRule type="expression" dxfId="789" priority="3">
      <formula>H25&gt;0</formula>
    </cfRule>
    <cfRule type="expression" dxfId="788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28515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266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67.31</v>
      </c>
      <c r="Y2" s="10">
        <v>67.75</v>
      </c>
      <c r="Z2" s="10">
        <v>67.11</v>
      </c>
      <c r="AA2" s="10">
        <v>67.63</v>
      </c>
      <c r="AB2" s="95">
        <v>571500</v>
      </c>
      <c r="AC2" s="10">
        <v>67.63</v>
      </c>
      <c r="AD2" s="2">
        <f>Y2-Z2</f>
        <v>0.64000000000000057</v>
      </c>
      <c r="AE2" s="138">
        <f>AC2/AC3-1</f>
        <v>3.8592845480183158E-3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67.040000000000006</v>
      </c>
      <c r="T3" s="1"/>
      <c r="W3" s="133">
        <v>42726</v>
      </c>
      <c r="X3" s="10">
        <v>68.16</v>
      </c>
      <c r="Y3" s="10">
        <v>68.680000000000007</v>
      </c>
      <c r="Z3" s="10">
        <v>67.239999999999995</v>
      </c>
      <c r="AA3" s="10">
        <v>67.37</v>
      </c>
      <c r="AB3" s="95">
        <v>965900</v>
      </c>
      <c r="AC3" s="10">
        <v>67.37</v>
      </c>
      <c r="AD3" s="2">
        <f t="shared" ref="AD3:AD66" si="0">Y3-Z3</f>
        <v>1.4400000000000119</v>
      </c>
      <c r="AE3" s="138">
        <f t="shared" ref="AE3:AE66" si="1">AC3/AC4-1</f>
        <v>-7.3670251952261401E-3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67.040000000000006</v>
      </c>
      <c r="R4" s="506">
        <v>-3.3999999999999998E-3</v>
      </c>
      <c r="T4" s="163"/>
      <c r="U4" s="1"/>
      <c r="W4" s="133">
        <v>42725</v>
      </c>
      <c r="X4" s="10">
        <v>68.849999999999994</v>
      </c>
      <c r="Y4" s="10">
        <v>69.260000000000005</v>
      </c>
      <c r="Z4" s="10">
        <v>67.790000000000006</v>
      </c>
      <c r="AA4" s="10">
        <v>67.87</v>
      </c>
      <c r="AB4" s="95">
        <v>1002900</v>
      </c>
      <c r="AC4" s="10">
        <v>67.87</v>
      </c>
      <c r="AD4" s="2">
        <f t="shared" si="0"/>
        <v>1.4699999999999989</v>
      </c>
      <c r="AE4" s="138">
        <f t="shared" si="1"/>
        <v>-1.2081513828238744E-2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67.819999999999993</v>
      </c>
      <c r="Y5" s="10">
        <v>68.84</v>
      </c>
      <c r="Z5" s="10">
        <v>67.8</v>
      </c>
      <c r="AA5" s="10">
        <v>68.7</v>
      </c>
      <c r="AB5" s="95">
        <v>1274600</v>
      </c>
      <c r="AC5" s="10">
        <v>68.7</v>
      </c>
      <c r="AD5" s="2">
        <f t="shared" si="0"/>
        <v>1.0400000000000063</v>
      </c>
      <c r="AE5" s="138">
        <f t="shared" si="1"/>
        <v>1.387249114521838E-2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42723</v>
      </c>
      <c r="X6" s="10">
        <v>67.34</v>
      </c>
      <c r="Y6" s="10">
        <v>68.069999999999993</v>
      </c>
      <c r="Z6" s="10">
        <v>66.44</v>
      </c>
      <c r="AA6" s="10">
        <v>67.760000000000005</v>
      </c>
      <c r="AB6" s="95">
        <v>923800</v>
      </c>
      <c r="AC6" s="10">
        <v>67.760000000000005</v>
      </c>
      <c r="AD6" s="2">
        <f t="shared" si="0"/>
        <v>1.6299999999999955</v>
      </c>
      <c r="AE6" s="138">
        <f t="shared" si="1"/>
        <v>8.4834052686413308E-3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92.650000000000091</v>
      </c>
      <c r="R7">
        <v>0</v>
      </c>
      <c r="W7" s="133">
        <v>42720</v>
      </c>
      <c r="X7" s="10">
        <v>67.92</v>
      </c>
      <c r="Y7" s="10">
        <v>68.430000000000007</v>
      </c>
      <c r="Z7" s="10">
        <v>66.63</v>
      </c>
      <c r="AA7" s="10">
        <v>67.19</v>
      </c>
      <c r="AB7" s="95">
        <v>2565500</v>
      </c>
      <c r="AC7" s="10">
        <v>67.19</v>
      </c>
      <c r="AD7" s="2">
        <f t="shared" si="0"/>
        <v>1.8000000000000114</v>
      </c>
      <c r="AE7" s="138">
        <f t="shared" si="1"/>
        <v>-5.770938147380944E-3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42719</v>
      </c>
      <c r="X8" s="10">
        <v>66.81</v>
      </c>
      <c r="Y8" s="10">
        <v>68.180000000000007</v>
      </c>
      <c r="Z8" s="10">
        <v>66.47</v>
      </c>
      <c r="AA8" s="10">
        <v>67.58</v>
      </c>
      <c r="AB8" s="95">
        <v>1543300</v>
      </c>
      <c r="AC8" s="10">
        <v>67.58</v>
      </c>
      <c r="AD8" s="2">
        <f t="shared" si="0"/>
        <v>1.710000000000008</v>
      </c>
      <c r="AE8" s="138">
        <f t="shared" si="1"/>
        <v>8.8072846693536544E-3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Q9" s="138">
        <f>IF(Q2=0, 0, Q8/Q6)</f>
        <v>0</v>
      </c>
      <c r="W9" s="133">
        <v>42718</v>
      </c>
      <c r="X9" s="10">
        <v>67</v>
      </c>
      <c r="Y9" s="10">
        <v>68.36</v>
      </c>
      <c r="Z9" s="10">
        <v>66.569999999999993</v>
      </c>
      <c r="AA9" s="10">
        <v>66.989999999999995</v>
      </c>
      <c r="AB9" s="95">
        <v>3112800</v>
      </c>
      <c r="AC9" s="10">
        <v>66.989999999999995</v>
      </c>
      <c r="AD9" s="2">
        <f t="shared" si="0"/>
        <v>1.7900000000000063</v>
      </c>
      <c r="AE9" s="138">
        <f t="shared" si="1"/>
        <v>2.8400368437212054E-2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215</v>
      </c>
      <c r="P10" s="34"/>
      <c r="Q10" s="2">
        <f>M46</f>
        <v>92.650000000000091</v>
      </c>
      <c r="W10" s="133">
        <v>42717</v>
      </c>
      <c r="X10" s="10">
        <v>64.61</v>
      </c>
      <c r="Y10" s="10">
        <v>65.92</v>
      </c>
      <c r="Z10" s="10">
        <v>64.48</v>
      </c>
      <c r="AA10" s="10">
        <v>65.14</v>
      </c>
      <c r="AB10" s="95">
        <v>1332200</v>
      </c>
      <c r="AC10" s="10">
        <v>65.14</v>
      </c>
      <c r="AD10" s="2">
        <f t="shared" si="0"/>
        <v>1.4399999999999977</v>
      </c>
      <c r="AE10" s="138">
        <f t="shared" si="1"/>
        <v>1.3852140077821096E-2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64.790000000000006</v>
      </c>
      <c r="Y11" s="10">
        <v>64.84</v>
      </c>
      <c r="Z11" s="10">
        <v>63.68</v>
      </c>
      <c r="AA11" s="10">
        <v>64.25</v>
      </c>
      <c r="AB11" s="95">
        <v>1054500</v>
      </c>
      <c r="AC11" s="10">
        <v>64.25</v>
      </c>
      <c r="AD11" s="2">
        <f t="shared" si="0"/>
        <v>1.1600000000000037</v>
      </c>
      <c r="AE11" s="138">
        <f t="shared" si="1"/>
        <v>-1.0625192485371082E-2</v>
      </c>
    </row>
    <row r="12" spans="1:31" x14ac:dyDescent="0.25">
      <c r="H12" s="72"/>
      <c r="W12" s="133">
        <v>42713</v>
      </c>
      <c r="X12" s="10">
        <v>66.37</v>
      </c>
      <c r="Y12" s="10">
        <v>66.569999999999993</v>
      </c>
      <c r="Z12" s="10">
        <v>64.819999999999993</v>
      </c>
      <c r="AA12" s="10">
        <v>64.94</v>
      </c>
      <c r="AB12" s="95">
        <v>1219800</v>
      </c>
      <c r="AC12" s="10">
        <v>64.94</v>
      </c>
      <c r="AD12" s="2">
        <f t="shared" si="0"/>
        <v>1.75</v>
      </c>
      <c r="AE12" s="138">
        <f t="shared" si="1"/>
        <v>-2.0660533856130314E-2</v>
      </c>
    </row>
    <row r="13" spans="1:31" x14ac:dyDescent="0.25">
      <c r="H13" s="72"/>
      <c r="W13" s="133">
        <v>42712</v>
      </c>
      <c r="X13" s="10">
        <v>65.86</v>
      </c>
      <c r="Y13" s="10">
        <v>66.790000000000006</v>
      </c>
      <c r="Z13" s="10">
        <v>65.58</v>
      </c>
      <c r="AA13" s="10">
        <v>66.31</v>
      </c>
      <c r="AB13" s="95">
        <v>1096700</v>
      </c>
      <c r="AC13" s="10">
        <v>66.31</v>
      </c>
      <c r="AD13" s="2">
        <f t="shared" si="0"/>
        <v>1.210000000000008</v>
      </c>
      <c r="AE13" s="138">
        <f t="shared" si="1"/>
        <v>2.4187452758881456E-3</v>
      </c>
    </row>
    <row r="14" spans="1:31" x14ac:dyDescent="0.25">
      <c r="H14" s="72"/>
      <c r="W14" s="133">
        <v>42711</v>
      </c>
      <c r="X14" s="10">
        <v>64.709999999999994</v>
      </c>
      <c r="Y14" s="10">
        <v>66.180000000000007</v>
      </c>
      <c r="Z14" s="10">
        <v>64.400000000000006</v>
      </c>
      <c r="AA14" s="10">
        <v>66.150000000000006</v>
      </c>
      <c r="AB14" s="95">
        <v>1308300</v>
      </c>
      <c r="AC14" s="10">
        <v>66.150000000000006</v>
      </c>
      <c r="AD14" s="2">
        <f t="shared" si="0"/>
        <v>1.7800000000000011</v>
      </c>
      <c r="AE14" s="138">
        <f t="shared" si="1"/>
        <v>1.8789465578315179E-2</v>
      </c>
    </row>
    <row r="15" spans="1:31" x14ac:dyDescent="0.25">
      <c r="H15" s="72"/>
      <c r="W15" s="133">
        <v>42710</v>
      </c>
      <c r="X15" s="10">
        <v>64.41</v>
      </c>
      <c r="Y15" s="10">
        <v>64.98</v>
      </c>
      <c r="Z15" s="10">
        <v>64.040000000000006</v>
      </c>
      <c r="AA15" s="10">
        <v>64.930000000000007</v>
      </c>
      <c r="AB15" s="95">
        <v>1234200</v>
      </c>
      <c r="AC15" s="10">
        <v>64.930000000000007</v>
      </c>
      <c r="AD15" s="2">
        <f t="shared" si="0"/>
        <v>0.93999999999999773</v>
      </c>
      <c r="AE15" s="138">
        <f t="shared" si="1"/>
        <v>9.6408023635516926E-3</v>
      </c>
    </row>
    <row r="16" spans="1:31" x14ac:dyDescent="0.25">
      <c r="H16" s="72"/>
      <c r="W16" s="133">
        <v>42709</v>
      </c>
      <c r="X16" s="10">
        <v>64</v>
      </c>
      <c r="Y16" s="10">
        <v>64.59</v>
      </c>
      <c r="Z16" s="10">
        <v>63.62</v>
      </c>
      <c r="AA16" s="10">
        <v>64.31</v>
      </c>
      <c r="AB16" s="95">
        <v>1970900</v>
      </c>
      <c r="AC16" s="10">
        <v>64.31</v>
      </c>
      <c r="AD16" s="2">
        <f t="shared" si="0"/>
        <v>0.97000000000000597</v>
      </c>
      <c r="AE16" s="138">
        <f t="shared" si="1"/>
        <v>6.8889932675748611E-3</v>
      </c>
    </row>
    <row r="17" spans="1:31" x14ac:dyDescent="0.25">
      <c r="W17" s="133">
        <v>42706</v>
      </c>
      <c r="X17" s="10">
        <v>63.34</v>
      </c>
      <c r="Y17" s="10">
        <v>64.14</v>
      </c>
      <c r="Z17" s="10">
        <v>62.83</v>
      </c>
      <c r="AA17" s="10">
        <v>63.87</v>
      </c>
      <c r="AB17" s="95">
        <v>2282300</v>
      </c>
      <c r="AC17" s="10">
        <v>63.87</v>
      </c>
      <c r="AD17" s="2">
        <f t="shared" si="0"/>
        <v>1.3100000000000023</v>
      </c>
      <c r="AE17" s="138">
        <f t="shared" si="1"/>
        <v>5.6683986773735651E-3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66.48</v>
      </c>
      <c r="Y18" s="10">
        <v>66.5</v>
      </c>
      <c r="Z18" s="10">
        <v>63.5</v>
      </c>
      <c r="AA18" s="10">
        <v>63.51</v>
      </c>
      <c r="AB18" s="95">
        <v>2879500</v>
      </c>
      <c r="AC18" s="10">
        <v>63.51</v>
      </c>
      <c r="AD18" s="2">
        <f t="shared" si="0"/>
        <v>3</v>
      </c>
      <c r="AE18" s="138">
        <f t="shared" si="1"/>
        <v>-4.7826086956521796E-2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67.3</v>
      </c>
      <c r="Y19" s="10">
        <v>67.48</v>
      </c>
      <c r="Z19" s="10">
        <v>66.44</v>
      </c>
      <c r="AA19" s="10">
        <v>66.7</v>
      </c>
      <c r="AB19" s="95">
        <v>1751100</v>
      </c>
      <c r="AC19" s="10">
        <v>66.7</v>
      </c>
      <c r="AD19" s="2">
        <f t="shared" si="0"/>
        <v>1.0400000000000063</v>
      </c>
      <c r="AE19" s="138">
        <f t="shared" si="1"/>
        <v>-8.6206896551723755E-3</v>
      </c>
    </row>
    <row r="20" spans="1:31" x14ac:dyDescent="0.25">
      <c r="W20" s="133">
        <v>42703</v>
      </c>
      <c r="X20" s="10">
        <v>66.34</v>
      </c>
      <c r="Y20" s="10">
        <v>67.760000000000005</v>
      </c>
      <c r="Z20" s="10">
        <v>66.11</v>
      </c>
      <c r="AA20" s="10">
        <v>67.28</v>
      </c>
      <c r="AB20" s="95">
        <v>1895700</v>
      </c>
      <c r="AC20" s="10">
        <v>67.28</v>
      </c>
      <c r="AD20" s="2">
        <f t="shared" si="0"/>
        <v>1.6500000000000057</v>
      </c>
      <c r="AE20" s="138">
        <f t="shared" si="1"/>
        <v>1.6774973552969641E-2</v>
      </c>
    </row>
    <row r="21" spans="1:31" x14ac:dyDescent="0.25">
      <c r="W21" s="133">
        <v>42702</v>
      </c>
      <c r="X21" s="10">
        <v>66.52</v>
      </c>
      <c r="Y21" s="10">
        <v>66.790000000000006</v>
      </c>
      <c r="Z21" s="10">
        <v>65.900000000000006</v>
      </c>
      <c r="AA21" s="10">
        <v>66.17</v>
      </c>
      <c r="AB21" s="95">
        <v>984300</v>
      </c>
      <c r="AC21" s="10">
        <v>66.17</v>
      </c>
      <c r="AD21" s="2">
        <f t="shared" si="0"/>
        <v>0.89000000000000057</v>
      </c>
      <c r="AE21" s="138">
        <f t="shared" si="1"/>
        <v>-1.1650485436893177E-2</v>
      </c>
    </row>
    <row r="22" spans="1:31" x14ac:dyDescent="0.25">
      <c r="W22" s="133">
        <v>42699</v>
      </c>
      <c r="X22" s="10">
        <v>66.7</v>
      </c>
      <c r="Y22" s="10">
        <v>66.97</v>
      </c>
      <c r="Z22" s="10">
        <v>66.099999999999994</v>
      </c>
      <c r="AA22" s="10">
        <v>66.95</v>
      </c>
      <c r="AB22" s="95">
        <v>439600</v>
      </c>
      <c r="AC22" s="10">
        <v>66.95</v>
      </c>
      <c r="AD22" s="2">
        <f t="shared" si="0"/>
        <v>0.87000000000000455</v>
      </c>
      <c r="AE22" s="138">
        <f t="shared" si="1"/>
        <v>7.0697954271961017E-3</v>
      </c>
    </row>
    <row r="23" spans="1:31" x14ac:dyDescent="0.25">
      <c r="W23" s="133">
        <v>42697</v>
      </c>
      <c r="X23" s="10">
        <v>66.8</v>
      </c>
      <c r="Y23" s="10">
        <v>66.930000000000007</v>
      </c>
      <c r="Z23" s="10">
        <v>65.86</v>
      </c>
      <c r="AA23" s="10">
        <v>66.48</v>
      </c>
      <c r="AB23" s="95">
        <v>1362000</v>
      </c>
      <c r="AC23" s="10">
        <v>66.48</v>
      </c>
      <c r="AD23" s="2">
        <f t="shared" si="0"/>
        <v>1.0700000000000074</v>
      </c>
      <c r="AE23" s="138">
        <f t="shared" si="1"/>
        <v>-5.0882969170905623E-3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66.260000000000005</v>
      </c>
      <c r="Y24" s="10">
        <v>67.03</v>
      </c>
      <c r="Z24" s="10">
        <v>66.260000000000005</v>
      </c>
      <c r="AA24" s="10">
        <v>66.819999999999993</v>
      </c>
      <c r="AB24" s="95">
        <v>1871900</v>
      </c>
      <c r="AC24" s="10">
        <v>66.819999999999993</v>
      </c>
      <c r="AD24" s="2">
        <f t="shared" si="0"/>
        <v>0.76999999999999602</v>
      </c>
      <c r="AE24" s="138">
        <f t="shared" si="1"/>
        <v>-1.1958146487296428E-3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267</v>
      </c>
      <c r="W25" s="133">
        <v>42695</v>
      </c>
      <c r="X25" s="10">
        <v>66.5</v>
      </c>
      <c r="Y25" s="10">
        <v>67.099999999999994</v>
      </c>
      <c r="Z25" s="10">
        <v>66.05</v>
      </c>
      <c r="AA25" s="10">
        <v>66.900000000000006</v>
      </c>
      <c r="AB25" s="95">
        <v>2356100</v>
      </c>
      <c r="AC25" s="10">
        <v>66.900000000000006</v>
      </c>
      <c r="AD25" s="2">
        <f t="shared" si="0"/>
        <v>1.0499999999999972</v>
      </c>
      <c r="AE25" s="138">
        <f t="shared" si="1"/>
        <v>6.9235400361229438E-3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42692</v>
      </c>
      <c r="X26" s="10">
        <v>66.63</v>
      </c>
      <c r="Y26" s="10">
        <v>66.739999999999995</v>
      </c>
      <c r="Z26" s="10">
        <v>66.08</v>
      </c>
      <c r="AA26" s="10">
        <v>66.44</v>
      </c>
      <c r="AB26" s="95">
        <v>1514500</v>
      </c>
      <c r="AC26" s="10">
        <v>66.44</v>
      </c>
      <c r="AD26" s="2">
        <f t="shared" si="0"/>
        <v>0.65999999999999659</v>
      </c>
      <c r="AE26" s="138">
        <f t="shared" si="1"/>
        <v>-2.4024024024023038E-3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270</v>
      </c>
      <c r="W27" s="133">
        <v>42691</v>
      </c>
      <c r="X27" s="10">
        <v>66.25</v>
      </c>
      <c r="Y27" s="10">
        <v>66.930000000000007</v>
      </c>
      <c r="Z27" s="10">
        <v>66.099999999999994</v>
      </c>
      <c r="AA27" s="10">
        <v>66.599999999999994</v>
      </c>
      <c r="AB27" s="95">
        <v>2342900</v>
      </c>
      <c r="AC27" s="10">
        <v>66.599999999999994</v>
      </c>
      <c r="AD27" s="2">
        <f t="shared" si="0"/>
        <v>0.83000000000001251</v>
      </c>
      <c r="AE27" s="138">
        <f t="shared" si="1"/>
        <v>1.0622154779969417E-2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42690</v>
      </c>
      <c r="X28" s="10">
        <v>65.400000000000006</v>
      </c>
      <c r="Y28" s="10">
        <v>66.099999999999994</v>
      </c>
      <c r="Z28" s="10">
        <v>65.209999999999994</v>
      </c>
      <c r="AA28" s="10">
        <v>65.900000000000006</v>
      </c>
      <c r="AB28" s="95">
        <v>1989700</v>
      </c>
      <c r="AC28" s="10">
        <v>65.900000000000006</v>
      </c>
      <c r="AD28" s="2">
        <f t="shared" si="0"/>
        <v>0.89000000000000057</v>
      </c>
      <c r="AE28" s="138">
        <f t="shared" si="1"/>
        <v>6.5678936917672459E-3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42689</v>
      </c>
      <c r="X29" s="10">
        <v>65.77</v>
      </c>
      <c r="Y29" s="10">
        <v>66.3</v>
      </c>
      <c r="Z29" s="10">
        <v>65.3</v>
      </c>
      <c r="AA29" s="10">
        <v>65.47</v>
      </c>
      <c r="AB29" s="95">
        <v>3418400</v>
      </c>
      <c r="AC29" s="10">
        <v>65.47</v>
      </c>
      <c r="AD29" s="2">
        <f t="shared" si="0"/>
        <v>1</v>
      </c>
      <c r="AE29" s="138">
        <f t="shared" si="1"/>
        <v>4.5843520782407055E-4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42688</v>
      </c>
      <c r="X30" s="10">
        <v>65.77</v>
      </c>
      <c r="Y30" s="10">
        <v>65.86</v>
      </c>
      <c r="Z30" s="10">
        <v>65.08</v>
      </c>
      <c r="AA30" s="10">
        <v>65.44</v>
      </c>
      <c r="AB30" s="95">
        <v>2373300</v>
      </c>
      <c r="AC30" s="10">
        <v>65.44</v>
      </c>
      <c r="AD30" s="2">
        <f t="shared" si="0"/>
        <v>0.78000000000000114</v>
      </c>
      <c r="AE30" s="138">
        <f t="shared" si="1"/>
        <v>-1.5278838808263639E-4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42685</v>
      </c>
      <c r="X31" s="10">
        <v>65.930000000000007</v>
      </c>
      <c r="Y31" s="10">
        <v>66.16</v>
      </c>
      <c r="Z31" s="10">
        <v>65.11</v>
      </c>
      <c r="AA31" s="10">
        <v>65.45</v>
      </c>
      <c r="AB31" s="95">
        <v>2926300</v>
      </c>
      <c r="AC31" s="10">
        <v>65.45</v>
      </c>
      <c r="AD31" s="2">
        <f t="shared" si="0"/>
        <v>1.0499999999999972</v>
      </c>
      <c r="AE31" s="138">
        <f t="shared" si="1"/>
        <v>-1.1627906976744096E-2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42684</v>
      </c>
      <c r="X32" s="10">
        <v>66.849999999999994</v>
      </c>
      <c r="Y32" s="10">
        <v>67.63</v>
      </c>
      <c r="Z32" s="10">
        <v>65</v>
      </c>
      <c r="AA32" s="10">
        <v>66.22</v>
      </c>
      <c r="AB32" s="95">
        <v>2153100</v>
      </c>
      <c r="AC32" s="10">
        <v>66.22</v>
      </c>
      <c r="AD32" s="2">
        <f t="shared" si="0"/>
        <v>2.6299999999999955</v>
      </c>
      <c r="AE32" s="138">
        <f t="shared" si="1"/>
        <v>-4.6595520817676039E-3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42683</v>
      </c>
      <c r="X33" s="10">
        <v>64.989999999999995</v>
      </c>
      <c r="Y33" s="10">
        <v>66.97</v>
      </c>
      <c r="Z33" s="10">
        <v>64.77</v>
      </c>
      <c r="AA33" s="10">
        <v>66.53</v>
      </c>
      <c r="AB33" s="95">
        <v>2760800</v>
      </c>
      <c r="AC33" s="10">
        <v>66.53</v>
      </c>
      <c r="AD33" s="2">
        <f t="shared" si="0"/>
        <v>2.2000000000000028</v>
      </c>
      <c r="AE33" s="138">
        <f t="shared" si="1"/>
        <v>2.4107277384359804E-3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42682</v>
      </c>
      <c r="X34" s="10">
        <v>66.31</v>
      </c>
      <c r="Y34" s="10">
        <v>66.760000000000005</v>
      </c>
      <c r="Z34" s="10">
        <v>65.75</v>
      </c>
      <c r="AA34" s="10">
        <v>66.37</v>
      </c>
      <c r="AB34" s="95">
        <v>2761700</v>
      </c>
      <c r="AC34" s="10">
        <v>66.37</v>
      </c>
      <c r="AD34" s="2">
        <f t="shared" si="0"/>
        <v>1.0100000000000051</v>
      </c>
      <c r="AE34" s="138">
        <f t="shared" si="1"/>
        <v>-2.254960914010673E-3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67.319999999999993</v>
      </c>
      <c r="Y35" s="10">
        <v>67.5</v>
      </c>
      <c r="Z35" s="10">
        <v>66.209999999999994</v>
      </c>
      <c r="AA35" s="10">
        <v>66.52</v>
      </c>
      <c r="AB35" s="95">
        <v>2617300</v>
      </c>
      <c r="AC35" s="10">
        <v>66.52</v>
      </c>
      <c r="AD35" s="2">
        <f t="shared" si="0"/>
        <v>1.2900000000000063</v>
      </c>
      <c r="AE35" s="138">
        <f t="shared" si="1"/>
        <v>1.0788633946208659E-2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66.33</v>
      </c>
      <c r="Y36" s="10">
        <v>67.040000000000006</v>
      </c>
      <c r="Z36" s="10">
        <v>65.69</v>
      </c>
      <c r="AA36" s="10">
        <v>65.81</v>
      </c>
      <c r="AB36" s="95">
        <v>3087700</v>
      </c>
      <c r="AC36" s="10">
        <v>65.81</v>
      </c>
      <c r="AD36" s="2">
        <f t="shared" si="0"/>
        <v>1.3500000000000085</v>
      </c>
      <c r="AE36" s="138">
        <f t="shared" si="1"/>
        <v>-1.0673481659651096E-2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67.42</v>
      </c>
      <c r="Y37" s="10">
        <v>67.540000000000006</v>
      </c>
      <c r="Z37" s="10">
        <v>66.48</v>
      </c>
      <c r="AA37" s="10">
        <v>66.52</v>
      </c>
      <c r="AB37" s="95">
        <v>2483600</v>
      </c>
      <c r="AC37" s="10">
        <v>66.52</v>
      </c>
      <c r="AD37" s="2">
        <f t="shared" si="0"/>
        <v>1.0600000000000023</v>
      </c>
      <c r="AE37" s="138">
        <f t="shared" si="1"/>
        <v>-1.1736740454613037E-2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68</v>
      </c>
      <c r="Y38" s="10">
        <v>68.22</v>
      </c>
      <c r="Z38" s="10">
        <v>67.209999999999994</v>
      </c>
      <c r="AA38" s="10">
        <v>67.31</v>
      </c>
      <c r="AB38" s="95">
        <v>3684900</v>
      </c>
      <c r="AC38" s="10">
        <v>67.31</v>
      </c>
      <c r="AD38" s="2">
        <f t="shared" si="0"/>
        <v>1.0100000000000051</v>
      </c>
      <c r="AE38" s="138">
        <f t="shared" si="1"/>
        <v>-1.1600587371512372E-2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69.39</v>
      </c>
      <c r="Y39" s="10">
        <v>69.55</v>
      </c>
      <c r="Z39" s="10">
        <v>67.52</v>
      </c>
      <c r="AA39" s="10">
        <v>68.099999999999994</v>
      </c>
      <c r="AB39" s="95">
        <v>5326000</v>
      </c>
      <c r="AC39" s="10">
        <v>68.099999999999994</v>
      </c>
      <c r="AD39" s="2">
        <f t="shared" si="0"/>
        <v>2.0300000000000011</v>
      </c>
      <c r="AE39" s="138">
        <f t="shared" si="1"/>
        <v>-1.9720742766661914E-2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42674</v>
      </c>
      <c r="X40" s="10">
        <v>69.760000000000005</v>
      </c>
      <c r="Y40" s="10">
        <v>71.040000000000006</v>
      </c>
      <c r="Z40" s="10">
        <v>69.349999999999994</v>
      </c>
      <c r="AA40" s="10">
        <v>69.47</v>
      </c>
      <c r="AB40" s="95">
        <v>3711100</v>
      </c>
      <c r="AC40" s="10">
        <v>69.47</v>
      </c>
      <c r="AD40" s="2">
        <f t="shared" si="0"/>
        <v>1.6900000000000119</v>
      </c>
      <c r="AE40" s="138">
        <f t="shared" si="1"/>
        <v>-6.2938063224144969E-3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73.744000000000014</v>
      </c>
      <c r="Q41" s="2"/>
      <c r="W41" s="133">
        <v>42671</v>
      </c>
      <c r="X41" s="10">
        <v>68.63</v>
      </c>
      <c r="Y41" s="10">
        <v>70.099999999999994</v>
      </c>
      <c r="Z41" s="10">
        <v>68.47</v>
      </c>
      <c r="AA41" s="10">
        <v>69.91</v>
      </c>
      <c r="AB41" s="95">
        <v>4018100</v>
      </c>
      <c r="AC41" s="10">
        <v>69.91</v>
      </c>
      <c r="AD41" s="2">
        <f t="shared" si="0"/>
        <v>1.6299999999999955</v>
      </c>
      <c r="AE41" s="138">
        <f t="shared" si="1"/>
        <v>1.5986048539456288E-2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73.073600000000013</v>
      </c>
      <c r="Q42" s="2"/>
      <c r="T42" s="91" t="s">
        <v>113</v>
      </c>
      <c r="W42" s="133">
        <v>42670</v>
      </c>
      <c r="X42" s="10">
        <v>68.09</v>
      </c>
      <c r="Y42" s="10">
        <v>69.95</v>
      </c>
      <c r="Z42" s="10">
        <v>67.02</v>
      </c>
      <c r="AA42" s="10">
        <v>68.81</v>
      </c>
      <c r="AB42" s="95">
        <v>6585200</v>
      </c>
      <c r="AC42" s="10">
        <v>68.81</v>
      </c>
      <c r="AD42" s="2">
        <f t="shared" si="0"/>
        <v>2.9300000000000068</v>
      </c>
      <c r="AE42" s="138">
        <f t="shared" si="1"/>
        <v>1.6395864106351521E-2</v>
      </c>
    </row>
    <row r="43" spans="1:31" ht="15.75" thickTop="1" x14ac:dyDescent="0.25">
      <c r="O43" s="83">
        <v>1.08</v>
      </c>
      <c r="P43" s="83">
        <f t="shared" si="30"/>
        <v>72.403200000000012</v>
      </c>
      <c r="Q43" s="2"/>
      <c r="T43" s="128" t="s">
        <v>98</v>
      </c>
      <c r="U43" s="129">
        <v>67.63</v>
      </c>
      <c r="W43" s="133">
        <v>42669</v>
      </c>
      <c r="X43" s="10">
        <v>64.36</v>
      </c>
      <c r="Y43" s="10">
        <v>68.47</v>
      </c>
      <c r="Z43" s="10">
        <v>64.099999999999994</v>
      </c>
      <c r="AA43" s="10">
        <v>67.7</v>
      </c>
      <c r="AB43" s="95">
        <v>13754500</v>
      </c>
      <c r="AC43" s="10">
        <v>67.7</v>
      </c>
      <c r="AD43" s="2">
        <f t="shared" si="0"/>
        <v>4.3700000000000045</v>
      </c>
      <c r="AE43" s="138">
        <f t="shared" si="1"/>
        <v>0.14609785000846465</v>
      </c>
    </row>
    <row r="44" spans="1:31" x14ac:dyDescent="0.25">
      <c r="O44" s="83">
        <v>1.07</v>
      </c>
      <c r="P44" s="83">
        <f t="shared" si="30"/>
        <v>71.732800000000012</v>
      </c>
      <c r="Q44" s="2"/>
      <c r="T44" s="93" t="s">
        <v>99</v>
      </c>
      <c r="U44" s="130">
        <v>67.63</v>
      </c>
      <c r="W44" s="133">
        <v>42668</v>
      </c>
      <c r="X44" s="10">
        <v>59</v>
      </c>
      <c r="Y44" s="10">
        <v>59.2</v>
      </c>
      <c r="Z44" s="10">
        <v>58.44</v>
      </c>
      <c r="AA44" s="10">
        <v>59.07</v>
      </c>
      <c r="AB44" s="95">
        <v>3407400</v>
      </c>
      <c r="AC44" s="10">
        <v>59.07</v>
      </c>
      <c r="AD44" s="2">
        <f t="shared" si="0"/>
        <v>0.76000000000000512</v>
      </c>
      <c r="AE44" s="138">
        <f t="shared" si="1"/>
        <v>3.9089055064580602E-3</v>
      </c>
    </row>
    <row r="45" spans="1:31" x14ac:dyDescent="0.25">
      <c r="O45" s="83">
        <v>1.06</v>
      </c>
      <c r="P45" s="83">
        <f t="shared" si="30"/>
        <v>71.062400000000011</v>
      </c>
      <c r="Q45" s="2"/>
      <c r="T45" s="93" t="s">
        <v>100</v>
      </c>
      <c r="U45" s="130" t="s">
        <v>510</v>
      </c>
      <c r="W45" s="133">
        <v>42667</v>
      </c>
      <c r="X45" s="10">
        <v>57.97</v>
      </c>
      <c r="Y45" s="10">
        <v>59.18</v>
      </c>
      <c r="Z45" s="10">
        <v>57.84</v>
      </c>
      <c r="AA45" s="10">
        <v>58.84</v>
      </c>
      <c r="AB45" s="95">
        <v>2852900</v>
      </c>
      <c r="AC45" s="10">
        <v>58.84</v>
      </c>
      <c r="AD45" s="2">
        <f t="shared" si="0"/>
        <v>1.3399999999999963</v>
      </c>
      <c r="AE45" s="138">
        <f t="shared" si="1"/>
        <v>2.0287844633258167E-2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70.39200000000001</v>
      </c>
      <c r="Q46" s="2"/>
      <c r="T46" s="93" t="s">
        <v>101</v>
      </c>
      <c r="U46" s="130" t="s">
        <v>511</v>
      </c>
      <c r="W46" s="133">
        <v>42664</v>
      </c>
      <c r="X46" s="10">
        <v>56.73</v>
      </c>
      <c r="Y46" s="10">
        <v>57.81</v>
      </c>
      <c r="Z46" s="10">
        <v>56.25</v>
      </c>
      <c r="AA46" s="10">
        <v>57.67</v>
      </c>
      <c r="AB46" s="95">
        <v>1800600</v>
      </c>
      <c r="AC46" s="10">
        <v>57.67</v>
      </c>
      <c r="AD46" s="2">
        <f t="shared" si="0"/>
        <v>1.5600000000000023</v>
      </c>
      <c r="AE46" s="138">
        <f t="shared" si="1"/>
        <v>1.6569716199541729E-2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69.721600000000009</v>
      </c>
      <c r="Q47" s="2"/>
      <c r="T47" s="93" t="s">
        <v>102</v>
      </c>
      <c r="U47" s="130">
        <v>67.95</v>
      </c>
      <c r="W47" s="133">
        <v>42663</v>
      </c>
      <c r="X47" s="10">
        <v>56.57</v>
      </c>
      <c r="Y47" s="10">
        <v>56.88</v>
      </c>
      <c r="Z47" s="10">
        <v>56.33</v>
      </c>
      <c r="AA47" s="10">
        <v>56.73</v>
      </c>
      <c r="AB47" s="95">
        <v>1072500</v>
      </c>
      <c r="AC47" s="10">
        <v>56.73</v>
      </c>
      <c r="AD47" s="2">
        <f t="shared" si="0"/>
        <v>0.55000000000000426</v>
      </c>
      <c r="AE47" s="138">
        <f t="shared" si="1"/>
        <v>1.9427764040975681E-3</v>
      </c>
    </row>
    <row r="48" spans="1:31" x14ac:dyDescent="0.25">
      <c r="A48" s="265" t="s">
        <v>266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69.051200000000009</v>
      </c>
      <c r="Q48" s="2"/>
      <c r="T48" s="93" t="s">
        <v>103</v>
      </c>
      <c r="U48" s="130">
        <v>0.80887299999999995</v>
      </c>
      <c r="W48" s="133">
        <v>42662</v>
      </c>
      <c r="X48" s="10">
        <v>56.18</v>
      </c>
      <c r="Y48" s="10">
        <v>56.98</v>
      </c>
      <c r="Z48" s="10">
        <v>56</v>
      </c>
      <c r="AA48" s="10">
        <v>56.62</v>
      </c>
      <c r="AB48" s="95">
        <v>1698000</v>
      </c>
      <c r="AC48" s="10">
        <v>56.62</v>
      </c>
      <c r="AD48" s="2">
        <f t="shared" si="0"/>
        <v>0.97999999999999687</v>
      </c>
      <c r="AE48" s="138">
        <f t="shared" si="1"/>
        <v>1.2517882689556448E-2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68.380800000000008</v>
      </c>
      <c r="Q49" s="2"/>
      <c r="T49" s="93" t="s">
        <v>122</v>
      </c>
      <c r="U49" s="130" t="s">
        <v>367</v>
      </c>
      <c r="W49" s="133">
        <v>42661</v>
      </c>
      <c r="X49" s="10">
        <v>55.69</v>
      </c>
      <c r="Y49" s="10">
        <v>56.3</v>
      </c>
      <c r="Z49" s="10">
        <v>55.58</v>
      </c>
      <c r="AA49" s="10">
        <v>55.92</v>
      </c>
      <c r="AB49" s="95">
        <v>1937300</v>
      </c>
      <c r="AC49" s="10">
        <v>55.92</v>
      </c>
      <c r="AD49" s="2">
        <f t="shared" si="0"/>
        <v>0.71999999999999886</v>
      </c>
      <c r="AE49" s="138">
        <f t="shared" si="1"/>
        <v>1.7837641062977916E-2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67.710400000000007</v>
      </c>
      <c r="Q50" s="2"/>
      <c r="T50" s="93"/>
      <c r="U50" s="130"/>
      <c r="W50" s="133">
        <v>42660</v>
      </c>
      <c r="X50" s="10">
        <v>54.52</v>
      </c>
      <c r="Y50" s="10">
        <v>54.99</v>
      </c>
      <c r="Z50" s="10">
        <v>54.11</v>
      </c>
      <c r="AA50" s="10">
        <v>54.94</v>
      </c>
      <c r="AB50" s="95">
        <v>1266000</v>
      </c>
      <c r="AC50" s="10">
        <v>54.94</v>
      </c>
      <c r="AD50" s="2">
        <f t="shared" si="0"/>
        <v>0.88000000000000256</v>
      </c>
      <c r="AE50" s="138">
        <f t="shared" si="1"/>
        <v>5.1225759238930912E-3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67.040000000000006</v>
      </c>
      <c r="Q51" s="2"/>
      <c r="T51" s="93" t="s">
        <v>105</v>
      </c>
      <c r="U51" s="130" t="s">
        <v>512</v>
      </c>
      <c r="W51" s="133">
        <v>42657</v>
      </c>
      <c r="X51" s="10">
        <v>54.8</v>
      </c>
      <c r="Y51" s="10">
        <v>55.24</v>
      </c>
      <c r="Z51" s="10">
        <v>54.07</v>
      </c>
      <c r="AA51" s="10">
        <v>54.66</v>
      </c>
      <c r="AB51" s="95">
        <v>1521000</v>
      </c>
      <c r="AC51" s="10">
        <v>54.66</v>
      </c>
      <c r="AD51" s="2">
        <f t="shared" si="0"/>
        <v>1.1700000000000017</v>
      </c>
      <c r="AE51" s="138">
        <f t="shared" si="1"/>
        <v>3.8567493112946494E-3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66.369600000000005</v>
      </c>
      <c r="Q52" s="2"/>
      <c r="T52" s="93" t="s">
        <v>106</v>
      </c>
      <c r="U52" s="130" t="s">
        <v>353</v>
      </c>
      <c r="W52" s="133">
        <v>42656</v>
      </c>
      <c r="X52" s="10">
        <v>53.87</v>
      </c>
      <c r="Y52" s="10">
        <v>54.58</v>
      </c>
      <c r="Z52" s="10">
        <v>53.19</v>
      </c>
      <c r="AA52" s="10">
        <v>54.45</v>
      </c>
      <c r="AB52" s="95">
        <v>1400000</v>
      </c>
      <c r="AC52" s="10">
        <v>54.45</v>
      </c>
      <c r="AD52" s="2">
        <f t="shared" si="0"/>
        <v>1.3900000000000006</v>
      </c>
      <c r="AE52" s="138">
        <f t="shared" si="1"/>
        <v>3.1319086219603332E-3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65.699200000000005</v>
      </c>
      <c r="Q53" s="2"/>
      <c r="T53" s="93" t="s">
        <v>107</v>
      </c>
      <c r="U53" s="131">
        <v>607126</v>
      </c>
      <c r="W53" s="133">
        <v>42655</v>
      </c>
      <c r="X53" s="10">
        <v>54.03</v>
      </c>
      <c r="Y53" s="10">
        <v>54.36</v>
      </c>
      <c r="Z53" s="10">
        <v>53.57</v>
      </c>
      <c r="AA53" s="10">
        <v>54.28</v>
      </c>
      <c r="AB53" s="95">
        <v>993800</v>
      </c>
      <c r="AC53" s="10">
        <v>54.28</v>
      </c>
      <c r="AD53" s="2">
        <f t="shared" si="0"/>
        <v>0.78999999999999915</v>
      </c>
      <c r="AE53" s="138">
        <f t="shared" si="1"/>
        <v>2.7711065952336078E-3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65.028800000000004</v>
      </c>
      <c r="T54" s="93" t="s">
        <v>110</v>
      </c>
      <c r="U54" s="131">
        <v>2269830</v>
      </c>
      <c r="W54" s="133">
        <v>42654</v>
      </c>
      <c r="X54" s="10">
        <v>55.3</v>
      </c>
      <c r="Y54" s="10">
        <v>55.3</v>
      </c>
      <c r="Z54" s="10">
        <v>53.61</v>
      </c>
      <c r="AA54" s="10">
        <v>54.13</v>
      </c>
      <c r="AB54" s="95">
        <v>1795800</v>
      </c>
      <c r="AC54" s="10">
        <v>54.13</v>
      </c>
      <c r="AD54" s="2">
        <f t="shared" si="0"/>
        <v>1.6899999999999977</v>
      </c>
      <c r="AE54" s="138">
        <f t="shared" si="1"/>
        <v>-2.1334297595371532E-2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64.358400000000003</v>
      </c>
      <c r="T55" s="93" t="s">
        <v>108</v>
      </c>
      <c r="U55" s="130" t="s">
        <v>513</v>
      </c>
      <c r="W55" s="133">
        <v>42653</v>
      </c>
      <c r="X55" s="10">
        <v>55.22</v>
      </c>
      <c r="Y55" s="10">
        <v>55.74</v>
      </c>
      <c r="Z55" s="10">
        <v>55.07</v>
      </c>
      <c r="AA55" s="10">
        <v>55.31</v>
      </c>
      <c r="AB55" s="95">
        <v>1256900</v>
      </c>
      <c r="AC55" s="10">
        <v>55.31</v>
      </c>
      <c r="AD55" s="2">
        <f t="shared" si="0"/>
        <v>0.67000000000000171</v>
      </c>
      <c r="AE55" s="138">
        <f t="shared" si="1"/>
        <v>6.5514103730663908E-3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63.688000000000002</v>
      </c>
      <c r="T56" s="93" t="s">
        <v>111</v>
      </c>
      <c r="U56" s="130">
        <v>38.67</v>
      </c>
      <c r="W56" s="133">
        <v>42650</v>
      </c>
      <c r="X56" s="10">
        <v>55.33</v>
      </c>
      <c r="Y56" s="10">
        <v>55.33</v>
      </c>
      <c r="Z56" s="10">
        <v>54.58</v>
      </c>
      <c r="AA56" s="10">
        <v>54.95</v>
      </c>
      <c r="AB56" s="95">
        <v>1162200</v>
      </c>
      <c r="AC56" s="10">
        <v>54.95</v>
      </c>
      <c r="AD56" s="2">
        <f t="shared" si="0"/>
        <v>0.75</v>
      </c>
      <c r="AE56" s="138">
        <f t="shared" si="1"/>
        <v>1.6405395552314683E-3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63.017600000000002</v>
      </c>
      <c r="T57" s="93" t="s">
        <v>112</v>
      </c>
      <c r="U57" s="130">
        <v>1.76</v>
      </c>
      <c r="W57" s="133">
        <v>42649</v>
      </c>
      <c r="X57" s="10">
        <v>55.8</v>
      </c>
      <c r="Y57" s="10">
        <v>55.91</v>
      </c>
      <c r="Z57" s="10">
        <v>54.6</v>
      </c>
      <c r="AA57" s="10">
        <v>54.86</v>
      </c>
      <c r="AB57" s="95">
        <v>1973500</v>
      </c>
      <c r="AC57" s="10">
        <v>54.86</v>
      </c>
      <c r="AD57" s="2">
        <f t="shared" si="0"/>
        <v>1.3099999999999952</v>
      </c>
      <c r="AE57" s="138">
        <f t="shared" si="1"/>
        <v>-2.0007145409074667E-2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62.347200000000008</v>
      </c>
      <c r="T58" s="93" t="s">
        <v>109</v>
      </c>
      <c r="U58" s="130" t="s">
        <v>123</v>
      </c>
      <c r="W58" s="133">
        <v>42648</v>
      </c>
      <c r="X58" s="10">
        <v>54.9</v>
      </c>
      <c r="Y58" s="10">
        <v>56.05</v>
      </c>
      <c r="Z58" s="10">
        <v>54.73</v>
      </c>
      <c r="AA58" s="10">
        <v>55.98</v>
      </c>
      <c r="AB58" s="95">
        <v>2973100</v>
      </c>
      <c r="AC58" s="10">
        <v>55.98</v>
      </c>
      <c r="AD58" s="2">
        <f t="shared" si="0"/>
        <v>1.3200000000000003</v>
      </c>
      <c r="AE58" s="138">
        <f t="shared" si="1"/>
        <v>2.4524158125915019E-2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61.676800000000007</v>
      </c>
      <c r="W59" s="133">
        <v>42647</v>
      </c>
      <c r="X59" s="10">
        <v>53.75</v>
      </c>
      <c r="Y59" s="10">
        <v>54.78</v>
      </c>
      <c r="Z59" s="10">
        <v>53.2</v>
      </c>
      <c r="AA59" s="10">
        <v>54.64</v>
      </c>
      <c r="AB59" s="95">
        <v>2633600</v>
      </c>
      <c r="AC59" s="10">
        <v>54.64</v>
      </c>
      <c r="AD59" s="2">
        <f t="shared" si="0"/>
        <v>1.5799999999999983</v>
      </c>
      <c r="AE59" s="138">
        <f t="shared" si="1"/>
        <v>1.7315211320052093E-2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61.006400000000006</v>
      </c>
      <c r="W60" s="133">
        <v>42646</v>
      </c>
      <c r="X60" s="10">
        <v>52.96</v>
      </c>
      <c r="Y60" s="10">
        <v>53.75</v>
      </c>
      <c r="Z60" s="10">
        <v>52.63</v>
      </c>
      <c r="AA60" s="10">
        <v>53.71</v>
      </c>
      <c r="AB60" s="95">
        <v>1848300</v>
      </c>
      <c r="AC60" s="10">
        <v>53.71</v>
      </c>
      <c r="AD60" s="2">
        <f t="shared" si="0"/>
        <v>1.1199999999999974</v>
      </c>
      <c r="AE60" s="138">
        <f t="shared" si="1"/>
        <v>1.3587469333836477E-2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60.336000000000006</v>
      </c>
      <c r="W61" s="133">
        <v>42643</v>
      </c>
      <c r="X61" s="10">
        <v>52.63</v>
      </c>
      <c r="Y61" s="10">
        <v>53.19</v>
      </c>
      <c r="Z61" s="10">
        <v>52.13</v>
      </c>
      <c r="AA61" s="10">
        <v>52.99</v>
      </c>
      <c r="AB61" s="95">
        <v>1354700</v>
      </c>
      <c r="AC61" s="10">
        <v>52.99</v>
      </c>
      <c r="AD61" s="2">
        <f t="shared" si="0"/>
        <v>1.0599999999999952</v>
      </c>
      <c r="AE61" s="138">
        <f t="shared" si="1"/>
        <v>1.1066590345353955E-2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42642</v>
      </c>
      <c r="X62" s="10">
        <v>52.27</v>
      </c>
      <c r="Y62" s="10">
        <v>53.64</v>
      </c>
      <c r="Z62" s="10">
        <v>52.27</v>
      </c>
      <c r="AA62" s="10">
        <v>52.41</v>
      </c>
      <c r="AB62" s="95">
        <v>2268600</v>
      </c>
      <c r="AC62" s="10">
        <v>52.41</v>
      </c>
      <c r="AD62" s="2">
        <f t="shared" si="0"/>
        <v>1.3699999999999974</v>
      </c>
      <c r="AE62" s="138">
        <f t="shared" si="1"/>
        <v>2.4866105585308329E-3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42641</v>
      </c>
      <c r="X63" s="10">
        <v>52.57</v>
      </c>
      <c r="Y63" s="10">
        <v>52.7</v>
      </c>
      <c r="Z63" s="10">
        <v>51.36</v>
      </c>
      <c r="AA63" s="10">
        <v>52.28</v>
      </c>
      <c r="AB63" s="95">
        <v>1967100</v>
      </c>
      <c r="AC63" s="10">
        <v>52.28</v>
      </c>
      <c r="AD63" s="2">
        <f t="shared" si="0"/>
        <v>1.3400000000000034</v>
      </c>
      <c r="AE63" s="138">
        <f t="shared" si="1"/>
        <v>-7.0275403608736076E-3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42640</v>
      </c>
      <c r="X64" s="10">
        <v>51.85</v>
      </c>
      <c r="Y64" s="10">
        <v>52.83</v>
      </c>
      <c r="Z64" s="10">
        <v>51.8</v>
      </c>
      <c r="AA64" s="10">
        <v>52.65</v>
      </c>
      <c r="AB64" s="95">
        <v>1562400</v>
      </c>
      <c r="AC64" s="10">
        <v>52.65</v>
      </c>
      <c r="AD64" s="2">
        <f t="shared" si="0"/>
        <v>1.0300000000000011</v>
      </c>
      <c r="AE64" s="138">
        <f t="shared" si="1"/>
        <v>1.7194744976816168E-2</v>
      </c>
    </row>
    <row r="65" spans="1:31" ht="15.75" thickBot="1" x14ac:dyDescent="0.3">
      <c r="A65" s="467" t="s">
        <v>199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 t="shared" ref="M65" si="31">SumByColor($A$19,M48:M63)</f>
        <v>0</v>
      </c>
      <c r="W65" s="133">
        <v>42639</v>
      </c>
      <c r="X65" s="10">
        <v>51.84</v>
      </c>
      <c r="Y65" s="10">
        <v>52.25</v>
      </c>
      <c r="Z65" s="10">
        <v>51.51</v>
      </c>
      <c r="AA65" s="10">
        <v>51.76</v>
      </c>
      <c r="AB65" s="95">
        <v>1298500</v>
      </c>
      <c r="AC65" s="10">
        <v>51.76</v>
      </c>
      <c r="AD65" s="2">
        <f t="shared" si="0"/>
        <v>0.74000000000000199</v>
      </c>
      <c r="AE65" s="138">
        <f t="shared" si="1"/>
        <v>-9.3779904306220407E-3</v>
      </c>
    </row>
    <row r="66" spans="1:31" x14ac:dyDescent="0.25">
      <c r="W66" s="133">
        <v>42636</v>
      </c>
      <c r="X66" s="10">
        <v>52.11</v>
      </c>
      <c r="Y66" s="10">
        <v>52.63</v>
      </c>
      <c r="Z66" s="10">
        <v>52.11</v>
      </c>
      <c r="AA66" s="10">
        <v>52.25</v>
      </c>
      <c r="AB66" s="95">
        <v>1307400</v>
      </c>
      <c r="AC66" s="10">
        <v>52.25</v>
      </c>
      <c r="AD66" s="2">
        <f t="shared" si="0"/>
        <v>0.52000000000000313</v>
      </c>
      <c r="AE66" s="138">
        <f t="shared" si="1"/>
        <v>-3.4331489605188281E-3</v>
      </c>
    </row>
    <row r="67" spans="1:31" x14ac:dyDescent="0.25">
      <c r="W67" s="133">
        <v>42635</v>
      </c>
      <c r="X67" s="10">
        <v>52.7</v>
      </c>
      <c r="Y67" s="10">
        <v>52.93</v>
      </c>
      <c r="Z67" s="10">
        <v>52.17</v>
      </c>
      <c r="AA67" s="10">
        <v>52.43</v>
      </c>
      <c r="AB67" s="95">
        <v>2073300</v>
      </c>
      <c r="AC67" s="10">
        <v>52.43</v>
      </c>
      <c r="AD67" s="2">
        <f>Y67-Z67</f>
        <v>0.75999999999999801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787" priority="11">
      <formula>F34&gt;0</formula>
    </cfRule>
    <cfRule type="expression" dxfId="786" priority="12">
      <formula>F34&lt;0</formula>
    </cfRule>
  </conditionalFormatting>
  <conditionalFormatting sqref="Q7">
    <cfRule type="expression" dxfId="785" priority="9">
      <formula>Q7&gt;0</formula>
    </cfRule>
    <cfRule type="expression" dxfId="784" priority="10">
      <formula>Q7&lt;0</formula>
    </cfRule>
  </conditionalFormatting>
  <conditionalFormatting sqref="Q8">
    <cfRule type="expression" dxfId="783" priority="7">
      <formula>Q8&gt;0</formula>
    </cfRule>
    <cfRule type="expression" dxfId="782" priority="8">
      <formula>Q8&lt;0</formula>
    </cfRule>
  </conditionalFormatting>
  <conditionalFormatting sqref="F25:F33">
    <cfRule type="expression" dxfId="781" priority="5">
      <formula>F25&gt;0</formula>
    </cfRule>
    <cfRule type="expression" dxfId="780" priority="6">
      <formula>F25&lt;0</formula>
    </cfRule>
  </conditionalFormatting>
  <conditionalFormatting sqref="H25:H33">
    <cfRule type="expression" dxfId="779" priority="3">
      <formula>H25&gt;0</formula>
    </cfRule>
    <cfRule type="expression" dxfId="778" priority="4">
      <formula>H25&lt;0</formula>
    </cfRule>
  </conditionalFormatting>
  <conditionalFormatting sqref="M46">
    <cfRule type="expression" dxfId="777" priority="1">
      <formula>M46&gt;0</formula>
    </cfRule>
    <cfRule type="expression" dxfId="77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304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>
        <v>42678</v>
      </c>
      <c r="M2" s="3">
        <v>17</v>
      </c>
      <c r="O2" s="11" t="s">
        <v>57</v>
      </c>
      <c r="Q2">
        <f>C18-H18</f>
        <v>80</v>
      </c>
      <c r="T2" s="1"/>
      <c r="W2" s="133">
        <v>42727</v>
      </c>
      <c r="X2" s="10">
        <v>78.790000000000006</v>
      </c>
      <c r="Y2" s="10">
        <v>79.3</v>
      </c>
      <c r="Z2" s="10">
        <v>78.69</v>
      </c>
      <c r="AA2" s="10">
        <v>79.14</v>
      </c>
      <c r="AB2" s="95">
        <v>2754200</v>
      </c>
      <c r="AC2" s="10">
        <v>79.14</v>
      </c>
      <c r="AD2" s="2"/>
      <c r="AE2" s="138">
        <f>AC2/AC3-1</f>
        <v>4.4421880949359061E-3</v>
      </c>
    </row>
    <row r="3" spans="1:31" x14ac:dyDescent="0.25">
      <c r="A3" s="23" t="s">
        <v>71</v>
      </c>
      <c r="B3" s="74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85.38</v>
      </c>
      <c r="T3" s="1"/>
      <c r="W3" s="133">
        <v>42726</v>
      </c>
      <c r="X3" s="10">
        <v>79.540000000000006</v>
      </c>
      <c r="Y3" s="10">
        <v>79.75</v>
      </c>
      <c r="Z3" s="10">
        <v>78.5</v>
      </c>
      <c r="AA3" s="10">
        <v>78.790000000000006</v>
      </c>
      <c r="AB3" s="95">
        <v>5822800</v>
      </c>
      <c r="AC3" s="10">
        <v>78.790000000000006</v>
      </c>
      <c r="AD3" s="2"/>
      <c r="AE3" s="138">
        <f t="shared" ref="AE3:AE66" si="0">AC3/AC4-1</f>
        <v>-1.3274890419536445E-2</v>
      </c>
    </row>
    <row r="4" spans="1:31" x14ac:dyDescent="0.25">
      <c r="B4" s="74">
        <v>42677</v>
      </c>
      <c r="C4" s="4">
        <v>40</v>
      </c>
      <c r="D4" s="3">
        <v>81.98</v>
      </c>
      <c r="E4" s="3">
        <v>0</v>
      </c>
      <c r="F4" s="3">
        <f>D4*C4 + E4</f>
        <v>3279.2000000000003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79</v>
      </c>
      <c r="R4" s="506">
        <v>-5.0000000000000001E-4</v>
      </c>
      <c r="T4" s="163"/>
      <c r="U4" s="1"/>
      <c r="W4" s="133">
        <v>42725</v>
      </c>
      <c r="X4" s="10">
        <v>79.53</v>
      </c>
      <c r="Y4" s="10">
        <v>80.19</v>
      </c>
      <c r="Z4" s="10">
        <v>79.040000000000006</v>
      </c>
      <c r="AA4" s="10">
        <v>79.849999999999994</v>
      </c>
      <c r="AB4" s="95">
        <v>5797400</v>
      </c>
      <c r="AC4" s="10">
        <v>79.849999999999994</v>
      </c>
      <c r="AD4" s="2"/>
      <c r="AE4" s="138">
        <f t="shared" si="0"/>
        <v>1.2525050100187229E-4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6320</v>
      </c>
      <c r="W5" s="133">
        <v>42724</v>
      </c>
      <c r="X5" s="10">
        <v>79.98</v>
      </c>
      <c r="Y5" s="10">
        <v>81.239999999999995</v>
      </c>
      <c r="Z5" s="10">
        <v>79.67</v>
      </c>
      <c r="AA5" s="10">
        <v>79.84</v>
      </c>
      <c r="AB5" s="95">
        <v>6104200</v>
      </c>
      <c r="AC5" s="10">
        <v>79.84</v>
      </c>
      <c r="AD5" s="2"/>
      <c r="AE5" s="138">
        <f t="shared" si="0"/>
        <v>-1.1259852370825163E-3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6830.4</v>
      </c>
      <c r="W6" s="133">
        <v>42723</v>
      </c>
      <c r="X6" s="10">
        <v>79.28</v>
      </c>
      <c r="Y6" s="10">
        <v>80.22</v>
      </c>
      <c r="Z6" s="10">
        <v>79.27</v>
      </c>
      <c r="AA6" s="10">
        <v>79.930000000000007</v>
      </c>
      <c r="AB6" s="95">
        <v>6665300</v>
      </c>
      <c r="AC6" s="10">
        <v>79.930000000000007</v>
      </c>
      <c r="AD6" s="2"/>
      <c r="AE6" s="138">
        <f t="shared" si="0"/>
        <v>4.6505781799899282E-3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-510.39999999999964</v>
      </c>
      <c r="R7">
        <v>80</v>
      </c>
      <c r="W7" s="133">
        <v>42720</v>
      </c>
      <c r="X7" s="10">
        <v>78.650000000000006</v>
      </c>
      <c r="Y7" s="10">
        <v>79.7</v>
      </c>
      <c r="Z7" s="10">
        <v>78.61</v>
      </c>
      <c r="AA7" s="10">
        <v>79.56</v>
      </c>
      <c r="AB7" s="95">
        <v>10459000</v>
      </c>
      <c r="AC7" s="10">
        <v>79.56</v>
      </c>
      <c r="AD7" s="2"/>
      <c r="AE7" s="138">
        <f t="shared" si="0"/>
        <v>1.6221739685783554E-2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-510.39999999999964</v>
      </c>
      <c r="W8" s="133">
        <v>42719</v>
      </c>
      <c r="X8" s="10">
        <v>78</v>
      </c>
      <c r="Y8" s="10">
        <v>79.239999999999995</v>
      </c>
      <c r="Z8" s="10">
        <v>76.11</v>
      </c>
      <c r="AA8" s="10">
        <v>78.290000000000006</v>
      </c>
      <c r="AB8" s="95">
        <v>10608000</v>
      </c>
      <c r="AC8" s="10">
        <v>78.290000000000006</v>
      </c>
      <c r="AD8" s="2"/>
      <c r="AE8" s="138">
        <f t="shared" si="0"/>
        <v>-8.4853090172237744E-3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-7.4724759896931323E-2</v>
      </c>
      <c r="W9" s="133">
        <v>42718</v>
      </c>
      <c r="X9" s="10">
        <v>80.3</v>
      </c>
      <c r="Y9" s="10">
        <v>81.13</v>
      </c>
      <c r="Z9" s="10">
        <v>78.52</v>
      </c>
      <c r="AA9" s="10">
        <v>78.959999999999994</v>
      </c>
      <c r="AB9" s="95">
        <v>7176200</v>
      </c>
      <c r="AC9" s="10">
        <v>78.959999999999994</v>
      </c>
      <c r="AD9" s="2"/>
      <c r="AE9" s="138">
        <f t="shared" si="0"/>
        <v>-1.484716157205257E-2</v>
      </c>
    </row>
    <row r="10" spans="1:31" x14ac:dyDescent="0.25">
      <c r="H10" s="72"/>
      <c r="O10" s="11" t="s">
        <v>215</v>
      </c>
      <c r="P10" s="34"/>
      <c r="Q10" s="2">
        <v>0</v>
      </c>
      <c r="W10" s="133">
        <v>42717</v>
      </c>
      <c r="X10" s="10">
        <v>79.709999999999994</v>
      </c>
      <c r="Y10" s="10">
        <v>80.31</v>
      </c>
      <c r="Z10" s="10">
        <v>78.73</v>
      </c>
      <c r="AA10" s="10">
        <v>80.150000000000006</v>
      </c>
      <c r="AB10" s="95">
        <v>8068500</v>
      </c>
      <c r="AC10" s="10">
        <v>80.150000000000006</v>
      </c>
      <c r="AD10" s="2"/>
      <c r="AE10" s="138">
        <f t="shared" si="0"/>
        <v>5.2677787532924292E-3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2.53E-2</v>
      </c>
      <c r="W11" s="133">
        <v>42716</v>
      </c>
      <c r="X11" s="10">
        <v>79.459999999999994</v>
      </c>
      <c r="Y11" s="10">
        <v>80.53</v>
      </c>
      <c r="Z11" s="10">
        <v>79.260000000000005</v>
      </c>
      <c r="AA11" s="10">
        <v>79.73</v>
      </c>
      <c r="AB11" s="95">
        <v>6484000</v>
      </c>
      <c r="AC11" s="10">
        <v>79.73</v>
      </c>
      <c r="AD11" s="2"/>
      <c r="AE11" s="138">
        <f t="shared" si="0"/>
        <v>-4.9918881817045957E-3</v>
      </c>
    </row>
    <row r="12" spans="1:31" x14ac:dyDescent="0.25">
      <c r="H12" s="72"/>
      <c r="W12" s="133">
        <v>42713</v>
      </c>
      <c r="X12" s="10">
        <v>78.88</v>
      </c>
      <c r="Y12" s="10">
        <v>80.540000000000006</v>
      </c>
      <c r="Z12" s="10">
        <v>78.739999999999995</v>
      </c>
      <c r="AA12" s="10">
        <v>80.13</v>
      </c>
      <c r="AB12" s="95">
        <v>6712900</v>
      </c>
      <c r="AC12" s="10">
        <v>80.13</v>
      </c>
      <c r="AD12" s="2"/>
      <c r="AE12" s="138">
        <f t="shared" si="0"/>
        <v>2.5860965305338546E-2</v>
      </c>
    </row>
    <row r="13" spans="1:31" x14ac:dyDescent="0.25">
      <c r="H13" s="72"/>
      <c r="W13" s="133">
        <v>42712</v>
      </c>
      <c r="X13" s="10">
        <v>80.53</v>
      </c>
      <c r="Y13" s="10">
        <v>80.56</v>
      </c>
      <c r="Z13" s="10">
        <v>77.39</v>
      </c>
      <c r="AA13" s="10">
        <v>78.11</v>
      </c>
      <c r="AB13" s="95">
        <v>16103500</v>
      </c>
      <c r="AC13" s="10">
        <v>78.11</v>
      </c>
      <c r="AD13" s="2"/>
      <c r="AE13" s="138">
        <f t="shared" si="0"/>
        <v>-3.0050912703340371E-2</v>
      </c>
    </row>
    <row r="14" spans="1:31" x14ac:dyDescent="0.25">
      <c r="H14" s="72"/>
      <c r="W14" s="133">
        <v>42711</v>
      </c>
      <c r="X14" s="10">
        <v>79.239999999999995</v>
      </c>
      <c r="Y14" s="10">
        <v>80.61</v>
      </c>
      <c r="Z14" s="10">
        <v>78.489999999999995</v>
      </c>
      <c r="AA14" s="10">
        <v>80.53</v>
      </c>
      <c r="AB14" s="95">
        <v>10464500</v>
      </c>
      <c r="AC14" s="10">
        <v>80.53</v>
      </c>
      <c r="AD14" s="2"/>
      <c r="AE14" s="138">
        <f t="shared" si="0"/>
        <v>1.3976328380760572E-2</v>
      </c>
    </row>
    <row r="15" spans="1:31" x14ac:dyDescent="0.25">
      <c r="H15" s="72"/>
      <c r="W15" s="133">
        <v>42710</v>
      </c>
      <c r="X15" s="10">
        <v>78.599999999999994</v>
      </c>
      <c r="Y15" s="10">
        <v>79.78</v>
      </c>
      <c r="Z15" s="10">
        <v>78.260000000000005</v>
      </c>
      <c r="AA15" s="10">
        <v>79.42</v>
      </c>
      <c r="AB15" s="95">
        <v>9760300</v>
      </c>
      <c r="AC15" s="10">
        <v>79.42</v>
      </c>
      <c r="AD15" s="2"/>
      <c r="AE15" s="138">
        <f t="shared" si="0"/>
        <v>1.8335684062059432E-2</v>
      </c>
    </row>
    <row r="16" spans="1:31" x14ac:dyDescent="0.25">
      <c r="H16" s="72"/>
      <c r="W16" s="133">
        <v>42709</v>
      </c>
      <c r="X16" s="10">
        <v>77.569999999999993</v>
      </c>
      <c r="Y16" s="10">
        <v>78.28</v>
      </c>
      <c r="Z16" s="10">
        <v>76.88</v>
      </c>
      <c r="AA16" s="10">
        <v>77.989999999999995</v>
      </c>
      <c r="AB16" s="95">
        <v>9137300</v>
      </c>
      <c r="AC16" s="10">
        <v>77.989999999999995</v>
      </c>
      <c r="AD16" s="2"/>
      <c r="AE16" s="138">
        <f t="shared" si="0"/>
        <v>4.7668126771449604E-3</v>
      </c>
    </row>
    <row r="17" spans="1:31" x14ac:dyDescent="0.25">
      <c r="W17" s="133">
        <v>42706</v>
      </c>
      <c r="X17" s="10">
        <v>77.13</v>
      </c>
      <c r="Y17" s="10">
        <v>78.31</v>
      </c>
      <c r="Z17" s="10">
        <v>76.349999999999994</v>
      </c>
      <c r="AA17" s="10">
        <v>77.62</v>
      </c>
      <c r="AB17" s="95">
        <v>11901200</v>
      </c>
      <c r="AC17" s="10">
        <v>77.62</v>
      </c>
      <c r="AD17" s="2"/>
      <c r="AE17" s="138">
        <f t="shared" si="0"/>
        <v>1.1203751954142804E-2</v>
      </c>
    </row>
    <row r="18" spans="1:31" x14ac:dyDescent="0.25">
      <c r="A18" s="32" t="s">
        <v>81</v>
      </c>
      <c r="B18" s="14"/>
      <c r="C18" s="14">
        <f>SUM(C2:C6)</f>
        <v>80</v>
      </c>
      <c r="D18" s="18"/>
      <c r="E18" s="18"/>
      <c r="F18" s="18">
        <f>SUM(F2:F6)</f>
        <v>6847.4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17</v>
      </c>
      <c r="W18" s="133">
        <v>42705</v>
      </c>
      <c r="X18" s="10">
        <v>76.62</v>
      </c>
      <c r="Y18" s="10">
        <v>77.13</v>
      </c>
      <c r="Z18" s="10">
        <v>76.290000000000006</v>
      </c>
      <c r="AA18" s="10">
        <v>76.760000000000005</v>
      </c>
      <c r="AB18" s="95">
        <v>7096400</v>
      </c>
      <c r="AC18" s="10">
        <v>76.760000000000005</v>
      </c>
      <c r="AD18" s="2"/>
      <c r="AE18" s="138">
        <f t="shared" si="0"/>
        <v>-1.6907270126154117E-3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1">SumByColor($A$19,M2:M17)</f>
        <v>0</v>
      </c>
      <c r="W19" s="133">
        <v>42704</v>
      </c>
      <c r="X19" s="10">
        <v>76.19</v>
      </c>
      <c r="Y19" s="10">
        <v>77.37</v>
      </c>
      <c r="Z19" s="10">
        <v>75.92</v>
      </c>
      <c r="AA19" s="10">
        <v>76.89</v>
      </c>
      <c r="AB19" s="95">
        <v>12468600</v>
      </c>
      <c r="AC19" s="10">
        <v>76.89</v>
      </c>
      <c r="AD19" s="2"/>
      <c r="AE19" s="138">
        <f t="shared" si="0"/>
        <v>1.3310490247759654E-2</v>
      </c>
    </row>
    <row r="20" spans="1:31" x14ac:dyDescent="0.25">
      <c r="W20" s="133">
        <v>42703</v>
      </c>
      <c r="X20" s="10">
        <v>75.89</v>
      </c>
      <c r="Y20" s="10">
        <v>76.069999999999993</v>
      </c>
      <c r="Z20" s="10">
        <v>75</v>
      </c>
      <c r="AA20" s="10">
        <v>75.88</v>
      </c>
      <c r="AB20" s="95">
        <v>8521000</v>
      </c>
      <c r="AC20" s="10">
        <v>75.88</v>
      </c>
      <c r="AD20" s="2"/>
      <c r="AE20" s="138">
        <f t="shared" si="0"/>
        <v>1.4709815458678666E-2</v>
      </c>
    </row>
    <row r="21" spans="1:31" x14ac:dyDescent="0.25">
      <c r="W21" s="133">
        <v>42702</v>
      </c>
      <c r="X21" s="10">
        <v>73.73</v>
      </c>
      <c r="Y21" s="10">
        <v>75</v>
      </c>
      <c r="Z21" s="10">
        <v>73.66</v>
      </c>
      <c r="AA21" s="10">
        <v>74.78</v>
      </c>
      <c r="AB21" s="95">
        <v>8577200</v>
      </c>
      <c r="AC21" s="10">
        <v>74.78</v>
      </c>
      <c r="AD21" s="2"/>
      <c r="AE21" s="138">
        <f t="shared" si="0"/>
        <v>9.7218471509585846E-3</v>
      </c>
    </row>
    <row r="22" spans="1:31" x14ac:dyDescent="0.25">
      <c r="W22" s="133">
        <v>42699</v>
      </c>
      <c r="X22" s="10">
        <v>74.010000000000005</v>
      </c>
      <c r="Y22" s="10">
        <v>74.290000000000006</v>
      </c>
      <c r="Z22" s="10">
        <v>73.55</v>
      </c>
      <c r="AA22" s="10">
        <v>74.06</v>
      </c>
      <c r="AB22" s="95">
        <v>3529200</v>
      </c>
      <c r="AC22" s="10">
        <v>74.06</v>
      </c>
      <c r="AD22" s="2"/>
      <c r="AE22" s="138">
        <f t="shared" si="0"/>
        <v>5.293878105063099E-3</v>
      </c>
    </row>
    <row r="23" spans="1:31" x14ac:dyDescent="0.25">
      <c r="W23" s="133">
        <v>42697</v>
      </c>
      <c r="X23" s="10">
        <v>73.38</v>
      </c>
      <c r="Y23" s="10">
        <v>74.03</v>
      </c>
      <c r="Z23" s="10">
        <v>72.86</v>
      </c>
      <c r="AA23" s="10">
        <v>73.67</v>
      </c>
      <c r="AB23" s="95">
        <v>6572900</v>
      </c>
      <c r="AC23" s="10">
        <v>73.67</v>
      </c>
      <c r="AD23" s="2"/>
      <c r="AE23" s="138">
        <f t="shared" si="0"/>
        <v>1.0871042261175745E-3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72.930000000000007</v>
      </c>
      <c r="Y24" s="10">
        <v>74.099999999999994</v>
      </c>
      <c r="Z24" s="10">
        <v>72.83</v>
      </c>
      <c r="AA24" s="10">
        <v>73.59</v>
      </c>
      <c r="AB24" s="95">
        <v>12390500</v>
      </c>
      <c r="AC24" s="10">
        <v>73.59</v>
      </c>
      <c r="AD24" s="2"/>
      <c r="AE24" s="138">
        <f t="shared" si="0"/>
        <v>-8.2210242587601456E-3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42695</v>
      </c>
      <c r="X25" s="10">
        <v>74.040000000000006</v>
      </c>
      <c r="Y25" s="10">
        <v>74.48</v>
      </c>
      <c r="Z25" s="10">
        <v>73.38</v>
      </c>
      <c r="AA25" s="10">
        <v>74.2</v>
      </c>
      <c r="AB25" s="95">
        <v>7838000</v>
      </c>
      <c r="AC25" s="10">
        <v>74.2</v>
      </c>
      <c r="AD25" s="2"/>
      <c r="AE25" s="138">
        <f t="shared" si="0"/>
        <v>2.160994057266219E-3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42692</v>
      </c>
      <c r="X26" s="10">
        <v>74.03</v>
      </c>
      <c r="Y26" s="10">
        <v>74.56</v>
      </c>
      <c r="Z26" s="10">
        <v>73.67</v>
      </c>
      <c r="AA26" s="10">
        <v>74.040000000000006</v>
      </c>
      <c r="AB26" s="95">
        <v>7385500</v>
      </c>
      <c r="AC26" s="10">
        <v>74.040000000000006</v>
      </c>
      <c r="AD26" s="2"/>
      <c r="AE26" s="138">
        <f t="shared" si="0"/>
        <v>-3.09680894035258E-3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42691</v>
      </c>
      <c r="X27" s="10">
        <v>74.349999999999994</v>
      </c>
      <c r="Y27" s="10">
        <v>74.73</v>
      </c>
      <c r="Z27" s="10">
        <v>74.12</v>
      </c>
      <c r="AA27" s="10">
        <v>74.27</v>
      </c>
      <c r="AB27" s="95">
        <v>8200200</v>
      </c>
      <c r="AC27" s="10">
        <v>74.27</v>
      </c>
      <c r="AD27" s="2"/>
      <c r="AE27" s="138">
        <f t="shared" si="0"/>
        <v>-3.8894849785408026E-3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42690</v>
      </c>
      <c r="X28" s="10">
        <v>75.11</v>
      </c>
      <c r="Y28" s="10">
        <v>75.400000000000006</v>
      </c>
      <c r="Z28" s="10">
        <v>74.5</v>
      </c>
      <c r="AA28" s="10">
        <v>74.56</v>
      </c>
      <c r="AB28" s="95">
        <v>7542700</v>
      </c>
      <c r="AC28" s="10">
        <v>74.56</v>
      </c>
      <c r="AD28" s="2"/>
      <c r="AE28" s="138">
        <f t="shared" si="0"/>
        <v>-6.3965884861407751E-3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42689</v>
      </c>
      <c r="X29" s="10">
        <v>75.650000000000006</v>
      </c>
      <c r="Y29" s="10">
        <v>75.75</v>
      </c>
      <c r="Z29" s="10">
        <v>74.27</v>
      </c>
      <c r="AA29" s="10">
        <v>75.040000000000006</v>
      </c>
      <c r="AB29" s="95">
        <v>10211300</v>
      </c>
      <c r="AC29" s="10">
        <v>75.040000000000006</v>
      </c>
      <c r="AD29" s="2"/>
      <c r="AE29" s="138">
        <f t="shared" si="0"/>
        <v>-1.2631578947368327E-2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:F31" si="17">C30*(E30-D30)</f>
        <v>-204.20000000000016</v>
      </c>
      <c r="G30" s="40">
        <f t="shared" ref="G30:G31" si="18">D30*C30</f>
        <v>3568.2</v>
      </c>
      <c r="H30" s="231">
        <f t="shared" ref="H30:H31" si="19">(E30-D30)/D30</f>
        <v>-5.7227733871419807E-2</v>
      </c>
      <c r="I30" s="40"/>
      <c r="W30" s="133">
        <v>42688</v>
      </c>
      <c r="X30" s="10">
        <v>74.45</v>
      </c>
      <c r="Y30" s="10">
        <v>76.540000000000006</v>
      </c>
      <c r="Z30" s="10">
        <v>74.45</v>
      </c>
      <c r="AA30" s="10">
        <v>76</v>
      </c>
      <c r="AB30" s="95">
        <v>10471000</v>
      </c>
      <c r="AC30" s="10">
        <v>76</v>
      </c>
      <c r="AD30" s="2"/>
      <c r="AE30" s="138">
        <f t="shared" si="0"/>
        <v>1.2118790784392042E-2</v>
      </c>
    </row>
    <row r="31" spans="1:31" x14ac:dyDescent="0.25">
      <c r="B31" s="193">
        <v>42677</v>
      </c>
      <c r="C31" s="10">
        <v>80</v>
      </c>
      <c r="D31" s="40">
        <v>85.38</v>
      </c>
      <c r="E31" s="40">
        <v>81.569999999999993</v>
      </c>
      <c r="F31" s="40">
        <f t="shared" si="17"/>
        <v>-304.80000000000018</v>
      </c>
      <c r="G31" s="40">
        <f t="shared" si="18"/>
        <v>6830.4</v>
      </c>
      <c r="H31" s="231">
        <f t="shared" si="19"/>
        <v>-4.4624033731553089E-2</v>
      </c>
      <c r="I31" s="40" t="s">
        <v>190</v>
      </c>
      <c r="W31" s="133">
        <v>42685</v>
      </c>
      <c r="X31" s="10">
        <v>77.099999999999994</v>
      </c>
      <c r="Y31" s="10">
        <v>77.2</v>
      </c>
      <c r="Z31" s="10">
        <v>74.709999999999994</v>
      </c>
      <c r="AA31" s="10">
        <v>75.09</v>
      </c>
      <c r="AB31" s="95">
        <v>9549400</v>
      </c>
      <c r="AC31" s="10">
        <v>75.09</v>
      </c>
      <c r="AD31" s="2"/>
      <c r="AE31" s="138">
        <f t="shared" si="0"/>
        <v>-2.8338509316770177E-2</v>
      </c>
    </row>
    <row r="32" spans="1:31" x14ac:dyDescent="0.25">
      <c r="B32" s="193">
        <v>42702</v>
      </c>
      <c r="C32" s="10">
        <v>80</v>
      </c>
      <c r="D32" s="40">
        <v>85.38</v>
      </c>
      <c r="E32" s="40">
        <v>74.06</v>
      </c>
      <c r="F32" s="40">
        <f t="shared" ref="F32" si="20">C32*(E32-D32)</f>
        <v>-905.59999999999945</v>
      </c>
      <c r="G32" s="40">
        <f t="shared" ref="G32" si="21">D32*C32</f>
        <v>6830.4</v>
      </c>
      <c r="H32" s="231">
        <f t="shared" ref="H32" si="22">(E32-D32)/D32</f>
        <v>-0.13258374326540165</v>
      </c>
      <c r="I32" s="40"/>
      <c r="W32" s="133">
        <v>42684</v>
      </c>
      <c r="X32" s="10">
        <v>77.03</v>
      </c>
      <c r="Y32" s="10">
        <v>77.7</v>
      </c>
      <c r="Z32" s="10">
        <v>76.56</v>
      </c>
      <c r="AA32" s="10">
        <v>77.28</v>
      </c>
      <c r="AB32" s="95">
        <v>12664100</v>
      </c>
      <c r="AC32" s="10">
        <v>77.28</v>
      </c>
      <c r="AD32" s="2"/>
      <c r="AE32" s="138">
        <f t="shared" si="0"/>
        <v>9.4043887147334804E-3</v>
      </c>
    </row>
    <row r="33" spans="2:31" x14ac:dyDescent="0.25">
      <c r="B33" s="193">
        <v>42704</v>
      </c>
      <c r="C33" s="10">
        <v>80</v>
      </c>
      <c r="D33" s="40">
        <v>85.38</v>
      </c>
      <c r="E33" s="40">
        <v>76.89</v>
      </c>
      <c r="F33" s="40">
        <f t="shared" ref="F33" si="23">C33*(E33-D33)</f>
        <v>-679.19999999999959</v>
      </c>
      <c r="G33" s="40">
        <f t="shared" ref="G33" si="24">D33*C33</f>
        <v>6830.4</v>
      </c>
      <c r="H33" s="231">
        <f t="shared" ref="H33" si="25">(E33-D33)/D33</f>
        <v>-9.9437807449051244E-2</v>
      </c>
      <c r="I33" s="40"/>
      <c r="W33" s="133">
        <v>42683</v>
      </c>
      <c r="X33" s="10">
        <v>74.23</v>
      </c>
      <c r="Y33" s="10">
        <v>77.12</v>
      </c>
      <c r="Z33" s="10">
        <v>74.2</v>
      </c>
      <c r="AA33" s="10">
        <v>76.56</v>
      </c>
      <c r="AB33" s="95">
        <v>20235400</v>
      </c>
      <c r="AC33" s="10">
        <v>76.56</v>
      </c>
      <c r="AD33" s="2"/>
      <c r="AE33" s="138">
        <f t="shared" si="0"/>
        <v>4.1207670338637259E-2</v>
      </c>
    </row>
    <row r="34" spans="2:31" x14ac:dyDescent="0.25">
      <c r="B34" s="193">
        <v>42729</v>
      </c>
      <c r="C34" s="10">
        <v>80</v>
      </c>
      <c r="D34" s="40">
        <v>85.38</v>
      </c>
      <c r="E34" s="40">
        <v>79.14</v>
      </c>
      <c r="F34" s="40">
        <f t="shared" ref="F34" si="26">C34*(E34-D34)</f>
        <v>-499.19999999999959</v>
      </c>
      <c r="G34" s="40">
        <f t="shared" ref="G34" si="27">D34*C34</f>
        <v>6830.4</v>
      </c>
      <c r="H34" s="231">
        <f t="shared" ref="H34" si="28">(E34-D34)/D34</f>
        <v>-7.3085031623330937E-2</v>
      </c>
      <c r="I34" s="40"/>
      <c r="W34" s="133">
        <v>42682</v>
      </c>
      <c r="X34" s="10">
        <v>69.7</v>
      </c>
      <c r="Y34" s="10">
        <v>74.989999999999995</v>
      </c>
      <c r="Z34" s="10">
        <v>69.3</v>
      </c>
      <c r="AA34" s="10">
        <v>73.53</v>
      </c>
      <c r="AB34" s="95">
        <v>50217800</v>
      </c>
      <c r="AC34" s="10">
        <v>73.53</v>
      </c>
      <c r="AD34" s="2"/>
      <c r="AE34" s="138">
        <f t="shared" si="0"/>
        <v>-0.11823959707398968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83.37</v>
      </c>
      <c r="Y35" s="10">
        <v>83.84</v>
      </c>
      <c r="Z35" s="10">
        <v>82.67</v>
      </c>
      <c r="AA35" s="10">
        <v>83.39</v>
      </c>
      <c r="AB35" s="95">
        <v>8457000</v>
      </c>
      <c r="AC35" s="10">
        <v>83.39</v>
      </c>
      <c r="AD35" s="2"/>
      <c r="AE35" s="138">
        <f t="shared" si="0"/>
        <v>1.3121127445024916E-2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81.760000000000005</v>
      </c>
      <c r="Y36" s="10">
        <v>82.87</v>
      </c>
      <c r="Z36" s="10">
        <v>81.59</v>
      </c>
      <c r="AA36" s="10">
        <v>82.31</v>
      </c>
      <c r="AB36" s="95">
        <v>8227400</v>
      </c>
      <c r="AC36" s="10">
        <v>82.31</v>
      </c>
      <c r="AD36" s="2"/>
      <c r="AE36" s="138">
        <f t="shared" si="0"/>
        <v>9.0719627313964324E-3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84.34</v>
      </c>
      <c r="Y37" s="10">
        <v>84.89</v>
      </c>
      <c r="Z37" s="10">
        <v>81.25</v>
      </c>
      <c r="AA37" s="10">
        <v>81.569999999999993</v>
      </c>
      <c r="AB37" s="95">
        <v>12603900</v>
      </c>
      <c r="AC37" s="10">
        <v>81.569999999999993</v>
      </c>
      <c r="AD37" s="2"/>
      <c r="AE37" s="138">
        <f t="shared" si="0"/>
        <v>-2.8350208457415205E-2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83.57</v>
      </c>
      <c r="Y38" s="10">
        <v>84.24</v>
      </c>
      <c r="Z38" s="10">
        <v>82.84</v>
      </c>
      <c r="AA38" s="10">
        <v>83.95</v>
      </c>
      <c r="AB38" s="95">
        <v>6132100</v>
      </c>
      <c r="AC38" s="10">
        <v>83.95</v>
      </c>
      <c r="AD38" s="2"/>
      <c r="AE38" s="138">
        <f t="shared" si="0"/>
        <v>5.9916117435589999E-3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84.34</v>
      </c>
      <c r="Y39" s="10">
        <v>84.69</v>
      </c>
      <c r="Z39" s="10">
        <v>83.22</v>
      </c>
      <c r="AA39" s="10">
        <v>83.45</v>
      </c>
      <c r="AB39" s="95">
        <v>6212400</v>
      </c>
      <c r="AC39" s="10">
        <v>83.45</v>
      </c>
      <c r="AD39" s="2"/>
      <c r="AE39" s="138">
        <f t="shared" si="0"/>
        <v>-7.728894173602785E-3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42674</v>
      </c>
      <c r="X40" s="10">
        <v>83.38</v>
      </c>
      <c r="Y40" s="10">
        <v>84.52</v>
      </c>
      <c r="Z40" s="10">
        <v>83.1</v>
      </c>
      <c r="AA40" s="10">
        <v>84.1</v>
      </c>
      <c r="AB40" s="95">
        <v>7425600</v>
      </c>
      <c r="AC40" s="10">
        <v>84.1</v>
      </c>
      <c r="AD40" s="2"/>
      <c r="AE40" s="138">
        <f t="shared" si="0"/>
        <v>8.8771593090211098E-3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86.9</v>
      </c>
      <c r="Q41" s="2"/>
      <c r="W41" s="133">
        <v>42671</v>
      </c>
      <c r="X41" s="10">
        <v>85.35</v>
      </c>
      <c r="Y41" s="10">
        <v>85.49</v>
      </c>
      <c r="Z41" s="10">
        <v>82.55</v>
      </c>
      <c r="AA41" s="10">
        <v>83.36</v>
      </c>
      <c r="AB41" s="95">
        <v>17206700</v>
      </c>
      <c r="AC41" s="10">
        <v>83.36</v>
      </c>
      <c r="AD41" s="2"/>
      <c r="AE41" s="138">
        <f t="shared" si="0"/>
        <v>-4.3927055855029207E-2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9">O42*$Q$4</f>
        <v>86.11</v>
      </c>
      <c r="Q42" s="2"/>
      <c r="T42" s="91" t="s">
        <v>113</v>
      </c>
      <c r="W42" s="133">
        <v>42670</v>
      </c>
      <c r="X42" s="10">
        <v>87.72</v>
      </c>
      <c r="Y42" s="10">
        <v>87.93</v>
      </c>
      <c r="Z42" s="10">
        <v>86.91</v>
      </c>
      <c r="AA42" s="10">
        <v>87.19</v>
      </c>
      <c r="AB42" s="95">
        <v>3570600</v>
      </c>
      <c r="AC42" s="10">
        <v>87.19</v>
      </c>
      <c r="AD42" s="2"/>
      <c r="AE42" s="138">
        <f t="shared" si="0"/>
        <v>-4.3393856343496573E-3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9"/>
        <v>85.320000000000007</v>
      </c>
      <c r="Q43" s="2"/>
      <c r="T43" s="128" t="s">
        <v>98</v>
      </c>
      <c r="U43" s="129">
        <v>79.14</v>
      </c>
      <c r="W43" s="133">
        <v>42669</v>
      </c>
      <c r="X43" s="10">
        <v>87.48</v>
      </c>
      <c r="Y43" s="10">
        <v>87.65</v>
      </c>
      <c r="Z43" s="10">
        <v>87.01</v>
      </c>
      <c r="AA43" s="10">
        <v>87.57</v>
      </c>
      <c r="AB43" s="95">
        <v>3313500</v>
      </c>
      <c r="AC43" s="10">
        <v>87.57</v>
      </c>
      <c r="AD43" s="2"/>
      <c r="AE43" s="138">
        <f t="shared" si="0"/>
        <v>1.8304541814437858E-3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9"/>
        <v>84.53</v>
      </c>
      <c r="Q44" s="2"/>
      <c r="T44" s="93" t="s">
        <v>99</v>
      </c>
      <c r="U44" s="130">
        <v>78.95</v>
      </c>
      <c r="W44" s="133">
        <v>42668</v>
      </c>
      <c r="X44" s="10">
        <v>87.8</v>
      </c>
      <c r="Y44" s="10">
        <v>88.21</v>
      </c>
      <c r="Z44" s="10">
        <v>87.29</v>
      </c>
      <c r="AA44" s="10">
        <v>87.41</v>
      </c>
      <c r="AB44" s="95">
        <v>3803700</v>
      </c>
      <c r="AC44" s="10">
        <v>87.41</v>
      </c>
      <c r="AD44" s="2"/>
      <c r="AE44" s="138">
        <f t="shared" si="0"/>
        <v>-6.704545454545463E-3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9"/>
        <v>83.740000000000009</v>
      </c>
      <c r="Q45" s="2"/>
      <c r="T45" s="93" t="s">
        <v>100</v>
      </c>
      <c r="U45" s="130" t="s">
        <v>129</v>
      </c>
      <c r="W45" s="133">
        <v>42667</v>
      </c>
      <c r="X45" s="10">
        <v>87.64</v>
      </c>
      <c r="Y45" s="10">
        <v>88.58</v>
      </c>
      <c r="Z45" s="10">
        <v>87.64</v>
      </c>
      <c r="AA45" s="10">
        <v>88</v>
      </c>
      <c r="AB45" s="95">
        <v>4541900</v>
      </c>
      <c r="AC45" s="10">
        <v>88</v>
      </c>
      <c r="AD45" s="2"/>
      <c r="AE45" s="138">
        <f t="shared" si="0"/>
        <v>6.749799794073974E-3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9"/>
        <v>82.95</v>
      </c>
      <c r="Q46" s="2"/>
      <c r="T46" s="93" t="s">
        <v>101</v>
      </c>
      <c r="U46" s="130" t="s">
        <v>129</v>
      </c>
      <c r="W46" s="133">
        <v>42664</v>
      </c>
      <c r="X46" s="10">
        <v>86.94</v>
      </c>
      <c r="Y46" s="10">
        <v>87.57</v>
      </c>
      <c r="Z46" s="10">
        <v>86.89</v>
      </c>
      <c r="AA46" s="10">
        <v>87.41</v>
      </c>
      <c r="AB46" s="95">
        <v>4599500</v>
      </c>
      <c r="AC46" s="10">
        <v>87.41</v>
      </c>
      <c r="AD46" s="2"/>
      <c r="AE46" s="138">
        <f t="shared" si="0"/>
        <v>1.2600229095074411E-3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9"/>
        <v>82.16</v>
      </c>
      <c r="Q47" s="2"/>
      <c r="T47" s="93" t="s">
        <v>102</v>
      </c>
      <c r="U47" s="130">
        <v>87.1</v>
      </c>
      <c r="W47" s="133">
        <v>42663</v>
      </c>
      <c r="X47" s="10">
        <v>86.33</v>
      </c>
      <c r="Y47" s="10">
        <v>87.49</v>
      </c>
      <c r="Z47" s="10">
        <v>86.25</v>
      </c>
      <c r="AA47" s="10">
        <v>87.3</v>
      </c>
      <c r="AB47" s="95">
        <v>7583500</v>
      </c>
      <c r="AC47" s="10">
        <v>87.3</v>
      </c>
      <c r="AD47" s="2"/>
      <c r="AE47" s="138" t="e">
        <f t="shared" si="0"/>
        <v>#DIV/0!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9"/>
        <v>81.37</v>
      </c>
      <c r="Q48" s="2"/>
      <c r="T48" s="93" t="s">
        <v>103</v>
      </c>
      <c r="U48" s="130">
        <v>0.72972499999999996</v>
      </c>
      <c r="W48" s="133">
        <v>42663</v>
      </c>
      <c r="X48" s="10" t="s">
        <v>347</v>
      </c>
      <c r="Y48" s="10"/>
      <c r="Z48" s="10"/>
      <c r="AA48" s="10"/>
      <c r="AB48" s="95"/>
      <c r="AC48" s="10"/>
      <c r="AD48" s="2"/>
      <c r="AE48" s="138">
        <f t="shared" si="0"/>
        <v>-1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9"/>
        <v>80.58</v>
      </c>
      <c r="Q49" s="2"/>
      <c r="T49" s="93" t="s">
        <v>122</v>
      </c>
      <c r="U49" s="130" t="s">
        <v>367</v>
      </c>
      <c r="W49" s="133">
        <v>42662</v>
      </c>
      <c r="X49" s="10">
        <v>87.4</v>
      </c>
      <c r="Y49" s="10">
        <v>87.51</v>
      </c>
      <c r="Z49" s="10">
        <v>86.15</v>
      </c>
      <c r="AA49" s="10">
        <v>86.4</v>
      </c>
      <c r="AB49" s="95">
        <v>6502800</v>
      </c>
      <c r="AC49" s="10">
        <v>85.98</v>
      </c>
      <c r="AD49" s="2"/>
      <c r="AE49" s="138">
        <f t="shared" si="0"/>
        <v>-8.9903181189487924E-3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9"/>
        <v>79.790000000000006</v>
      </c>
      <c r="Q50" s="2"/>
      <c r="T50" s="93"/>
      <c r="U50" s="130"/>
      <c r="W50" s="133">
        <v>42661</v>
      </c>
      <c r="X50" s="10">
        <v>87.31</v>
      </c>
      <c r="Y50" s="10">
        <v>87.51</v>
      </c>
      <c r="Z50" s="10">
        <v>86.58</v>
      </c>
      <c r="AA50" s="10">
        <v>87.19</v>
      </c>
      <c r="AB50" s="95">
        <v>4988700</v>
      </c>
      <c r="AC50" s="10">
        <v>86.76</v>
      </c>
      <c r="AD50" s="2"/>
      <c r="AE50" s="138">
        <f t="shared" si="0"/>
        <v>6.146352777455677E-3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9"/>
        <v>79</v>
      </c>
      <c r="Q51" s="2"/>
      <c r="T51" s="93" t="s">
        <v>105</v>
      </c>
      <c r="U51" s="130" t="s">
        <v>514</v>
      </c>
      <c r="W51" s="133">
        <v>42660</v>
      </c>
      <c r="X51" s="10">
        <v>88.71</v>
      </c>
      <c r="Y51" s="10">
        <v>88.84</v>
      </c>
      <c r="Z51" s="10">
        <v>86.64</v>
      </c>
      <c r="AA51" s="10">
        <v>86.66</v>
      </c>
      <c r="AB51" s="95">
        <v>7381700</v>
      </c>
      <c r="AC51" s="10">
        <v>86.23</v>
      </c>
      <c r="AD51" s="2"/>
      <c r="AE51" s="138">
        <f t="shared" si="0"/>
        <v>-2.4105930285196919E-2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9"/>
        <v>78.209999999999994</v>
      </c>
      <c r="Q52" s="2"/>
      <c r="T52" s="93" t="s">
        <v>106</v>
      </c>
      <c r="U52" s="130" t="s">
        <v>374</v>
      </c>
      <c r="W52" s="133">
        <v>42657</v>
      </c>
      <c r="X52" s="10">
        <v>88.31</v>
      </c>
      <c r="Y52" s="10">
        <v>88.92</v>
      </c>
      <c r="Z52" s="10">
        <v>87.96</v>
      </c>
      <c r="AA52" s="10">
        <v>88.8</v>
      </c>
      <c r="AB52" s="95">
        <v>6705800</v>
      </c>
      <c r="AC52" s="10">
        <v>88.36</v>
      </c>
      <c r="AD52" s="2"/>
      <c r="AE52" s="138">
        <f t="shared" si="0"/>
        <v>9.0213543450954337E-3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9"/>
        <v>77.42</v>
      </c>
      <c r="Q53" s="2"/>
      <c r="T53" s="93" t="s">
        <v>107</v>
      </c>
      <c r="U53" s="131">
        <v>2947682</v>
      </c>
      <c r="W53" s="133">
        <v>42656</v>
      </c>
      <c r="X53" s="10">
        <v>87.21</v>
      </c>
      <c r="Y53" s="10">
        <v>88.38</v>
      </c>
      <c r="Z53" s="10">
        <v>87.08</v>
      </c>
      <c r="AA53" s="10">
        <v>88</v>
      </c>
      <c r="AB53" s="95">
        <v>6308400</v>
      </c>
      <c r="AC53" s="10">
        <v>87.57</v>
      </c>
      <c r="AD53" s="2"/>
      <c r="AE53" s="138">
        <f t="shared" si="0"/>
        <v>6.0891544117644969E-3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9"/>
        <v>76.63</v>
      </c>
      <c r="T54" s="93" t="s">
        <v>110</v>
      </c>
      <c r="U54" s="131">
        <v>8506640</v>
      </c>
      <c r="W54" s="133">
        <v>42655</v>
      </c>
      <c r="X54" s="10">
        <v>86.62</v>
      </c>
      <c r="Y54" s="10">
        <v>87.91</v>
      </c>
      <c r="Z54" s="10">
        <v>86.49</v>
      </c>
      <c r="AA54" s="10">
        <v>87.47</v>
      </c>
      <c r="AB54" s="95">
        <v>7002500</v>
      </c>
      <c r="AC54" s="10">
        <v>87.04</v>
      </c>
      <c r="AD54" s="2"/>
      <c r="AE54" s="138">
        <f t="shared" si="0"/>
        <v>1.2328448476389919E-2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9"/>
        <v>75.84</v>
      </c>
      <c r="T55" s="93" t="s">
        <v>108</v>
      </c>
      <c r="U55" s="130" t="s">
        <v>515</v>
      </c>
      <c r="W55" s="133">
        <v>42654</v>
      </c>
      <c r="X55" s="10">
        <v>86.55</v>
      </c>
      <c r="Y55" s="10">
        <v>86.8</v>
      </c>
      <c r="Z55" s="10">
        <v>85.41</v>
      </c>
      <c r="AA55" s="10">
        <v>86.4</v>
      </c>
      <c r="AB55" s="95">
        <v>5889600</v>
      </c>
      <c r="AC55" s="10">
        <v>85.98</v>
      </c>
      <c r="AD55" s="2"/>
      <c r="AE55" s="138">
        <f t="shared" si="0"/>
        <v>-4.8611111111110938E-3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9"/>
        <v>75.05</v>
      </c>
      <c r="T56" s="93" t="s">
        <v>111</v>
      </c>
      <c r="U56" s="130">
        <v>16.989999999999998</v>
      </c>
      <c r="W56" s="133">
        <v>42653</v>
      </c>
      <c r="X56" s="10">
        <v>86.85</v>
      </c>
      <c r="Y56" s="10">
        <v>87.08</v>
      </c>
      <c r="Z56" s="10">
        <v>86.41</v>
      </c>
      <c r="AA56" s="10">
        <v>86.83</v>
      </c>
      <c r="AB56" s="95">
        <v>5342100</v>
      </c>
      <c r="AC56" s="10">
        <v>86.4</v>
      </c>
      <c r="AD56" s="2"/>
      <c r="AE56" s="138">
        <f t="shared" si="0"/>
        <v>4.8848569434751798E-3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9"/>
        <v>74.259999999999991</v>
      </c>
      <c r="T57" s="93" t="s">
        <v>112</v>
      </c>
      <c r="U57" s="130">
        <v>4.67</v>
      </c>
      <c r="W57" s="133">
        <v>42650</v>
      </c>
      <c r="X57" s="10">
        <v>86.56</v>
      </c>
      <c r="Y57" s="10">
        <v>86.74</v>
      </c>
      <c r="Z57" s="10">
        <v>86.17</v>
      </c>
      <c r="AA57" s="10">
        <v>86.4</v>
      </c>
      <c r="AB57" s="95">
        <v>4345700</v>
      </c>
      <c r="AC57" s="10">
        <v>85.98</v>
      </c>
      <c r="AD57" s="2"/>
      <c r="AE57" s="138">
        <f t="shared" si="0"/>
        <v>-9.2958401115494915E-4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9"/>
        <v>73.47</v>
      </c>
      <c r="T58" s="93" t="s">
        <v>109</v>
      </c>
      <c r="U58" s="130" t="s">
        <v>516</v>
      </c>
      <c r="W58" s="133">
        <v>42649</v>
      </c>
      <c r="X58" s="10">
        <v>86.56</v>
      </c>
      <c r="Y58" s="10">
        <v>87.12</v>
      </c>
      <c r="Z58" s="10">
        <v>86.27</v>
      </c>
      <c r="AA58" s="10">
        <v>86.49</v>
      </c>
      <c r="AB58" s="95">
        <v>5267000</v>
      </c>
      <c r="AC58" s="10">
        <v>86.06</v>
      </c>
      <c r="AD58" s="2"/>
      <c r="AE58" s="138">
        <f t="shared" si="0"/>
        <v>3.2641641408253097E-3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9"/>
        <v>72.680000000000007</v>
      </c>
      <c r="W59" s="133">
        <v>42648</v>
      </c>
      <c r="X59" s="10">
        <v>86.19</v>
      </c>
      <c r="Y59" s="10">
        <v>86.53</v>
      </c>
      <c r="Z59" s="10">
        <v>85.89</v>
      </c>
      <c r="AA59" s="10">
        <v>86.2</v>
      </c>
      <c r="AB59" s="95">
        <v>7949300</v>
      </c>
      <c r="AC59" s="10">
        <v>85.78</v>
      </c>
      <c r="AD59" s="2"/>
      <c r="AE59" s="138">
        <f t="shared" si="0"/>
        <v>-2.331002331001919E-4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9"/>
        <v>71.89</v>
      </c>
      <c r="W60" s="133">
        <v>42647</v>
      </c>
      <c r="X60" s="10">
        <v>87.19</v>
      </c>
      <c r="Y60" s="10">
        <v>87.41</v>
      </c>
      <c r="Z60" s="10">
        <v>86.02</v>
      </c>
      <c r="AA60" s="10">
        <v>86.22</v>
      </c>
      <c r="AB60" s="95">
        <v>6820000</v>
      </c>
      <c r="AC60" s="10">
        <v>85.8</v>
      </c>
      <c r="AD60" s="2"/>
      <c r="AE60" s="138">
        <f t="shared" si="0"/>
        <v>-9.9238402954073823E-3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9"/>
        <v>71.100000000000009</v>
      </c>
      <c r="W61" s="133">
        <v>42646</v>
      </c>
      <c r="X61" s="10">
        <v>88.79</v>
      </c>
      <c r="Y61" s="10">
        <v>88.88</v>
      </c>
      <c r="Z61" s="10">
        <v>86.96</v>
      </c>
      <c r="AA61" s="10">
        <v>87.09</v>
      </c>
      <c r="AB61" s="95">
        <v>7525600</v>
      </c>
      <c r="AC61" s="10">
        <v>86.66</v>
      </c>
      <c r="AD61" s="2"/>
      <c r="AE61" s="138">
        <f t="shared" si="0"/>
        <v>-2.1343873517786549E-2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42643</v>
      </c>
      <c r="X62" s="10">
        <v>89.48</v>
      </c>
      <c r="Y62" s="10">
        <v>89.91</v>
      </c>
      <c r="Z62" s="10">
        <v>88.46</v>
      </c>
      <c r="AA62" s="10">
        <v>88.99</v>
      </c>
      <c r="AB62" s="95">
        <v>9151700</v>
      </c>
      <c r="AC62" s="10">
        <v>88.55</v>
      </c>
      <c r="AD62" s="2"/>
      <c r="AE62" s="138">
        <f t="shared" si="0"/>
        <v>-6.2843676355066602E-3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42642</v>
      </c>
      <c r="X63" s="10">
        <v>90.02</v>
      </c>
      <c r="Y63" s="10">
        <v>90.54</v>
      </c>
      <c r="Z63" s="10">
        <v>89.5</v>
      </c>
      <c r="AA63" s="10">
        <v>89.55</v>
      </c>
      <c r="AB63" s="95">
        <v>5211400</v>
      </c>
      <c r="AC63" s="10">
        <v>89.11</v>
      </c>
      <c r="AD63" s="2"/>
      <c r="AE63" s="138">
        <f t="shared" si="0"/>
        <v>-7.0202808112324044E-3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42641</v>
      </c>
      <c r="X64" s="10">
        <v>90.31</v>
      </c>
      <c r="Y64" s="10">
        <v>90.56</v>
      </c>
      <c r="Z64" s="10">
        <v>89.74</v>
      </c>
      <c r="AA64" s="10">
        <v>90.18</v>
      </c>
      <c r="AB64" s="95">
        <v>4468300</v>
      </c>
      <c r="AC64" s="10">
        <v>89.74</v>
      </c>
      <c r="AD64" s="2"/>
      <c r="AE64" s="138">
        <f t="shared" si="0"/>
        <v>-4.1060925535457704E-3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42640</v>
      </c>
      <c r="X65" s="10">
        <v>90.17</v>
      </c>
      <c r="Y65" s="10">
        <v>90.83</v>
      </c>
      <c r="Z65" s="10">
        <v>90.06</v>
      </c>
      <c r="AA65" s="10">
        <v>90.56</v>
      </c>
      <c r="AB65" s="95">
        <v>4196100</v>
      </c>
      <c r="AC65" s="10">
        <v>90.11</v>
      </c>
      <c r="AD65" s="2"/>
      <c r="AE65" s="138">
        <f t="shared" si="0"/>
        <v>7.0406794814483753E-3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42639</v>
      </c>
      <c r="X66" s="10">
        <v>90.08</v>
      </c>
      <c r="Y66" s="10">
        <v>90.38</v>
      </c>
      <c r="Z66" s="10">
        <v>89.49</v>
      </c>
      <c r="AA66" s="10">
        <v>89.92</v>
      </c>
      <c r="AB66" s="95">
        <v>4722100</v>
      </c>
      <c r="AC66" s="10">
        <v>89.48</v>
      </c>
      <c r="AD66" s="2"/>
      <c r="AE66" s="138">
        <f t="shared" si="0"/>
        <v>-7.4320576816416795E-3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42636</v>
      </c>
      <c r="X67" s="10">
        <v>90.25</v>
      </c>
      <c r="Y67" s="10">
        <v>90.85</v>
      </c>
      <c r="Z67" s="10">
        <v>90.2</v>
      </c>
      <c r="AA67" s="10">
        <v>90.6</v>
      </c>
      <c r="AB67" s="95">
        <v>3865300</v>
      </c>
      <c r="AC67" s="10">
        <v>90.15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42635</v>
      </c>
      <c r="X68" s="10">
        <v>90.7</v>
      </c>
      <c r="Y68" s="10">
        <v>90.81</v>
      </c>
      <c r="Z68" s="10">
        <v>90.01</v>
      </c>
      <c r="AA68" s="10">
        <v>90.57</v>
      </c>
      <c r="AB68" s="95">
        <v>8280000</v>
      </c>
      <c r="AC68" s="10">
        <v>90.12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775" priority="9">
      <formula>F48&gt;0</formula>
    </cfRule>
    <cfRule type="expression" dxfId="774" priority="10">
      <formula>F48&lt;0</formula>
    </cfRule>
  </conditionalFormatting>
  <conditionalFormatting sqref="Q7">
    <cfRule type="expression" dxfId="773" priority="7">
      <formula>Q7&gt;0</formula>
    </cfRule>
    <cfRule type="expression" dxfId="772" priority="8">
      <formula>Q7&lt;0</formula>
    </cfRule>
  </conditionalFormatting>
  <conditionalFormatting sqref="Q8">
    <cfRule type="expression" dxfId="771" priority="5">
      <formula>Q8&gt;0</formula>
    </cfRule>
    <cfRule type="expression" dxfId="770" priority="6">
      <formula>Q8&lt;0</formula>
    </cfRule>
  </conditionalFormatting>
  <conditionalFormatting sqref="F25:F47">
    <cfRule type="expression" dxfId="769" priority="3">
      <formula>F25&gt;0</formula>
    </cfRule>
    <cfRule type="expression" dxfId="768" priority="4">
      <formula>F25&lt;0</formula>
    </cfRule>
  </conditionalFormatting>
  <conditionalFormatting sqref="H25:H47">
    <cfRule type="expression" dxfId="767" priority="1">
      <formula>H25&gt;0</formula>
    </cfRule>
    <cfRule type="expression" dxfId="7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87"/>
  <sheetViews>
    <sheetView zoomScaleNormal="100" workbookViewId="0">
      <pane ySplit="1" topLeftCell="A450" activePane="bottomLeft" state="frozen"/>
      <selection pane="bottomLeft" activeCell="L470" sqref="L470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9.28515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08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59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C247-H247</f>
        <v>6000</v>
      </c>
      <c r="T2" s="42">
        <v>42620</v>
      </c>
      <c r="U2" s="34" t="s">
        <v>283</v>
      </c>
      <c r="W2" s="133">
        <v>42727</v>
      </c>
      <c r="X2" s="10">
        <v>17.98</v>
      </c>
      <c r="Y2" s="10">
        <v>18.2</v>
      </c>
      <c r="Z2" s="10">
        <v>17.940000000000001</v>
      </c>
      <c r="AA2" s="10">
        <v>18.059999999999999</v>
      </c>
      <c r="AB2" s="95">
        <v>7604100</v>
      </c>
      <c r="AC2" s="10">
        <v>18.059999999999999</v>
      </c>
      <c r="AE2" s="138">
        <f t="shared" ref="AE2:AE14" si="0">AC2/AC3-1</f>
        <v>1.1086474501107446E-3</v>
      </c>
    </row>
    <row r="3" spans="1:41" x14ac:dyDescent="0.25">
      <c r="A3" s="23" t="s">
        <v>71</v>
      </c>
      <c r="B3" s="508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59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17">
        <f>IF(Q2=0, Q4, (F247-K247-M247)/Q2)</f>
        <v>14.627558166666375</v>
      </c>
      <c r="W3" s="133">
        <v>42726</v>
      </c>
      <c r="X3" s="10">
        <v>18.12</v>
      </c>
      <c r="Y3" s="10">
        <v>18.350000000000001</v>
      </c>
      <c r="Z3" s="10">
        <v>18</v>
      </c>
      <c r="AA3" s="10">
        <v>18.04</v>
      </c>
      <c r="AB3" s="95">
        <v>9168200</v>
      </c>
      <c r="AC3" s="10">
        <v>18.04</v>
      </c>
      <c r="AE3" s="138">
        <f t="shared" si="0"/>
        <v>-2.2123893805309214E-3</v>
      </c>
      <c r="AL3" s="234"/>
      <c r="AO3" s="234"/>
    </row>
    <row r="4" spans="1:41" x14ac:dyDescent="0.25">
      <c r="B4" s="508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59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17.57</v>
      </c>
      <c r="R4" s="506">
        <v>-1.5699999999999999E-2</v>
      </c>
      <c r="W4" s="133">
        <v>42725</v>
      </c>
      <c r="X4" s="10">
        <v>18.559999999999999</v>
      </c>
      <c r="Y4" s="10">
        <v>18.59</v>
      </c>
      <c r="Z4" s="10">
        <v>18.05</v>
      </c>
      <c r="AA4" s="10">
        <v>18.079999999999998</v>
      </c>
      <c r="AB4" s="95">
        <v>8160300</v>
      </c>
      <c r="AC4" s="10">
        <v>18.079999999999998</v>
      </c>
      <c r="AE4" s="138">
        <f t="shared" si="0"/>
        <v>-1.2561441835062803E-2</v>
      </c>
      <c r="AJ4" s="235"/>
      <c r="AL4" s="234"/>
      <c r="AO4" s="234"/>
    </row>
    <row r="5" spans="1:41" x14ac:dyDescent="0.25">
      <c r="B5" s="61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59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105420</v>
      </c>
      <c r="T5" s="67"/>
      <c r="W5" s="133">
        <v>42724</v>
      </c>
      <c r="X5" s="10">
        <v>18.61</v>
      </c>
      <c r="Y5" s="10">
        <v>18.79</v>
      </c>
      <c r="Z5" s="10">
        <v>18.239999999999998</v>
      </c>
      <c r="AA5" s="10">
        <v>18.309999999999999</v>
      </c>
      <c r="AB5" s="95">
        <v>10099600</v>
      </c>
      <c r="AC5" s="10">
        <v>18.309999999999999</v>
      </c>
      <c r="AE5" s="138">
        <f t="shared" si="0"/>
        <v>-1.0804970286331872E-2</v>
      </c>
    </row>
    <row r="6" spans="1:41" x14ac:dyDescent="0.25">
      <c r="B6" s="61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59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L6" s="1">
        <v>42716</v>
      </c>
      <c r="M6" s="44">
        <v>500</v>
      </c>
      <c r="O6" s="11" t="s">
        <v>64</v>
      </c>
      <c r="Q6" s="2">
        <f>Q3*Q2</f>
        <v>87765.348999998256</v>
      </c>
      <c r="W6" s="133">
        <v>42723</v>
      </c>
      <c r="X6" s="10">
        <v>18.649999999999999</v>
      </c>
      <c r="Y6" s="10">
        <v>18.7</v>
      </c>
      <c r="Z6" s="10">
        <v>18.3</v>
      </c>
      <c r="AA6" s="10">
        <v>18.510000000000002</v>
      </c>
      <c r="AB6" s="95">
        <v>10699500</v>
      </c>
      <c r="AC6" s="10">
        <v>18.510000000000002</v>
      </c>
      <c r="AE6" s="138">
        <f t="shared" si="0"/>
        <v>-4.3033889187734653E-3</v>
      </c>
    </row>
    <row r="7" spans="1:41" x14ac:dyDescent="0.25">
      <c r="B7" s="61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61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182</v>
      </c>
      <c r="Q7" s="2">
        <f>Q10+Q8</f>
        <v>17654.651000001701</v>
      </c>
      <c r="R7">
        <v>3450</v>
      </c>
      <c r="U7" s="184"/>
      <c r="W7" s="133">
        <v>42720</v>
      </c>
      <c r="X7" s="10">
        <v>18.34</v>
      </c>
      <c r="Y7" s="10">
        <v>19.02</v>
      </c>
      <c r="Z7" s="10">
        <v>18.22</v>
      </c>
      <c r="AA7" s="10">
        <v>18.59</v>
      </c>
      <c r="AB7" s="95">
        <v>20430000</v>
      </c>
      <c r="AC7" s="10">
        <v>18.59</v>
      </c>
      <c r="AE7" s="138">
        <f t="shared" si="0"/>
        <v>1.9188596491228171E-2</v>
      </c>
    </row>
    <row r="8" spans="1:41" x14ac:dyDescent="0.25">
      <c r="B8" s="61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61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185</v>
      </c>
      <c r="P8" s="34"/>
      <c r="Q8" s="2">
        <f>K247+M247-F247+Q2*Q4</f>
        <v>17654.651000001701</v>
      </c>
      <c r="W8" s="133">
        <v>42719</v>
      </c>
      <c r="X8" s="10">
        <v>17.86</v>
      </c>
      <c r="Y8" s="10">
        <v>18.59</v>
      </c>
      <c r="Z8" s="10">
        <v>17.559999999999999</v>
      </c>
      <c r="AA8" s="10">
        <v>18.239999999999998</v>
      </c>
      <c r="AB8" s="95">
        <v>17878900</v>
      </c>
      <c r="AC8" s="10">
        <v>18.239999999999998</v>
      </c>
      <c r="AE8" s="138">
        <f t="shared" si="0"/>
        <v>2.19780219780219E-3</v>
      </c>
    </row>
    <row r="9" spans="1:41" x14ac:dyDescent="0.25">
      <c r="B9" s="61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59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216</v>
      </c>
      <c r="Q9" s="138">
        <f>IF(Q2=0, 0, Q8/Q6)</f>
        <v>0.20115741806031048</v>
      </c>
      <c r="W9" s="133">
        <v>42718</v>
      </c>
      <c r="X9" s="10">
        <v>18.59</v>
      </c>
      <c r="Y9" s="10">
        <v>18.95</v>
      </c>
      <c r="Z9" s="10">
        <v>18.16</v>
      </c>
      <c r="AA9" s="10">
        <v>18.2</v>
      </c>
      <c r="AB9" s="95">
        <v>21195900</v>
      </c>
      <c r="AC9" s="10">
        <v>18.2</v>
      </c>
      <c r="AE9" s="138">
        <f t="shared" si="0"/>
        <v>-3.1914893617021378E-2</v>
      </c>
    </row>
    <row r="10" spans="1:41" ht="15" customHeight="1" x14ac:dyDescent="0.25">
      <c r="B10" s="508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617" t="s">
        <v>140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215</v>
      </c>
      <c r="P10" s="34"/>
      <c r="Q10" s="2">
        <f>M30</f>
        <v>0</v>
      </c>
      <c r="W10" s="133">
        <v>42717</v>
      </c>
      <c r="X10" s="10">
        <v>18.809999999999999</v>
      </c>
      <c r="Y10" s="10">
        <v>19</v>
      </c>
      <c r="Z10" s="10">
        <v>18.329999999999998</v>
      </c>
      <c r="AA10" s="10">
        <v>18.8</v>
      </c>
      <c r="AB10" s="95">
        <v>17910100</v>
      </c>
      <c r="AC10" s="10">
        <v>18.8</v>
      </c>
      <c r="AE10" s="138">
        <f t="shared" si="0"/>
        <v>1.6765819361817424E-2</v>
      </c>
    </row>
    <row r="11" spans="1:41" x14ac:dyDescent="0.25">
      <c r="B11" s="508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61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179</v>
      </c>
      <c r="P11" s="34"/>
      <c r="Q11" s="138">
        <f>VALUE(TRIM(CLEAN(MID(U58, FIND("(", U58)+1, 5))))</f>
        <v>1.11E-2</v>
      </c>
      <c r="W11" s="133">
        <v>42716</v>
      </c>
      <c r="X11" s="10">
        <v>19.149999999999999</v>
      </c>
      <c r="Y11" s="10">
        <v>19.28</v>
      </c>
      <c r="Z11" s="10">
        <v>18.48</v>
      </c>
      <c r="AA11" s="10">
        <v>18.489999999999998</v>
      </c>
      <c r="AB11" s="95">
        <v>21486200</v>
      </c>
      <c r="AC11" s="10">
        <v>18.489999999999998</v>
      </c>
      <c r="AE11" s="138">
        <f t="shared" si="0"/>
        <v>1.315068493150684E-2</v>
      </c>
    </row>
    <row r="12" spans="1:41" x14ac:dyDescent="0.25">
      <c r="B12" s="508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61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42713</v>
      </c>
      <c r="X12" s="10">
        <v>18.559999999999999</v>
      </c>
      <c r="Y12" s="10">
        <v>18.579999999999998</v>
      </c>
      <c r="Z12" s="10">
        <v>18.079999999999998</v>
      </c>
      <c r="AA12" s="10">
        <v>18.25</v>
      </c>
      <c r="AB12" s="95">
        <v>10957100</v>
      </c>
      <c r="AC12" s="10">
        <v>18.25</v>
      </c>
      <c r="AE12" s="138">
        <f t="shared" si="0"/>
        <v>-7.0729053318824286E-3</v>
      </c>
    </row>
    <row r="13" spans="1:41" x14ac:dyDescent="0.25">
      <c r="B13" s="508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61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42712</v>
      </c>
      <c r="X13" s="10">
        <v>18.5</v>
      </c>
      <c r="Y13" s="10">
        <v>18.59</v>
      </c>
      <c r="Z13" s="10">
        <v>18.170000000000002</v>
      </c>
      <c r="AA13" s="10">
        <v>18.38</v>
      </c>
      <c r="AB13" s="95">
        <v>14491500</v>
      </c>
      <c r="AC13" s="10">
        <v>18.38</v>
      </c>
      <c r="AE13" s="138">
        <f t="shared" si="0"/>
        <v>-2.1715526601521207E-3</v>
      </c>
    </row>
    <row r="14" spans="1:41" x14ac:dyDescent="0.25">
      <c r="B14" s="508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61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42711</v>
      </c>
      <c r="X14" s="10">
        <v>18.21</v>
      </c>
      <c r="Y14" s="10">
        <v>18.489999999999998</v>
      </c>
      <c r="Z14" s="10">
        <v>18.09</v>
      </c>
      <c r="AA14" s="10">
        <v>18.420000000000002</v>
      </c>
      <c r="AB14" s="95">
        <v>14096200</v>
      </c>
      <c r="AC14" s="10">
        <v>18.420000000000002</v>
      </c>
      <c r="AE14" s="138">
        <f t="shared" si="0"/>
        <v>3.814713896457711E-3</v>
      </c>
    </row>
    <row r="15" spans="1:41" x14ac:dyDescent="0.25">
      <c r="B15" s="508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61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42710</v>
      </c>
      <c r="X15" s="10">
        <v>18.12</v>
      </c>
      <c r="Y15" s="10">
        <v>18.62</v>
      </c>
      <c r="Z15" s="10">
        <v>17.93</v>
      </c>
      <c r="AA15" s="10">
        <v>18.350000000000001</v>
      </c>
      <c r="AB15" s="95">
        <v>13864400</v>
      </c>
      <c r="AC15" s="10">
        <v>18.350000000000001</v>
      </c>
      <c r="AE15" s="138">
        <f>AC15/AC16-1</f>
        <v>-2.175095160413254E-3</v>
      </c>
    </row>
    <row r="16" spans="1:41" x14ac:dyDescent="0.25">
      <c r="B16" s="508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61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42709</v>
      </c>
      <c r="X16" s="10">
        <v>18.55</v>
      </c>
      <c r="Y16" s="10">
        <v>18.73</v>
      </c>
      <c r="Z16" s="10">
        <v>18.29</v>
      </c>
      <c r="AA16" s="10">
        <v>18.39</v>
      </c>
      <c r="AB16" s="95">
        <v>14019000</v>
      </c>
      <c r="AC16" s="10">
        <v>18.39</v>
      </c>
      <c r="AE16" s="138">
        <f t="shared" ref="AE16:AE67" si="4">AC16/AC17-1</f>
        <v>1.0439560439560402E-2</v>
      </c>
    </row>
    <row r="17" spans="1:31" x14ac:dyDescent="0.25">
      <c r="A17" s="2"/>
      <c r="B17" s="508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61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42706</v>
      </c>
      <c r="X17" s="10">
        <v>17.84</v>
      </c>
      <c r="Y17" s="10">
        <v>18.39</v>
      </c>
      <c r="Z17" s="10">
        <v>17.84</v>
      </c>
      <c r="AA17" s="10">
        <v>18.2</v>
      </c>
      <c r="AB17" s="95">
        <v>16662900</v>
      </c>
      <c r="AC17" s="10">
        <v>18.2</v>
      </c>
      <c r="AE17" s="138">
        <f t="shared" si="4"/>
        <v>1.7328116266070337E-2</v>
      </c>
    </row>
    <row r="18" spans="1:31" x14ac:dyDescent="0.25">
      <c r="B18" s="508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59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42705</v>
      </c>
      <c r="X18" s="10">
        <v>19.12</v>
      </c>
      <c r="Y18" s="10">
        <v>19.14</v>
      </c>
      <c r="Z18" s="10">
        <v>17.579999999999998</v>
      </c>
      <c r="AA18" s="10">
        <v>17.89</v>
      </c>
      <c r="AB18" s="95">
        <v>35757500</v>
      </c>
      <c r="AC18" s="10">
        <v>17.89</v>
      </c>
      <c r="AE18" s="138">
        <f t="shared" si="4"/>
        <v>-9.4130675526022944E-3</v>
      </c>
    </row>
    <row r="19" spans="1:31" x14ac:dyDescent="0.25">
      <c r="A19" s="2"/>
      <c r="B19" s="508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59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42704</v>
      </c>
      <c r="X19" s="10">
        <v>16.38</v>
      </c>
      <c r="Y19" s="10">
        <v>18.55</v>
      </c>
      <c r="Z19" s="10">
        <v>16.38</v>
      </c>
      <c r="AA19" s="10">
        <v>18.059999999999999</v>
      </c>
      <c r="AB19" s="95">
        <v>74509700</v>
      </c>
      <c r="AC19" s="10">
        <v>18.059999999999999</v>
      </c>
      <c r="AE19" s="138">
        <f t="shared" si="4"/>
        <v>0.2080267558528428</v>
      </c>
    </row>
    <row r="20" spans="1:31" x14ac:dyDescent="0.25">
      <c r="B20" s="508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59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42703</v>
      </c>
      <c r="X20" s="10">
        <v>15.14</v>
      </c>
      <c r="Y20" s="10">
        <v>15.16</v>
      </c>
      <c r="Z20" s="10">
        <v>14.71</v>
      </c>
      <c r="AA20" s="10">
        <v>14.95</v>
      </c>
      <c r="AB20" s="95">
        <v>20254900</v>
      </c>
      <c r="AC20" s="10">
        <v>14.95</v>
      </c>
      <c r="AE20" s="138">
        <f t="shared" si="4"/>
        <v>-3.7966537966537928E-2</v>
      </c>
    </row>
    <row r="21" spans="1:31" x14ac:dyDescent="0.25">
      <c r="B21" s="508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59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42702</v>
      </c>
      <c r="X21" s="10">
        <v>16.55</v>
      </c>
      <c r="Y21" s="10">
        <v>16.579999999999998</v>
      </c>
      <c r="Z21" s="10">
        <v>15.51</v>
      </c>
      <c r="AA21" s="10">
        <v>15.54</v>
      </c>
      <c r="AB21" s="95">
        <v>20075400</v>
      </c>
      <c r="AC21" s="10">
        <v>15.54</v>
      </c>
      <c r="AE21" s="138">
        <f t="shared" si="4"/>
        <v>-4.5454545454545525E-2</v>
      </c>
    </row>
    <row r="22" spans="1:31" x14ac:dyDescent="0.25">
      <c r="B22" s="508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59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42699</v>
      </c>
      <c r="X22" s="10">
        <v>16.63</v>
      </c>
      <c r="Y22" s="10">
        <v>16.63</v>
      </c>
      <c r="Z22" s="10">
        <v>16.14</v>
      </c>
      <c r="AA22" s="10">
        <v>16.28</v>
      </c>
      <c r="AB22" s="95">
        <v>7914100</v>
      </c>
      <c r="AC22" s="10">
        <v>16.28</v>
      </c>
      <c r="AE22" s="138">
        <f t="shared" si="4"/>
        <v>-2.9797377830750871E-2</v>
      </c>
    </row>
    <row r="23" spans="1:31" x14ac:dyDescent="0.25">
      <c r="B23" s="508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59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42697</v>
      </c>
      <c r="X23" s="10">
        <v>16.37</v>
      </c>
      <c r="Y23" s="10">
        <v>16.8</v>
      </c>
      <c r="Z23" s="10">
        <v>16.29</v>
      </c>
      <c r="AA23" s="10">
        <v>16.78</v>
      </c>
      <c r="AB23" s="95">
        <v>11208800</v>
      </c>
      <c r="AC23" s="10">
        <v>16.78</v>
      </c>
      <c r="AE23" s="138">
        <f t="shared" si="4"/>
        <v>1.3897280966767456E-2</v>
      </c>
    </row>
    <row r="24" spans="1:31" x14ac:dyDescent="0.25">
      <c r="B24" s="508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59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42696</v>
      </c>
      <c r="X24" s="10">
        <v>16.41</v>
      </c>
      <c r="Y24" s="10">
        <v>16.73</v>
      </c>
      <c r="Z24" s="10">
        <v>16.010000000000002</v>
      </c>
      <c r="AA24" s="10">
        <v>16.55</v>
      </c>
      <c r="AB24" s="95">
        <v>17889300</v>
      </c>
      <c r="AC24" s="10">
        <v>16.55</v>
      </c>
      <c r="AE24" s="138">
        <f t="shared" si="4"/>
        <v>4.2475728155340065E-3</v>
      </c>
    </row>
    <row r="25" spans="1:31" x14ac:dyDescent="0.25">
      <c r="B25" s="508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59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42695</v>
      </c>
      <c r="X25" s="10">
        <v>16.079999999999998</v>
      </c>
      <c r="Y25" s="10">
        <v>16.579999999999998</v>
      </c>
      <c r="Z25" s="10">
        <v>16.04</v>
      </c>
      <c r="AA25" s="10">
        <v>16.48</v>
      </c>
      <c r="AB25" s="95">
        <v>19650900</v>
      </c>
      <c r="AC25" s="10">
        <v>16.48</v>
      </c>
      <c r="AE25" s="138">
        <f t="shared" si="4"/>
        <v>5.5057618437900135E-2</v>
      </c>
    </row>
    <row r="26" spans="1:31" x14ac:dyDescent="0.25">
      <c r="B26" s="508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59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42692</v>
      </c>
      <c r="X26" s="10">
        <v>15.52</v>
      </c>
      <c r="Y26" s="10">
        <v>15.83</v>
      </c>
      <c r="Z26" s="10">
        <v>15.49</v>
      </c>
      <c r="AA26" s="10">
        <v>15.62</v>
      </c>
      <c r="AB26" s="95">
        <v>13985400</v>
      </c>
      <c r="AC26" s="10">
        <v>15.62</v>
      </c>
      <c r="AE26" s="138">
        <f t="shared" si="4"/>
        <v>1.0349288486416475E-2</v>
      </c>
    </row>
    <row r="27" spans="1:31" x14ac:dyDescent="0.25">
      <c r="B27" s="508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59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42691</v>
      </c>
      <c r="X27" s="10">
        <v>15.8</v>
      </c>
      <c r="Y27" s="10">
        <v>16.07</v>
      </c>
      <c r="Z27" s="10">
        <v>15.44</v>
      </c>
      <c r="AA27" s="10">
        <v>15.46</v>
      </c>
      <c r="AB27" s="95">
        <v>17787400</v>
      </c>
      <c r="AC27" s="10">
        <v>15.46</v>
      </c>
      <c r="AE27" s="138">
        <f t="shared" si="4"/>
        <v>-6.4267352185090054E-3</v>
      </c>
    </row>
    <row r="28" spans="1:31" x14ac:dyDescent="0.25">
      <c r="B28" s="508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59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42690</v>
      </c>
      <c r="X28" s="10">
        <v>15.55</v>
      </c>
      <c r="Y28" s="10">
        <v>15.93</v>
      </c>
      <c r="Z28" s="10">
        <v>15.35</v>
      </c>
      <c r="AA28" s="10">
        <v>15.56</v>
      </c>
      <c r="AB28" s="95">
        <v>16461500</v>
      </c>
      <c r="AC28" s="10">
        <v>15.56</v>
      </c>
      <c r="AE28" s="138">
        <f t="shared" si="4"/>
        <v>-8.9171974522291864E-3</v>
      </c>
    </row>
    <row r="29" spans="1:31" x14ac:dyDescent="0.25">
      <c r="B29" s="508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59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42689</v>
      </c>
      <c r="X29" s="10">
        <v>15.24</v>
      </c>
      <c r="Y29" s="10">
        <v>15.85</v>
      </c>
      <c r="Z29" s="10">
        <v>15.15</v>
      </c>
      <c r="AA29" s="10">
        <v>15.7</v>
      </c>
      <c r="AB29" s="95">
        <v>20422300</v>
      </c>
      <c r="AC29" s="10">
        <v>15.7</v>
      </c>
      <c r="AE29" s="138">
        <f t="shared" si="4"/>
        <v>5.1574012056262442E-2</v>
      </c>
    </row>
    <row r="30" spans="1:31" x14ac:dyDescent="0.25">
      <c r="B30" s="508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59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42688</v>
      </c>
      <c r="X30" s="10">
        <v>14.7</v>
      </c>
      <c r="Y30" s="10">
        <v>15</v>
      </c>
      <c r="Z30" s="10">
        <v>14.45</v>
      </c>
      <c r="AA30" s="10">
        <v>14.93</v>
      </c>
      <c r="AB30" s="95">
        <v>15132700</v>
      </c>
      <c r="AC30" s="10">
        <v>14.93</v>
      </c>
      <c r="AE30" s="138" t="e">
        <f t="shared" si="4"/>
        <v>#DIV/0!</v>
      </c>
    </row>
    <row r="31" spans="1:31" x14ac:dyDescent="0.25">
      <c r="B31" s="508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59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42688</v>
      </c>
      <c r="X31" s="10" t="s">
        <v>155</v>
      </c>
      <c r="Y31" s="10"/>
      <c r="Z31" s="10"/>
      <c r="AA31" s="10"/>
      <c r="AB31" s="95"/>
      <c r="AC31" s="10"/>
      <c r="AE31" s="138">
        <f t="shared" si="4"/>
        <v>-1</v>
      </c>
    </row>
    <row r="32" spans="1:31" x14ac:dyDescent="0.25">
      <c r="B32" s="508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59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42685</v>
      </c>
      <c r="X32" s="10">
        <v>14.94</v>
      </c>
      <c r="Y32" s="10">
        <v>15.07</v>
      </c>
      <c r="Z32" s="10">
        <v>14.37</v>
      </c>
      <c r="AA32" s="10">
        <v>14.89</v>
      </c>
      <c r="AB32" s="95">
        <v>13642100</v>
      </c>
      <c r="AC32" s="10">
        <v>14.84</v>
      </c>
      <c r="AE32" s="138">
        <f t="shared" si="4"/>
        <v>-1.6567263088137829E-2</v>
      </c>
    </row>
    <row r="33" spans="2:31" x14ac:dyDescent="0.25">
      <c r="B33" s="508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05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42684</v>
      </c>
      <c r="X33" s="10">
        <v>14.73</v>
      </c>
      <c r="Y33" s="10">
        <v>15.23</v>
      </c>
      <c r="Z33" s="10">
        <v>14.63</v>
      </c>
      <c r="AA33" s="10">
        <v>15.14</v>
      </c>
      <c r="AB33" s="95">
        <v>19249900</v>
      </c>
      <c r="AC33" s="10">
        <v>15.09</v>
      </c>
      <c r="AE33" s="138">
        <f t="shared" si="4"/>
        <v>1.7532029669588667E-2</v>
      </c>
    </row>
    <row r="34" spans="2:31" x14ac:dyDescent="0.25">
      <c r="B34" s="508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59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42683</v>
      </c>
      <c r="X34" s="10">
        <v>14.18</v>
      </c>
      <c r="Y34" s="10">
        <v>15.07</v>
      </c>
      <c r="Z34" s="10">
        <v>14.18</v>
      </c>
      <c r="AA34" s="10">
        <v>14.88</v>
      </c>
      <c r="AB34" s="95">
        <v>22354100</v>
      </c>
      <c r="AC34" s="10">
        <v>14.83</v>
      </c>
      <c r="AE34" s="138">
        <f t="shared" si="4"/>
        <v>4.4366197183098643E-2</v>
      </c>
    </row>
    <row r="35" spans="2:31" x14ac:dyDescent="0.25">
      <c r="B35" s="508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59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42682</v>
      </c>
      <c r="X35" s="10">
        <v>14.03</v>
      </c>
      <c r="Y35" s="10">
        <v>14.37</v>
      </c>
      <c r="Z35" s="10">
        <v>13.98</v>
      </c>
      <c r="AA35" s="10">
        <v>14.25</v>
      </c>
      <c r="AB35" s="95">
        <v>11009300</v>
      </c>
      <c r="AC35" s="10">
        <v>14.2</v>
      </c>
      <c r="AE35" s="138">
        <f t="shared" si="4"/>
        <v>7.0921985815601829E-3</v>
      </c>
    </row>
    <row r="36" spans="2:31" x14ac:dyDescent="0.25">
      <c r="B36" s="508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59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42681</v>
      </c>
      <c r="X36" s="10">
        <v>14.1</v>
      </c>
      <c r="Y36" s="10">
        <v>14.26</v>
      </c>
      <c r="Z36" s="10">
        <v>13.92</v>
      </c>
      <c r="AA36" s="10">
        <v>14.15</v>
      </c>
      <c r="AB36" s="95">
        <v>16077000</v>
      </c>
      <c r="AC36" s="10">
        <v>14.1</v>
      </c>
      <c r="AE36" s="138">
        <f t="shared" si="4"/>
        <v>3.3724340175953049E-2</v>
      </c>
    </row>
    <row r="37" spans="2:31" x14ac:dyDescent="0.25">
      <c r="B37" s="508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59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42678</v>
      </c>
      <c r="X37" s="10">
        <v>13.91</v>
      </c>
      <c r="Y37" s="10">
        <v>14.2</v>
      </c>
      <c r="Z37" s="10">
        <v>13.66</v>
      </c>
      <c r="AA37" s="10">
        <v>13.69</v>
      </c>
      <c r="AB37" s="95">
        <v>29039600</v>
      </c>
      <c r="AC37" s="10">
        <v>13.64</v>
      </c>
      <c r="AE37" s="138">
        <f t="shared" si="4"/>
        <v>-3.2624113475177241E-2</v>
      </c>
    </row>
    <row r="38" spans="2:31" x14ac:dyDescent="0.25">
      <c r="B38" s="508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59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42677</v>
      </c>
      <c r="X38" s="10">
        <v>13.77</v>
      </c>
      <c r="Y38" s="10">
        <v>14.76</v>
      </c>
      <c r="Z38" s="10">
        <v>13.71</v>
      </c>
      <c r="AA38" s="10">
        <v>14.15</v>
      </c>
      <c r="AB38" s="95">
        <v>38327500</v>
      </c>
      <c r="AC38" s="10">
        <v>14.1</v>
      </c>
      <c r="AE38" s="138">
        <f t="shared" si="4"/>
        <v>0.10675039246467821</v>
      </c>
    </row>
    <row r="39" spans="2:31" x14ac:dyDescent="0.25">
      <c r="B39" s="508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59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42676</v>
      </c>
      <c r="X39" s="10">
        <v>13.06</v>
      </c>
      <c r="Y39" s="10">
        <v>13.1</v>
      </c>
      <c r="Z39" s="10">
        <v>12.36</v>
      </c>
      <c r="AA39" s="10">
        <v>12.78</v>
      </c>
      <c r="AB39" s="95">
        <v>26197400</v>
      </c>
      <c r="AC39" s="10">
        <v>12.74</v>
      </c>
      <c r="AE39" s="138">
        <f t="shared" si="4"/>
        <v>-3.703703703703709E-2</v>
      </c>
    </row>
    <row r="40" spans="2:31" x14ac:dyDescent="0.25">
      <c r="B40" s="508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59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42675</v>
      </c>
      <c r="X40" s="10">
        <v>13.37</v>
      </c>
      <c r="Y40" s="10">
        <v>13.53</v>
      </c>
      <c r="Z40" s="10">
        <v>12.87</v>
      </c>
      <c r="AA40" s="10">
        <v>13.27</v>
      </c>
      <c r="AB40" s="95">
        <v>16540200</v>
      </c>
      <c r="AC40" s="10">
        <v>13.23</v>
      </c>
      <c r="AE40" s="138">
        <f t="shared" si="4"/>
        <v>6.8493150684931781E-3</v>
      </c>
    </row>
    <row r="41" spans="2:31" ht="20.25" thickBot="1" x14ac:dyDescent="0.35">
      <c r="B41" s="618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59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614" t="s">
        <v>78</v>
      </c>
      <c r="P41" s="614"/>
      <c r="W41" s="133">
        <v>42674</v>
      </c>
      <c r="X41" s="10">
        <v>13.65</v>
      </c>
      <c r="Y41" s="10">
        <v>13.68</v>
      </c>
      <c r="Z41" s="10">
        <v>13.14</v>
      </c>
      <c r="AA41" s="10">
        <v>13.18</v>
      </c>
      <c r="AB41" s="95">
        <v>16153800</v>
      </c>
      <c r="AC41" s="10">
        <v>13.14</v>
      </c>
      <c r="AE41" s="138">
        <f t="shared" si="4"/>
        <v>-3.8771031455742455E-2</v>
      </c>
    </row>
    <row r="42" spans="2:31" ht="21" thickTop="1" thickBot="1" x14ac:dyDescent="0.35">
      <c r="B42" s="618"/>
      <c r="C42" s="7">
        <v>340</v>
      </c>
      <c r="D42" s="79">
        <v>17.8</v>
      </c>
      <c r="E42" s="44">
        <v>0</v>
      </c>
      <c r="F42" s="44">
        <f t="shared" si="1"/>
        <v>6052</v>
      </c>
      <c r="G42" s="621" t="s">
        <v>186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21.435400000000001</v>
      </c>
      <c r="T42" s="134" t="s">
        <v>92</v>
      </c>
      <c r="W42" s="133">
        <v>42671</v>
      </c>
      <c r="X42" s="10">
        <v>13.88</v>
      </c>
      <c r="Y42" s="10">
        <v>14.23</v>
      </c>
      <c r="Z42" s="10">
        <v>13.65</v>
      </c>
      <c r="AA42" s="10">
        <v>13.72</v>
      </c>
      <c r="AB42" s="95">
        <v>19045800</v>
      </c>
      <c r="AC42" s="10">
        <v>13.67</v>
      </c>
      <c r="AE42" s="138">
        <f t="shared" si="4"/>
        <v>-1.6546762589928043E-2</v>
      </c>
    </row>
    <row r="43" spans="2:31" ht="15.75" thickTop="1" x14ac:dyDescent="0.25">
      <c r="B43" s="508">
        <v>42312</v>
      </c>
      <c r="C43" s="426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621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21.259699999999999</v>
      </c>
      <c r="T43" s="135" t="s">
        <v>98</v>
      </c>
      <c r="U43" s="129">
        <v>18.059999999999999</v>
      </c>
      <c r="W43" s="133">
        <v>42670</v>
      </c>
      <c r="X43" s="10">
        <v>14.35</v>
      </c>
      <c r="Y43" s="10">
        <v>14.4</v>
      </c>
      <c r="Z43" s="10">
        <v>13.88</v>
      </c>
      <c r="AA43" s="10">
        <v>13.95</v>
      </c>
      <c r="AB43" s="95">
        <v>18435300</v>
      </c>
      <c r="AC43" s="10">
        <v>13.9</v>
      </c>
      <c r="AE43" s="138">
        <f t="shared" si="4"/>
        <v>-2.1126760563380254E-2</v>
      </c>
    </row>
    <row r="44" spans="2:31" x14ac:dyDescent="0.25">
      <c r="B44" s="508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621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21.084</v>
      </c>
      <c r="T44" s="136" t="s">
        <v>99</v>
      </c>
      <c r="U44" s="130">
        <v>18.100000000000001</v>
      </c>
      <c r="W44" s="133">
        <v>42669</v>
      </c>
      <c r="X44" s="10">
        <v>13.99</v>
      </c>
      <c r="Y44" s="10">
        <v>14.39</v>
      </c>
      <c r="Z44" s="10">
        <v>13.9</v>
      </c>
      <c r="AA44" s="10">
        <v>14.25</v>
      </c>
      <c r="AB44" s="95">
        <v>13519800</v>
      </c>
      <c r="AC44" s="10">
        <v>14.2</v>
      </c>
      <c r="AE44" s="138">
        <f t="shared" si="4"/>
        <v>4.9539985845716838E-3</v>
      </c>
    </row>
    <row r="45" spans="2:31" x14ac:dyDescent="0.25">
      <c r="B45" s="508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621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20.908300000000001</v>
      </c>
      <c r="T45" s="136" t="s">
        <v>100</v>
      </c>
      <c r="U45" s="130" t="s">
        <v>129</v>
      </c>
      <c r="W45" s="133">
        <v>42668</v>
      </c>
      <c r="X45" s="10">
        <v>14.45</v>
      </c>
      <c r="Y45" s="10">
        <v>14.65</v>
      </c>
      <c r="Z45" s="10">
        <v>14.15</v>
      </c>
      <c r="AA45" s="10">
        <v>14.18</v>
      </c>
      <c r="AB45" s="95">
        <v>9830500</v>
      </c>
      <c r="AC45" s="10">
        <v>14.13</v>
      </c>
      <c r="AE45" s="138">
        <f t="shared" si="4"/>
        <v>-2.8198074277854035E-2</v>
      </c>
    </row>
    <row r="46" spans="2:31" x14ac:dyDescent="0.25">
      <c r="B46" s="508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59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20.732599999999998</v>
      </c>
      <c r="T46" s="136" t="s">
        <v>101</v>
      </c>
      <c r="U46" s="130" t="s">
        <v>129</v>
      </c>
      <c r="W46" s="133">
        <v>42667</v>
      </c>
      <c r="X46" s="10">
        <v>14.59</v>
      </c>
      <c r="Y46" s="10">
        <v>14.77</v>
      </c>
      <c r="Z46" s="10">
        <v>14.26</v>
      </c>
      <c r="AA46" s="10">
        <v>14.59</v>
      </c>
      <c r="AB46" s="95">
        <v>10074900</v>
      </c>
      <c r="AC46" s="10">
        <v>14.54</v>
      </c>
      <c r="AE46" s="138">
        <f t="shared" si="4"/>
        <v>-3.4270047978067764E-3</v>
      </c>
    </row>
    <row r="47" spans="2:31" x14ac:dyDescent="0.25">
      <c r="B47" s="508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59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20.556899999999999</v>
      </c>
      <c r="T47" s="136" t="s">
        <v>102</v>
      </c>
      <c r="U47" s="130">
        <v>19.7</v>
      </c>
      <c r="W47" s="133">
        <v>42664</v>
      </c>
      <c r="X47" s="10">
        <v>14.57</v>
      </c>
      <c r="Y47" s="10">
        <v>14.75</v>
      </c>
      <c r="Z47" s="10">
        <v>14.5</v>
      </c>
      <c r="AA47" s="10">
        <v>14.64</v>
      </c>
      <c r="AB47" s="95">
        <v>8355000</v>
      </c>
      <c r="AC47" s="10">
        <v>14.59</v>
      </c>
      <c r="AE47" s="138">
        <f t="shared" si="4"/>
        <v>-4.0955631399317571E-3</v>
      </c>
    </row>
    <row r="48" spans="2:31" x14ac:dyDescent="0.25">
      <c r="B48" s="508">
        <v>42328</v>
      </c>
      <c r="C48" s="7">
        <v>3078</v>
      </c>
      <c r="D48" s="79">
        <v>17.47</v>
      </c>
      <c r="E48" s="44">
        <v>0</v>
      </c>
      <c r="F48" s="44">
        <f t="shared" si="1"/>
        <v>53772.659999999996</v>
      </c>
      <c r="G48" s="459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20.3812</v>
      </c>
      <c r="T48" s="136" t="s">
        <v>103</v>
      </c>
      <c r="U48" s="130">
        <v>2.74444</v>
      </c>
      <c r="W48" s="133">
        <v>42663</v>
      </c>
      <c r="X48" s="10">
        <v>14.47</v>
      </c>
      <c r="Y48" s="10">
        <v>14.7</v>
      </c>
      <c r="Z48" s="10">
        <v>14.27</v>
      </c>
      <c r="AA48" s="10">
        <v>14.7</v>
      </c>
      <c r="AB48" s="95">
        <v>12850500</v>
      </c>
      <c r="AC48" s="10">
        <v>14.65</v>
      </c>
      <c r="AE48" s="138">
        <f t="shared" si="4"/>
        <v>3.4246575342467001E-3</v>
      </c>
    </row>
    <row r="49" spans="2:31" x14ac:dyDescent="0.25">
      <c r="B49" s="508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59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20.205499999999997</v>
      </c>
      <c r="T49" s="136" t="s">
        <v>122</v>
      </c>
      <c r="U49" s="130" t="s">
        <v>373</v>
      </c>
      <c r="W49" s="133">
        <v>42662</v>
      </c>
      <c r="X49" s="10">
        <v>14.35</v>
      </c>
      <c r="Y49" s="10">
        <v>14.86</v>
      </c>
      <c r="Z49" s="10">
        <v>14.31</v>
      </c>
      <c r="AA49" s="10">
        <v>14.65</v>
      </c>
      <c r="AB49" s="95">
        <v>15798500</v>
      </c>
      <c r="AC49" s="10">
        <v>14.6</v>
      </c>
      <c r="AE49" s="138">
        <f t="shared" si="4"/>
        <v>3.180212014134276E-2</v>
      </c>
    </row>
    <row r="50" spans="2:31" x14ac:dyDescent="0.25">
      <c r="B50" s="508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59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20.029799999999998</v>
      </c>
      <c r="T50" s="136"/>
      <c r="U50" s="130"/>
      <c r="W50" s="133">
        <v>42661</v>
      </c>
      <c r="X50" s="10">
        <v>14.4</v>
      </c>
      <c r="Y50" s="10">
        <v>14.42</v>
      </c>
      <c r="Z50" s="10">
        <v>14.01</v>
      </c>
      <c r="AA50" s="10">
        <v>14.2</v>
      </c>
      <c r="AB50" s="95">
        <v>15738400</v>
      </c>
      <c r="AC50" s="10">
        <v>14.15</v>
      </c>
      <c r="AE50" s="138">
        <f t="shared" si="4"/>
        <v>1.4154281670204494E-3</v>
      </c>
    </row>
    <row r="51" spans="2:31" x14ac:dyDescent="0.25">
      <c r="B51" s="508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459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19.854099999999999</v>
      </c>
      <c r="T51" s="136" t="s">
        <v>105</v>
      </c>
      <c r="U51" s="130" t="s">
        <v>517</v>
      </c>
      <c r="W51" s="133">
        <v>42660</v>
      </c>
      <c r="X51" s="10">
        <v>14.39</v>
      </c>
      <c r="Y51" s="10">
        <v>14.56</v>
      </c>
      <c r="Z51" s="10">
        <v>14.03</v>
      </c>
      <c r="AA51" s="10">
        <v>14.18</v>
      </c>
      <c r="AB51" s="95">
        <v>13373600</v>
      </c>
      <c r="AC51" s="10">
        <v>14.13</v>
      </c>
      <c r="AE51" s="138">
        <f t="shared" si="4"/>
        <v>-2.7529249827942137E-2</v>
      </c>
    </row>
    <row r="52" spans="2:31" x14ac:dyDescent="0.25">
      <c r="B52" s="508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59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19.678400000000003</v>
      </c>
      <c r="T52" s="136" t="s">
        <v>106</v>
      </c>
      <c r="U52" s="130" t="s">
        <v>404</v>
      </c>
      <c r="W52" s="133">
        <v>42657</v>
      </c>
      <c r="X52" s="10">
        <v>14.87</v>
      </c>
      <c r="Y52" s="10">
        <v>14.94</v>
      </c>
      <c r="Z52" s="10">
        <v>14.54</v>
      </c>
      <c r="AA52" s="10">
        <v>14.58</v>
      </c>
      <c r="AB52" s="95">
        <v>11115800</v>
      </c>
      <c r="AC52" s="10">
        <v>14.53</v>
      </c>
      <c r="AE52" s="138">
        <f t="shared" si="4"/>
        <v>-1.357773251866945E-2</v>
      </c>
    </row>
    <row r="53" spans="2:31" ht="15" customHeight="1" x14ac:dyDescent="0.25">
      <c r="B53" s="508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617" t="s">
        <v>188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19.502700000000001</v>
      </c>
      <c r="T53" s="136" t="s">
        <v>107</v>
      </c>
      <c r="U53" s="131">
        <v>5384102</v>
      </c>
      <c r="W53" s="133">
        <v>42656</v>
      </c>
      <c r="X53" s="10">
        <v>14.77</v>
      </c>
      <c r="Y53" s="10">
        <v>14.93</v>
      </c>
      <c r="Z53" s="10">
        <v>14.52</v>
      </c>
      <c r="AA53" s="10">
        <v>14.78</v>
      </c>
      <c r="AB53" s="95">
        <v>12611400</v>
      </c>
      <c r="AC53" s="10">
        <v>14.73</v>
      </c>
      <c r="AE53" s="138">
        <f t="shared" si="4"/>
        <v>-1.0745466756212241E-2</v>
      </c>
    </row>
    <row r="54" spans="2:31" x14ac:dyDescent="0.25">
      <c r="B54" s="508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61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19.327000000000002</v>
      </c>
      <c r="T54" s="136" t="s">
        <v>110</v>
      </c>
      <c r="U54" s="131">
        <v>17414700</v>
      </c>
      <c r="W54" s="133">
        <v>42655</v>
      </c>
      <c r="X54" s="10">
        <v>15</v>
      </c>
      <c r="Y54" s="10">
        <v>15.06</v>
      </c>
      <c r="Z54" s="10">
        <v>14.78</v>
      </c>
      <c r="AA54" s="10">
        <v>14.94</v>
      </c>
      <c r="AB54" s="95">
        <v>11786000</v>
      </c>
      <c r="AC54" s="10">
        <v>14.89</v>
      </c>
      <c r="AE54" s="138">
        <f t="shared" si="4"/>
        <v>-9.3147039254822817E-3</v>
      </c>
    </row>
    <row r="55" spans="2:31" x14ac:dyDescent="0.25">
      <c r="B55" s="508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61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19.151300000000003</v>
      </c>
      <c r="T55" s="136" t="s">
        <v>108</v>
      </c>
      <c r="U55" s="130" t="s">
        <v>518</v>
      </c>
      <c r="W55" s="133">
        <v>42654</v>
      </c>
      <c r="X55" s="10">
        <v>15.6</v>
      </c>
      <c r="Y55" s="10">
        <v>15.65</v>
      </c>
      <c r="Z55" s="10">
        <v>14.92</v>
      </c>
      <c r="AA55" s="10">
        <v>15.08</v>
      </c>
      <c r="AB55" s="95">
        <v>15994700</v>
      </c>
      <c r="AC55" s="10">
        <v>15.03</v>
      </c>
      <c r="AE55" s="138">
        <f t="shared" si="4"/>
        <v>-4.0842373962986622E-2</v>
      </c>
    </row>
    <row r="56" spans="2:31" x14ac:dyDescent="0.25">
      <c r="B56" s="508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59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18.9756</v>
      </c>
      <c r="T56" s="136" t="s">
        <v>111</v>
      </c>
      <c r="U56" s="130" t="s">
        <v>129</v>
      </c>
      <c r="W56" s="133">
        <v>42653</v>
      </c>
      <c r="X56" s="10">
        <v>15.84</v>
      </c>
      <c r="Y56" s="10">
        <v>15.95</v>
      </c>
      <c r="Z56" s="10">
        <v>15.61</v>
      </c>
      <c r="AA56" s="10">
        <v>15.72</v>
      </c>
      <c r="AB56" s="95">
        <v>10553600</v>
      </c>
      <c r="AC56" s="10">
        <v>15.67</v>
      </c>
      <c r="AE56" s="138">
        <f t="shared" si="4"/>
        <v>1.0315925209542165E-2</v>
      </c>
    </row>
    <row r="57" spans="2:31" x14ac:dyDescent="0.25">
      <c r="B57" s="508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59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18.799900000000001</v>
      </c>
      <c r="T57" s="136" t="s">
        <v>112</v>
      </c>
      <c r="U57" s="130">
        <v>-2.0099999999999998</v>
      </c>
      <c r="W57" s="133">
        <v>42650</v>
      </c>
      <c r="X57" s="10">
        <v>16.11</v>
      </c>
      <c r="Y57" s="10">
        <v>16.18</v>
      </c>
      <c r="Z57" s="10">
        <v>15.5</v>
      </c>
      <c r="AA57" s="10">
        <v>15.56</v>
      </c>
      <c r="AB57" s="95">
        <v>16881100</v>
      </c>
      <c r="AC57" s="10">
        <v>15.51</v>
      </c>
      <c r="AE57" s="138">
        <f t="shared" si="4"/>
        <v>-3.2439176543980097E-2</v>
      </c>
    </row>
    <row r="58" spans="2:31" x14ac:dyDescent="0.25">
      <c r="B58" s="508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59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18.624200000000002</v>
      </c>
      <c r="T58" s="136" t="s">
        <v>109</v>
      </c>
      <c r="U58" s="130" t="s">
        <v>458</v>
      </c>
      <c r="W58" s="133">
        <v>42649</v>
      </c>
      <c r="X58" s="10">
        <v>16.27</v>
      </c>
      <c r="Y58" s="10">
        <v>16.34</v>
      </c>
      <c r="Z58" s="10">
        <v>15.82</v>
      </c>
      <c r="AA58" s="10">
        <v>16.079999999999998</v>
      </c>
      <c r="AB58" s="95">
        <v>13514900</v>
      </c>
      <c r="AC58" s="10">
        <v>16.03</v>
      </c>
      <c r="AE58" s="138">
        <f t="shared" si="4"/>
        <v>-2.4891101431238072E-3</v>
      </c>
    </row>
    <row r="59" spans="2:31" x14ac:dyDescent="0.25">
      <c r="B59" s="508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59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18.448500000000003</v>
      </c>
      <c r="W59" s="133">
        <v>42648</v>
      </c>
      <c r="X59" s="10">
        <v>15.93</v>
      </c>
      <c r="Y59" s="10">
        <v>16.399999999999999</v>
      </c>
      <c r="Z59" s="10">
        <v>15.87</v>
      </c>
      <c r="AA59" s="10">
        <v>16.12</v>
      </c>
      <c r="AB59" s="95">
        <v>17660800</v>
      </c>
      <c r="AC59" s="10">
        <v>16.07</v>
      </c>
      <c r="AE59" s="138">
        <f t="shared" si="4"/>
        <v>3.145057766367132E-2</v>
      </c>
    </row>
    <row r="60" spans="2:31" x14ac:dyDescent="0.25">
      <c r="B60" s="508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59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18.2728</v>
      </c>
      <c r="W60" s="133">
        <v>42647</v>
      </c>
      <c r="X60" s="10">
        <v>16.02</v>
      </c>
      <c r="Y60" s="10">
        <v>16.14</v>
      </c>
      <c r="Z60" s="10">
        <v>15.52</v>
      </c>
      <c r="AA60" s="10">
        <v>15.63</v>
      </c>
      <c r="AB60" s="95">
        <v>13750500</v>
      </c>
      <c r="AC60" s="10">
        <v>15.58</v>
      </c>
      <c r="AE60" s="138">
        <f t="shared" si="4"/>
        <v>-2.1971123666038928E-2</v>
      </c>
    </row>
    <row r="61" spans="2:31" x14ac:dyDescent="0.25">
      <c r="B61" s="508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59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18.097100000000001</v>
      </c>
      <c r="W61" s="133">
        <v>42646</v>
      </c>
      <c r="X61" s="10">
        <v>15.89</v>
      </c>
      <c r="Y61" s="10">
        <v>16.09</v>
      </c>
      <c r="Z61" s="10">
        <v>15.61</v>
      </c>
      <c r="AA61" s="10">
        <v>15.98</v>
      </c>
      <c r="AB61" s="95">
        <v>10465300</v>
      </c>
      <c r="AC61" s="10">
        <v>15.93</v>
      </c>
      <c r="AE61" s="138">
        <f t="shared" si="4"/>
        <v>1.0786802030456899E-2</v>
      </c>
    </row>
    <row r="62" spans="2:31" x14ac:dyDescent="0.25">
      <c r="B62" s="508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61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17.921400000000002</v>
      </c>
      <c r="W62" s="133">
        <v>42643</v>
      </c>
      <c r="X62" s="10">
        <v>15.95</v>
      </c>
      <c r="Y62" s="10">
        <v>16.16</v>
      </c>
      <c r="Z62" s="10">
        <v>15.76</v>
      </c>
      <c r="AA62" s="10">
        <v>15.81</v>
      </c>
      <c r="AB62" s="95">
        <v>19307900</v>
      </c>
      <c r="AC62" s="10">
        <v>15.76</v>
      </c>
      <c r="AE62" s="138">
        <f t="shared" si="4"/>
        <v>-5.6782334384858357E-3</v>
      </c>
    </row>
    <row r="63" spans="2:31" x14ac:dyDescent="0.25">
      <c r="B63" s="508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61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17.745699999999999</v>
      </c>
      <c r="W63" s="133">
        <v>42642</v>
      </c>
      <c r="X63" s="10">
        <v>15.28</v>
      </c>
      <c r="Y63" s="10">
        <v>16.25</v>
      </c>
      <c r="Z63" s="10">
        <v>15.28</v>
      </c>
      <c r="AA63" s="10">
        <v>15.9</v>
      </c>
      <c r="AB63" s="95">
        <v>34965500</v>
      </c>
      <c r="AC63" s="10">
        <v>15.85</v>
      </c>
      <c r="AE63" s="138">
        <f t="shared" si="4"/>
        <v>4.7587574355584916E-2</v>
      </c>
    </row>
    <row r="64" spans="2:31" x14ac:dyDescent="0.25">
      <c r="B64" s="508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59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17.57</v>
      </c>
      <c r="W64" s="133">
        <v>42641</v>
      </c>
      <c r="X64" s="10">
        <v>14.21</v>
      </c>
      <c r="Y64" s="10">
        <v>15.24</v>
      </c>
      <c r="Z64" s="10">
        <v>13.84</v>
      </c>
      <c r="AA64" s="10">
        <v>15.18</v>
      </c>
      <c r="AB64" s="95">
        <v>30979900</v>
      </c>
      <c r="AC64" s="10">
        <v>15.13</v>
      </c>
      <c r="AE64" s="138">
        <f t="shared" si="4"/>
        <v>7.994289793005005E-2</v>
      </c>
    </row>
    <row r="65" spans="1:31" x14ac:dyDescent="0.25">
      <c r="B65" s="508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59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17.394300000000001</v>
      </c>
      <c r="W65" s="133">
        <v>42640</v>
      </c>
      <c r="X65" s="10">
        <v>14.16</v>
      </c>
      <c r="Y65" s="10">
        <v>14.22</v>
      </c>
      <c r="Z65" s="10">
        <v>13.9</v>
      </c>
      <c r="AA65" s="10">
        <v>14.06</v>
      </c>
      <c r="AB65" s="95">
        <v>16028700</v>
      </c>
      <c r="AC65" s="10">
        <v>14.01</v>
      </c>
      <c r="AE65" s="138">
        <f t="shared" si="4"/>
        <v>-2.4373259052924756E-2</v>
      </c>
    </row>
    <row r="66" spans="1:31" x14ac:dyDescent="0.25">
      <c r="B66" s="508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59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17.218599999999999</v>
      </c>
      <c r="W66" s="133">
        <v>42639</v>
      </c>
      <c r="X66" s="10">
        <v>14.55</v>
      </c>
      <c r="Y66" s="10">
        <v>14.85</v>
      </c>
      <c r="Z66" s="10">
        <v>14.38</v>
      </c>
      <c r="AA66" s="10">
        <v>14.41</v>
      </c>
      <c r="AB66" s="95">
        <v>11913000</v>
      </c>
      <c r="AC66" s="10">
        <v>14.36</v>
      </c>
      <c r="AE66" s="138">
        <f t="shared" si="4"/>
        <v>-5.5401662049862077E-3</v>
      </c>
    </row>
    <row r="67" spans="1:31" x14ac:dyDescent="0.25">
      <c r="B67" s="509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59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17.042899999999999</v>
      </c>
      <c r="W67" s="133">
        <v>42636</v>
      </c>
      <c r="X67" s="10">
        <v>14.71</v>
      </c>
      <c r="Y67" s="10">
        <v>15.1</v>
      </c>
      <c r="Z67" s="10">
        <v>14.26</v>
      </c>
      <c r="AA67" s="10">
        <v>14.49</v>
      </c>
      <c r="AB67" s="95">
        <v>22031500</v>
      </c>
      <c r="AC67" s="10">
        <v>14.44</v>
      </c>
      <c r="AE67" s="138">
        <f t="shared" si="4"/>
        <v>-2.5641025641025661E-2</v>
      </c>
    </row>
    <row r="68" spans="1:31" x14ac:dyDescent="0.25">
      <c r="B68" s="508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59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16.8672</v>
      </c>
      <c r="W68" s="133">
        <v>42635</v>
      </c>
      <c r="X68" s="10">
        <v>14.8</v>
      </c>
      <c r="Y68" s="10">
        <v>15.23</v>
      </c>
      <c r="Z68" s="10">
        <v>14.74</v>
      </c>
      <c r="AA68" s="10">
        <v>14.87</v>
      </c>
      <c r="AB68" s="95">
        <v>17035300</v>
      </c>
      <c r="AC68" s="10">
        <v>14.82</v>
      </c>
      <c r="AE68" s="138" t="e">
        <f>AC68/AC69-1</f>
        <v>#DIV/0!</v>
      </c>
    </row>
    <row r="69" spans="1:31" x14ac:dyDescent="0.25">
      <c r="B69" s="508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59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16.691499999999998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08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59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16.515799999999999</v>
      </c>
    </row>
    <row r="71" spans="1:31" x14ac:dyDescent="0.25">
      <c r="B71" s="508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59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16.3401</v>
      </c>
    </row>
    <row r="72" spans="1:31" x14ac:dyDescent="0.25">
      <c r="B72" s="508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59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16.164400000000001</v>
      </c>
    </row>
    <row r="73" spans="1:31" x14ac:dyDescent="0.25">
      <c r="B73" s="508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61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15.988700000000001</v>
      </c>
    </row>
    <row r="74" spans="1:31" ht="15" customHeight="1" x14ac:dyDescent="0.25">
      <c r="B74" s="620" t="s">
        <v>183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61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15.813000000000001</v>
      </c>
    </row>
    <row r="75" spans="1:31" x14ac:dyDescent="0.25">
      <c r="B75" s="620"/>
      <c r="C75" s="7">
        <v>500</v>
      </c>
      <c r="D75" s="79">
        <v>6.75</v>
      </c>
      <c r="E75" s="44">
        <v>0</v>
      </c>
      <c r="F75" s="44">
        <f t="shared" si="10"/>
        <v>3375</v>
      </c>
      <c r="G75" s="459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15.6373</v>
      </c>
    </row>
    <row r="76" spans="1:31" x14ac:dyDescent="0.25">
      <c r="B76" s="620"/>
      <c r="C76" s="7">
        <v>300</v>
      </c>
      <c r="D76" s="79">
        <v>6.75</v>
      </c>
      <c r="E76" s="44">
        <v>0</v>
      </c>
      <c r="F76" s="44">
        <f t="shared" si="10"/>
        <v>2025</v>
      </c>
      <c r="G76" s="459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15.461600000000001</v>
      </c>
    </row>
    <row r="77" spans="1:31" x14ac:dyDescent="0.25">
      <c r="B77" s="508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59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15.2859</v>
      </c>
    </row>
    <row r="78" spans="1:31" x14ac:dyDescent="0.25">
      <c r="B78" s="508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59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15.110200000000001</v>
      </c>
    </row>
    <row r="79" spans="1:31" x14ac:dyDescent="0.25">
      <c r="B79" s="508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59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14.9345</v>
      </c>
    </row>
    <row r="80" spans="1:31" x14ac:dyDescent="0.25">
      <c r="A80" s="2"/>
      <c r="B80" s="508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59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08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59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08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59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08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59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08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59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08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59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08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59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08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59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08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59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618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59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19"/>
      <c r="C90" s="7">
        <v>500</v>
      </c>
      <c r="D90" s="79">
        <v>11.42</v>
      </c>
      <c r="E90" s="44">
        <v>0</v>
      </c>
      <c r="F90" s="44">
        <f t="shared" si="10"/>
        <v>5710</v>
      </c>
      <c r="G90" s="459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08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59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08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59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08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59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618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59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618"/>
      <c r="C95" s="7">
        <v>350</v>
      </c>
      <c r="D95" s="79">
        <v>11.22</v>
      </c>
      <c r="E95" s="44">
        <v>0</v>
      </c>
      <c r="F95" s="44">
        <f t="shared" si="10"/>
        <v>3927</v>
      </c>
      <c r="G95" s="459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620" t="s">
        <v>198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59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620"/>
      <c r="C97" s="7">
        <v>500</v>
      </c>
      <c r="D97" s="79">
        <v>11.01</v>
      </c>
      <c r="E97" s="44">
        <v>0</v>
      </c>
      <c r="F97" s="44">
        <f t="shared" si="10"/>
        <v>5505</v>
      </c>
      <c r="G97" s="459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620"/>
      <c r="C98" s="7">
        <v>500</v>
      </c>
      <c r="D98" s="79">
        <v>10.75</v>
      </c>
      <c r="E98" s="44">
        <v>0</v>
      </c>
      <c r="F98" s="44">
        <f t="shared" si="10"/>
        <v>5375</v>
      </c>
      <c r="G98" s="459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620"/>
      <c r="C99" s="7">
        <v>1000</v>
      </c>
      <c r="D99" s="79">
        <v>10.4</v>
      </c>
      <c r="E99" s="44">
        <v>0</v>
      </c>
      <c r="F99" s="44">
        <f t="shared" si="10"/>
        <v>10400</v>
      </c>
      <c r="G99" s="459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620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59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08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59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08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59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08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626" t="s">
        <v>229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08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626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08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626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08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59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08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59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08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58"/>
      <c r="H108" s="82"/>
      <c r="I108" s="79"/>
      <c r="J108" s="44"/>
      <c r="K108" s="44"/>
    </row>
    <row r="109" spans="2:14" x14ac:dyDescent="0.25">
      <c r="B109" s="508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58"/>
      <c r="H109" s="82"/>
      <c r="I109" s="79"/>
      <c r="J109" s="44"/>
      <c r="K109" s="44"/>
    </row>
    <row r="110" spans="2:14" x14ac:dyDescent="0.25">
      <c r="B110" s="508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58"/>
      <c r="H110" s="82"/>
      <c r="I110" s="79"/>
      <c r="J110" s="44"/>
      <c r="K110" s="44"/>
      <c r="N110" s="72"/>
    </row>
    <row r="111" spans="2:14" x14ac:dyDescent="0.25">
      <c r="B111" s="508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58"/>
      <c r="H111" s="82"/>
      <c r="I111" s="79"/>
      <c r="J111" s="44"/>
      <c r="K111" s="44"/>
    </row>
    <row r="112" spans="2:14" x14ac:dyDescent="0.25">
      <c r="B112" s="508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58"/>
      <c r="H112" s="82"/>
      <c r="I112" s="79"/>
      <c r="J112" s="44"/>
      <c r="K112" s="44"/>
    </row>
    <row r="113" spans="1:11" x14ac:dyDescent="0.25">
      <c r="A113" s="624" t="s">
        <v>203</v>
      </c>
      <c r="B113" s="508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58"/>
      <c r="H113" s="82"/>
      <c r="I113" s="79"/>
      <c r="J113" s="44"/>
      <c r="K113" s="44"/>
    </row>
    <row r="114" spans="1:11" x14ac:dyDescent="0.25">
      <c r="A114" s="624"/>
      <c r="B114" s="508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58"/>
      <c r="H114" s="82"/>
      <c r="I114" s="79"/>
      <c r="J114" s="44"/>
      <c r="K114" s="44"/>
    </row>
    <row r="115" spans="1:11" x14ac:dyDescent="0.25">
      <c r="A115" s="624"/>
      <c r="B115" s="508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58"/>
      <c r="H115" s="82"/>
      <c r="I115" s="79"/>
      <c r="J115" s="44"/>
      <c r="K115" s="44"/>
    </row>
    <row r="116" spans="1:11" x14ac:dyDescent="0.25">
      <c r="A116" s="624"/>
      <c r="B116" s="508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58"/>
      <c r="H116" s="82"/>
      <c r="I116" s="79"/>
      <c r="J116" s="44"/>
      <c r="K116" s="44"/>
    </row>
    <row r="117" spans="1:11" x14ac:dyDescent="0.25">
      <c r="B117" s="508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58"/>
      <c r="H117" s="82"/>
      <c r="I117" s="79"/>
      <c r="J117" s="44"/>
      <c r="K117" s="44"/>
    </row>
    <row r="118" spans="1:11" x14ac:dyDescent="0.25">
      <c r="B118" s="508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58"/>
      <c r="H118" s="82"/>
      <c r="I118" s="79"/>
      <c r="J118" s="44"/>
      <c r="K118" s="44"/>
    </row>
    <row r="119" spans="1:11" x14ac:dyDescent="0.25">
      <c r="B119" s="508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58"/>
      <c r="H119" s="82"/>
      <c r="I119" s="79"/>
      <c r="J119" s="44"/>
      <c r="K119" s="44"/>
    </row>
    <row r="120" spans="1:11" x14ac:dyDescent="0.25">
      <c r="A120" s="625" t="s">
        <v>208</v>
      </c>
      <c r="B120" s="508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58"/>
      <c r="H120" s="82"/>
      <c r="I120" s="79"/>
      <c r="J120" s="44"/>
      <c r="K120" s="44"/>
    </row>
    <row r="121" spans="1:11" x14ac:dyDescent="0.25">
      <c r="A121" s="625"/>
      <c r="B121" s="508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58"/>
      <c r="H121" s="82"/>
      <c r="I121" s="79"/>
      <c r="J121" s="44"/>
      <c r="K121" s="44"/>
    </row>
    <row r="122" spans="1:11" x14ac:dyDescent="0.25">
      <c r="A122" s="625"/>
      <c r="B122" s="508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58"/>
      <c r="H122" s="82"/>
      <c r="I122" s="79"/>
      <c r="J122" s="44"/>
      <c r="K122" s="44"/>
    </row>
    <row r="123" spans="1:11" x14ac:dyDescent="0.25">
      <c r="B123" s="508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58"/>
      <c r="H123" s="82"/>
      <c r="I123" s="79"/>
      <c r="J123" s="44"/>
      <c r="K123" s="44"/>
    </row>
    <row r="124" spans="1:11" x14ac:dyDescent="0.25">
      <c r="B124" s="508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58"/>
      <c r="H124" s="82"/>
      <c r="I124" s="79"/>
      <c r="J124" s="44"/>
      <c r="K124" s="44"/>
    </row>
    <row r="125" spans="1:11" x14ac:dyDescent="0.25">
      <c r="B125" s="508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58"/>
      <c r="H125" s="82"/>
      <c r="I125" s="79"/>
      <c r="J125" s="44"/>
      <c r="K125" s="44"/>
    </row>
    <row r="126" spans="1:11" x14ac:dyDescent="0.25">
      <c r="A126" s="624" t="s">
        <v>211</v>
      </c>
      <c r="B126" s="508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58"/>
      <c r="H126" s="82"/>
      <c r="I126" s="79"/>
      <c r="J126" s="44"/>
      <c r="K126" s="44"/>
    </row>
    <row r="127" spans="1:11" x14ac:dyDescent="0.25">
      <c r="A127" s="624"/>
      <c r="B127" s="508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58"/>
      <c r="H127" s="82"/>
      <c r="I127" s="79"/>
      <c r="J127" s="44"/>
      <c r="K127" s="44"/>
    </row>
    <row r="128" spans="1:11" x14ac:dyDescent="0.25">
      <c r="A128" s="624"/>
      <c r="B128" s="508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58"/>
      <c r="H128" s="82"/>
      <c r="I128" s="79"/>
      <c r="J128" s="44"/>
      <c r="K128" s="44"/>
    </row>
    <row r="129" spans="2:11" x14ac:dyDescent="0.25">
      <c r="B129" s="508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58"/>
      <c r="H129" s="82"/>
      <c r="I129" s="79"/>
      <c r="J129" s="44"/>
      <c r="K129" s="44"/>
    </row>
    <row r="130" spans="2:11" x14ac:dyDescent="0.25">
      <c r="B130" s="508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58"/>
      <c r="H130" s="82"/>
      <c r="I130" s="79"/>
      <c r="J130" s="44"/>
      <c r="K130" s="44"/>
    </row>
    <row r="131" spans="2:11" x14ac:dyDescent="0.25">
      <c r="B131" s="508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58"/>
      <c r="H131" s="82"/>
      <c r="I131" s="79"/>
      <c r="J131" s="44"/>
      <c r="K131" s="44"/>
    </row>
    <row r="132" spans="2:11" x14ac:dyDescent="0.25">
      <c r="B132" s="508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58"/>
      <c r="H132" s="82"/>
      <c r="I132" s="79"/>
      <c r="J132" s="44"/>
      <c r="K132" s="44"/>
    </row>
    <row r="133" spans="2:11" x14ac:dyDescent="0.25">
      <c r="B133" s="508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58"/>
      <c r="H133" s="82"/>
      <c r="I133" s="79"/>
      <c r="J133" s="44"/>
      <c r="K133" s="44"/>
    </row>
    <row r="134" spans="2:11" x14ac:dyDescent="0.25">
      <c r="B134" s="508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58"/>
      <c r="H134" s="82"/>
      <c r="I134" s="79"/>
      <c r="J134" s="44"/>
      <c r="K134" s="44"/>
    </row>
    <row r="135" spans="2:11" x14ac:dyDescent="0.25">
      <c r="B135" s="508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58"/>
      <c r="H135" s="82"/>
      <c r="I135" s="79"/>
      <c r="J135" s="44"/>
      <c r="K135" s="44"/>
    </row>
    <row r="136" spans="2:11" x14ac:dyDescent="0.25">
      <c r="B136" s="508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58"/>
      <c r="H136" s="82"/>
      <c r="I136" s="79"/>
      <c r="J136" s="44"/>
      <c r="K136" s="44"/>
    </row>
    <row r="137" spans="2:11" ht="15" customHeight="1" x14ac:dyDescent="0.25">
      <c r="B137" s="508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58"/>
      <c r="H137" s="82"/>
      <c r="I137" s="79"/>
      <c r="J137" s="44"/>
      <c r="K137" s="44"/>
    </row>
    <row r="138" spans="2:11" x14ac:dyDescent="0.25">
      <c r="B138" s="508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58"/>
      <c r="H138" s="82"/>
      <c r="I138" s="79"/>
      <c r="J138" s="44"/>
      <c r="K138" s="44"/>
    </row>
    <row r="139" spans="2:11" x14ac:dyDescent="0.25">
      <c r="B139" s="508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58"/>
      <c r="H139" s="82"/>
      <c r="I139" s="79"/>
      <c r="J139" s="44"/>
      <c r="K139" s="44"/>
    </row>
    <row r="140" spans="2:11" x14ac:dyDescent="0.25">
      <c r="B140" s="508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58"/>
      <c r="H140" s="82"/>
      <c r="I140" s="79"/>
      <c r="J140" s="44"/>
      <c r="K140" s="44"/>
    </row>
    <row r="141" spans="2:11" x14ac:dyDescent="0.25">
      <c r="B141" s="508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58"/>
      <c r="H141" s="82"/>
      <c r="I141" s="79"/>
      <c r="J141" s="44"/>
      <c r="K141" s="44"/>
    </row>
    <row r="142" spans="2:11" x14ac:dyDescent="0.25">
      <c r="B142" s="508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59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08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58"/>
      <c r="H143" s="82"/>
      <c r="I143" s="79"/>
      <c r="J143" s="44"/>
      <c r="K143" s="44"/>
    </row>
    <row r="144" spans="2:11" x14ac:dyDescent="0.25">
      <c r="B144" s="508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58"/>
      <c r="H144" s="82"/>
      <c r="I144" s="79"/>
      <c r="J144" s="44"/>
      <c r="K144" s="44"/>
    </row>
    <row r="145" spans="1:14" x14ac:dyDescent="0.25">
      <c r="B145" s="508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58"/>
      <c r="H145" s="82"/>
      <c r="I145" s="79"/>
      <c r="J145" s="44"/>
      <c r="K145" s="44"/>
    </row>
    <row r="146" spans="1:14" x14ac:dyDescent="0.25">
      <c r="B146" s="508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59">
        <v>42549</v>
      </c>
      <c r="H146" s="82">
        <v>1100</v>
      </c>
      <c r="I146" s="79">
        <v>14.68</v>
      </c>
      <c r="J146" s="44">
        <v>0.35</v>
      </c>
      <c r="K146" s="44">
        <f t="shared" ref="K146:K215" si="13">H146*I146-J146</f>
        <v>16147.65</v>
      </c>
    </row>
    <row r="147" spans="1:14" x14ac:dyDescent="0.25">
      <c r="B147" s="508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621" t="s">
        <v>240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08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621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08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621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10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621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06"/>
      <c r="B151" s="510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59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06"/>
      <c r="B152" s="508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59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06"/>
      <c r="B153" s="508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59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08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59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08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59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08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59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08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59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08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59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08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59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08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59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08">
        <v>42583</v>
      </c>
      <c r="C161" s="426">
        <v>20</v>
      </c>
      <c r="D161" s="79">
        <v>13.02</v>
      </c>
      <c r="E161" s="44">
        <v>0</v>
      </c>
      <c r="F161" s="44">
        <f t="shared" si="16"/>
        <v>260.39999999999998</v>
      </c>
      <c r="G161" s="459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08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59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08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59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08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59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08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59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08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59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08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623" t="s">
        <v>280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08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623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08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623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08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623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08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59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08">
        <v>42604</v>
      </c>
      <c r="C172" s="7">
        <v>1000</v>
      </c>
      <c r="D172" s="79">
        <v>15.68</v>
      </c>
      <c r="E172" s="44">
        <v>0</v>
      </c>
      <c r="F172" s="44">
        <f t="shared" ref="F172:F209" si="20">C172*D172+E172</f>
        <v>15680</v>
      </c>
      <c r="G172" s="459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08">
        <v>42604</v>
      </c>
      <c r="C173" s="7">
        <v>500</v>
      </c>
      <c r="D173" s="79">
        <v>15.48</v>
      </c>
      <c r="E173" s="44">
        <v>0</v>
      </c>
      <c r="F173" s="44">
        <f t="shared" si="20"/>
        <v>7740</v>
      </c>
      <c r="G173" s="459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08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59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08">
        <v>42608</v>
      </c>
      <c r="C175" s="7">
        <v>500</v>
      </c>
      <c r="D175" s="79">
        <v>15.98</v>
      </c>
      <c r="E175" s="44">
        <v>0</v>
      </c>
      <c r="F175" s="44">
        <f t="shared" si="20"/>
        <v>7990</v>
      </c>
      <c r="G175" s="459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08">
        <v>42608</v>
      </c>
      <c r="C176" s="7">
        <v>500</v>
      </c>
      <c r="D176" s="79">
        <v>15.85</v>
      </c>
      <c r="E176" s="44">
        <v>0</v>
      </c>
      <c r="F176" s="44">
        <f t="shared" si="20"/>
        <v>7925</v>
      </c>
      <c r="G176" s="459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622" t="s">
        <v>297</v>
      </c>
    </row>
    <row r="177" spans="1:15" x14ac:dyDescent="0.25">
      <c r="B177" s="508">
        <v>42612</v>
      </c>
      <c r="C177" s="7">
        <v>500</v>
      </c>
      <c r="D177" s="79">
        <v>15.68</v>
      </c>
      <c r="E177" s="44">
        <v>0</v>
      </c>
      <c r="F177" s="44">
        <f t="shared" si="20"/>
        <v>7840</v>
      </c>
      <c r="G177" s="459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622"/>
    </row>
    <row r="178" spans="1:15" x14ac:dyDescent="0.25">
      <c r="B178" s="508">
        <v>42612</v>
      </c>
      <c r="C178" s="7">
        <v>500</v>
      </c>
      <c r="D178" s="79">
        <v>15.55</v>
      </c>
      <c r="E178" s="44">
        <v>0</v>
      </c>
      <c r="F178" s="44">
        <f t="shared" si="20"/>
        <v>7775</v>
      </c>
      <c r="G178" s="459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622"/>
      <c r="O178" s="2"/>
    </row>
    <row r="179" spans="1:15" x14ac:dyDescent="0.25">
      <c r="B179" s="508">
        <v>42613</v>
      </c>
      <c r="C179" s="7">
        <v>500</v>
      </c>
      <c r="D179" s="79">
        <v>15.244999999999999</v>
      </c>
      <c r="E179" s="44">
        <v>0</v>
      </c>
      <c r="F179" s="44">
        <f t="shared" si="20"/>
        <v>7622.5</v>
      </c>
      <c r="G179" s="459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08">
        <v>42613</v>
      </c>
      <c r="C180" s="7">
        <v>500</v>
      </c>
      <c r="D180" s="79">
        <v>15.08</v>
      </c>
      <c r="E180" s="44">
        <v>0</v>
      </c>
      <c r="F180" s="44">
        <f t="shared" si="20"/>
        <v>7540</v>
      </c>
      <c r="G180" s="459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08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59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08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59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08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59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08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59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21" t="s">
        <v>307</v>
      </c>
      <c r="B185" s="508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59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21"/>
      <c r="B186" s="508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59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21"/>
      <c r="B187" s="508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59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21"/>
      <c r="B188" s="508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59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21"/>
      <c r="B189" s="508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59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08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59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08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59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08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59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4" x14ac:dyDescent="0.25">
      <c r="B193" s="508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59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4" x14ac:dyDescent="0.25">
      <c r="B194" s="508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59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4" x14ac:dyDescent="0.25">
      <c r="B195" s="508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59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4" x14ac:dyDescent="0.25">
      <c r="B196" s="508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59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4" x14ac:dyDescent="0.25">
      <c r="B197" s="508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  <c r="G197" s="459">
        <v>42676</v>
      </c>
      <c r="H197" s="82">
        <v>200</v>
      </c>
      <c r="I197" s="79">
        <v>13.05</v>
      </c>
      <c r="J197" s="44">
        <v>0.06</v>
      </c>
      <c r="K197" s="44">
        <f t="shared" si="13"/>
        <v>2609.94</v>
      </c>
    </row>
    <row r="198" spans="1:14" x14ac:dyDescent="0.25">
      <c r="B198" s="508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  <c r="G198" s="459">
        <v>42677</v>
      </c>
      <c r="H198" s="82">
        <v>500</v>
      </c>
      <c r="I198" s="79">
        <v>13.96</v>
      </c>
      <c r="J198" s="44">
        <v>0.15</v>
      </c>
      <c r="K198" s="44">
        <f t="shared" si="13"/>
        <v>6979.85</v>
      </c>
    </row>
    <row r="199" spans="1:14" x14ac:dyDescent="0.25">
      <c r="B199" s="508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  <c r="G199" s="459">
        <v>42677</v>
      </c>
      <c r="H199" s="82">
        <v>2000</v>
      </c>
      <c r="I199" s="79">
        <v>14.5</v>
      </c>
      <c r="J199" s="44">
        <v>0.63</v>
      </c>
      <c r="K199" s="44">
        <f t="shared" si="13"/>
        <v>28999.37</v>
      </c>
    </row>
    <row r="200" spans="1:14" x14ac:dyDescent="0.25">
      <c r="B200" s="508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  <c r="G200" s="459">
        <v>42682</v>
      </c>
      <c r="H200" s="82">
        <v>1000</v>
      </c>
      <c r="I200" s="79">
        <v>14.28</v>
      </c>
      <c r="J200" s="44">
        <v>0.31</v>
      </c>
      <c r="K200" s="44">
        <f t="shared" si="13"/>
        <v>14279.69</v>
      </c>
    </row>
    <row r="201" spans="1:14" ht="15" customHeight="1" x14ac:dyDescent="0.25">
      <c r="A201" s="615" t="s">
        <v>325</v>
      </c>
      <c r="B201" s="508">
        <v>42647</v>
      </c>
      <c r="C201" s="7">
        <v>500</v>
      </c>
      <c r="D201" s="79">
        <v>15.86</v>
      </c>
      <c r="E201" s="44">
        <v>0</v>
      </c>
      <c r="F201" s="44">
        <f t="shared" si="20"/>
        <v>7930</v>
      </c>
      <c r="G201" s="459">
        <v>42685</v>
      </c>
      <c r="H201" s="82">
        <v>500</v>
      </c>
      <c r="I201" s="79">
        <v>15.88</v>
      </c>
      <c r="J201" s="44">
        <v>0.17</v>
      </c>
      <c r="K201" s="44">
        <f t="shared" si="13"/>
        <v>7939.83</v>
      </c>
    </row>
    <row r="202" spans="1:14" x14ac:dyDescent="0.25">
      <c r="A202" s="615"/>
      <c r="B202" s="508">
        <v>42647</v>
      </c>
      <c r="C202" s="7">
        <v>500</v>
      </c>
      <c r="D202" s="79">
        <v>15.62</v>
      </c>
      <c r="E202" s="44">
        <v>0</v>
      </c>
      <c r="F202" s="44">
        <f t="shared" si="20"/>
        <v>7810</v>
      </c>
      <c r="G202" s="459">
        <v>42695</v>
      </c>
      <c r="H202" s="82">
        <v>2272</v>
      </c>
      <c r="I202" s="79">
        <v>16.28</v>
      </c>
      <c r="J202" s="44">
        <v>0.81</v>
      </c>
      <c r="K202" s="44">
        <f t="shared" si="13"/>
        <v>36987.350000000006</v>
      </c>
    </row>
    <row r="203" spans="1:14" x14ac:dyDescent="0.25">
      <c r="A203" s="615"/>
      <c r="B203" s="508">
        <v>42649</v>
      </c>
      <c r="C203" s="7">
        <v>500</v>
      </c>
      <c r="D203" s="79">
        <v>15.97</v>
      </c>
      <c r="E203" s="44">
        <v>0</v>
      </c>
      <c r="F203" s="44">
        <f t="shared" si="20"/>
        <v>7985</v>
      </c>
      <c r="G203" s="459">
        <v>42695</v>
      </c>
      <c r="H203" s="82">
        <v>500</v>
      </c>
      <c r="I203" s="79">
        <v>16.45</v>
      </c>
      <c r="J203" s="44">
        <v>0.18</v>
      </c>
      <c r="K203" s="44">
        <f t="shared" si="13"/>
        <v>8224.82</v>
      </c>
    </row>
    <row r="204" spans="1:14" x14ac:dyDescent="0.25">
      <c r="A204" s="615"/>
      <c r="B204" s="508">
        <v>42649</v>
      </c>
      <c r="C204" s="7">
        <v>500</v>
      </c>
      <c r="D204" s="79">
        <v>15.84</v>
      </c>
      <c r="E204" s="44">
        <v>0</v>
      </c>
      <c r="F204" s="44">
        <f t="shared" si="20"/>
        <v>7920</v>
      </c>
      <c r="G204" s="459">
        <v>42696</v>
      </c>
      <c r="H204" s="82">
        <v>500</v>
      </c>
      <c r="I204" s="79">
        <v>16.54</v>
      </c>
      <c r="J204" s="44">
        <v>0.18</v>
      </c>
      <c r="K204" s="44">
        <f t="shared" si="13"/>
        <v>8269.82</v>
      </c>
      <c r="N204" s="72"/>
    </row>
    <row r="205" spans="1:14" x14ac:dyDescent="0.25">
      <c r="B205" s="508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  <c r="G205" s="459">
        <v>42697</v>
      </c>
      <c r="H205" s="82">
        <v>200</v>
      </c>
      <c r="I205" s="79">
        <v>16.79</v>
      </c>
      <c r="J205" s="44">
        <v>7.0000000000000007E-2</v>
      </c>
      <c r="K205" s="44">
        <f t="shared" si="13"/>
        <v>3357.93</v>
      </c>
    </row>
    <row r="206" spans="1:14" x14ac:dyDescent="0.25">
      <c r="B206" s="508">
        <v>42650</v>
      </c>
      <c r="C206" s="7">
        <v>300</v>
      </c>
      <c r="D206" s="79">
        <v>15.75</v>
      </c>
      <c r="E206" s="44">
        <v>0</v>
      </c>
      <c r="F206" s="44">
        <f t="shared" si="20"/>
        <v>4725</v>
      </c>
      <c r="G206" s="459">
        <v>42697</v>
      </c>
      <c r="H206" s="82">
        <v>500</v>
      </c>
      <c r="I206" s="79">
        <v>16.59</v>
      </c>
      <c r="J206" s="44">
        <v>0.18</v>
      </c>
      <c r="K206" s="44">
        <f t="shared" si="13"/>
        <v>8294.82</v>
      </c>
    </row>
    <row r="207" spans="1:14" x14ac:dyDescent="0.25">
      <c r="B207" s="508">
        <v>42650</v>
      </c>
      <c r="C207" s="7">
        <v>300</v>
      </c>
      <c r="D207" s="79">
        <v>15.58</v>
      </c>
      <c r="E207" s="44">
        <v>0</v>
      </c>
      <c r="F207" s="44">
        <f t="shared" si="20"/>
        <v>4674</v>
      </c>
      <c r="G207" s="459">
        <v>42704</v>
      </c>
      <c r="H207" s="82">
        <v>1000</v>
      </c>
      <c r="I207" s="79">
        <v>16.420000000000002</v>
      </c>
      <c r="J207" s="44">
        <v>0.36</v>
      </c>
      <c r="K207" s="44">
        <f t="shared" si="13"/>
        <v>16419.64</v>
      </c>
    </row>
    <row r="208" spans="1:14" x14ac:dyDescent="0.25">
      <c r="B208" s="508">
        <v>42653</v>
      </c>
      <c r="C208" s="7">
        <v>394</v>
      </c>
      <c r="D208" s="79">
        <v>15.72</v>
      </c>
      <c r="E208" s="44">
        <v>0</v>
      </c>
      <c r="F208" s="44">
        <f t="shared" si="20"/>
        <v>6193.68</v>
      </c>
      <c r="G208" s="459">
        <v>42704</v>
      </c>
      <c r="H208" s="82">
        <v>300</v>
      </c>
      <c r="I208" s="79">
        <v>16.78</v>
      </c>
      <c r="J208" s="44">
        <v>1.61</v>
      </c>
      <c r="K208" s="44">
        <f t="shared" si="13"/>
        <v>5032.3900000000003</v>
      </c>
    </row>
    <row r="209" spans="1:16" x14ac:dyDescent="0.25">
      <c r="B209" s="508">
        <v>42653</v>
      </c>
      <c r="C209" s="7">
        <v>6</v>
      </c>
      <c r="D209" s="79">
        <v>15.72</v>
      </c>
      <c r="E209" s="44">
        <v>0</v>
      </c>
      <c r="F209" s="44">
        <f t="shared" si="20"/>
        <v>94.320000000000007</v>
      </c>
      <c r="G209" s="459">
        <v>42704</v>
      </c>
      <c r="H209" s="82">
        <v>1000</v>
      </c>
      <c r="I209" s="79">
        <v>17.079999999999998</v>
      </c>
      <c r="J209" s="44">
        <v>0.37</v>
      </c>
      <c r="K209" s="44">
        <f t="shared" si="13"/>
        <v>17079.63</v>
      </c>
    </row>
    <row r="210" spans="1:16" ht="15" customHeight="1" x14ac:dyDescent="0.25">
      <c r="B210" s="508">
        <v>42655</v>
      </c>
      <c r="C210" s="7">
        <v>22</v>
      </c>
      <c r="D210" s="79">
        <v>15.48</v>
      </c>
      <c r="E210" s="44">
        <v>0</v>
      </c>
      <c r="F210" s="44">
        <f t="shared" ref="F210" si="21">C210*D210+E210</f>
        <v>340.56</v>
      </c>
      <c r="G210" s="459">
        <v>42704</v>
      </c>
      <c r="H210" s="82">
        <v>1000</v>
      </c>
      <c r="I210" s="79">
        <v>17.32</v>
      </c>
      <c r="J210" s="44">
        <v>0.38</v>
      </c>
      <c r="K210" s="44">
        <f t="shared" si="13"/>
        <v>17319.62</v>
      </c>
    </row>
    <row r="211" spans="1:16" ht="15" customHeight="1" x14ac:dyDescent="0.25">
      <c r="B211" s="508">
        <v>42655</v>
      </c>
      <c r="C211" s="7">
        <v>300</v>
      </c>
      <c r="D211" s="79">
        <v>15.48</v>
      </c>
      <c r="E211" s="44">
        <v>0</v>
      </c>
      <c r="F211" s="44">
        <f t="shared" ref="F211" si="22">C211*D211+E211</f>
        <v>4644</v>
      </c>
      <c r="G211" s="459">
        <v>42704</v>
      </c>
      <c r="H211" s="82">
        <v>500</v>
      </c>
      <c r="I211" s="79">
        <v>17.64</v>
      </c>
      <c r="J211" s="44">
        <v>0.19</v>
      </c>
      <c r="K211" s="44">
        <f t="shared" si="13"/>
        <v>8819.81</v>
      </c>
    </row>
    <row r="212" spans="1:16" x14ac:dyDescent="0.25">
      <c r="A212" s="588"/>
      <c r="B212" s="508">
        <v>42668</v>
      </c>
      <c r="C212" s="7">
        <v>500</v>
      </c>
      <c r="D212" s="79">
        <v>14.26</v>
      </c>
      <c r="E212" s="44">
        <v>-2.5</v>
      </c>
      <c r="F212" s="44">
        <f t="shared" ref="F212:F221" si="23">C212*D212+E212</f>
        <v>7127.5</v>
      </c>
      <c r="G212" s="459">
        <v>42705</v>
      </c>
      <c r="H212" s="82">
        <v>528</v>
      </c>
      <c r="I212" s="79">
        <v>18.7</v>
      </c>
      <c r="J212" s="44">
        <v>0.22</v>
      </c>
      <c r="K212" s="44">
        <f t="shared" si="13"/>
        <v>9873.380000000001</v>
      </c>
    </row>
    <row r="213" spans="1:16" x14ac:dyDescent="0.25">
      <c r="A213" s="588"/>
      <c r="B213" s="508">
        <v>42668</v>
      </c>
      <c r="C213" s="7">
        <v>500</v>
      </c>
      <c r="D213" s="79">
        <v>14.16</v>
      </c>
      <c r="E213" s="44">
        <v>0</v>
      </c>
      <c r="F213" s="44">
        <f t="shared" si="23"/>
        <v>7080</v>
      </c>
      <c r="G213" s="459">
        <v>42711</v>
      </c>
      <c r="H213" s="82">
        <v>500</v>
      </c>
      <c r="I213" s="79">
        <v>18.329999999999998</v>
      </c>
      <c r="J213" s="44">
        <v>0.2</v>
      </c>
      <c r="K213" s="44">
        <f t="shared" si="13"/>
        <v>9164.7999999999993</v>
      </c>
    </row>
    <row r="214" spans="1:16" x14ac:dyDescent="0.25">
      <c r="A214" s="588"/>
      <c r="B214" s="508">
        <v>42670</v>
      </c>
      <c r="C214" s="7">
        <v>500</v>
      </c>
      <c r="D214" s="79">
        <v>14.18</v>
      </c>
      <c r="E214" s="44">
        <v>0</v>
      </c>
      <c r="F214" s="44">
        <f t="shared" si="23"/>
        <v>7090</v>
      </c>
      <c r="G214" s="459">
        <v>42713</v>
      </c>
      <c r="H214" s="82">
        <v>500</v>
      </c>
      <c r="I214" s="79">
        <v>18.28</v>
      </c>
      <c r="J214" s="44">
        <v>0.2</v>
      </c>
      <c r="K214" s="44">
        <f t="shared" si="13"/>
        <v>9139.7999999999993</v>
      </c>
    </row>
    <row r="215" spans="1:16" x14ac:dyDescent="0.25">
      <c r="A215" s="588"/>
      <c r="B215" s="508">
        <v>42670</v>
      </c>
      <c r="C215" s="7">
        <v>500</v>
      </c>
      <c r="D215" s="79">
        <v>14.05</v>
      </c>
      <c r="E215" s="44">
        <v>0</v>
      </c>
      <c r="F215" s="44">
        <f t="shared" si="23"/>
        <v>7025</v>
      </c>
      <c r="G215" s="459">
        <v>42718</v>
      </c>
      <c r="H215" s="82">
        <v>200</v>
      </c>
      <c r="I215" s="79">
        <v>18.78</v>
      </c>
      <c r="J215" s="44">
        <v>0.08</v>
      </c>
      <c r="K215" s="44">
        <f t="shared" si="13"/>
        <v>3755.92</v>
      </c>
    </row>
    <row r="216" spans="1:16" x14ac:dyDescent="0.25">
      <c r="A216" s="588"/>
      <c r="B216" s="508">
        <v>42670</v>
      </c>
      <c r="C216" s="7">
        <v>500</v>
      </c>
      <c r="D216" s="79">
        <v>13.88</v>
      </c>
      <c r="E216" s="44">
        <v>0</v>
      </c>
      <c r="F216" s="44">
        <f t="shared" si="23"/>
        <v>6940</v>
      </c>
    </row>
    <row r="217" spans="1:16" x14ac:dyDescent="0.25">
      <c r="A217" s="4"/>
      <c r="B217" s="508">
        <v>42671</v>
      </c>
      <c r="C217" s="7">
        <v>1000</v>
      </c>
      <c r="D217" s="79">
        <v>14.15</v>
      </c>
      <c r="E217" s="44">
        <v>0</v>
      </c>
      <c r="F217" s="44">
        <f t="shared" si="23"/>
        <v>14150</v>
      </c>
    </row>
    <row r="218" spans="1:16" x14ac:dyDescent="0.25">
      <c r="A218" s="4"/>
      <c r="B218" s="508">
        <v>42674</v>
      </c>
      <c r="C218" s="7">
        <v>300</v>
      </c>
      <c r="D218" s="79">
        <v>13.28</v>
      </c>
      <c r="E218" s="44">
        <v>-1.5</v>
      </c>
      <c r="F218" s="44">
        <f t="shared" si="23"/>
        <v>3982.5</v>
      </c>
      <c r="P218" s="72"/>
    </row>
    <row r="219" spans="1:16" x14ac:dyDescent="0.25">
      <c r="A219" s="4"/>
      <c r="B219" s="508">
        <v>42674</v>
      </c>
      <c r="C219" s="7">
        <v>200</v>
      </c>
      <c r="D219" s="79">
        <v>13.15</v>
      </c>
      <c r="E219" s="44">
        <v>0.02</v>
      </c>
      <c r="F219" s="44">
        <f t="shared" si="23"/>
        <v>2630.02</v>
      </c>
      <c r="P219" s="72"/>
    </row>
    <row r="220" spans="1:16" x14ac:dyDescent="0.25">
      <c r="A220" s="4"/>
      <c r="B220" s="508">
        <v>42676</v>
      </c>
      <c r="C220" s="4">
        <v>200</v>
      </c>
      <c r="D220" s="240">
        <v>12.89</v>
      </c>
      <c r="E220" s="3">
        <v>0</v>
      </c>
      <c r="F220" s="3">
        <f t="shared" si="23"/>
        <v>2578</v>
      </c>
    </row>
    <row r="221" spans="1:16" x14ac:dyDescent="0.25">
      <c r="A221" s="4"/>
      <c r="B221" s="508">
        <v>42678</v>
      </c>
      <c r="C221" s="4">
        <v>500</v>
      </c>
      <c r="D221" s="240">
        <v>13.69</v>
      </c>
      <c r="E221" s="3">
        <v>0</v>
      </c>
      <c r="F221" s="3">
        <f t="shared" si="23"/>
        <v>6845</v>
      </c>
    </row>
    <row r="222" spans="1:16" x14ac:dyDescent="0.25">
      <c r="A222" s="4"/>
      <c r="B222" s="508">
        <v>42678</v>
      </c>
      <c r="C222" s="4">
        <v>500</v>
      </c>
      <c r="D222" s="240">
        <v>13.69</v>
      </c>
      <c r="E222" s="3">
        <v>0</v>
      </c>
      <c r="F222" s="3">
        <f t="shared" ref="F222" si="24">C222*D222+E222</f>
        <v>6845</v>
      </c>
    </row>
    <row r="223" spans="1:16" x14ac:dyDescent="0.25">
      <c r="A223" s="4"/>
      <c r="B223" s="511">
        <v>42691</v>
      </c>
      <c r="C223" s="4">
        <v>150</v>
      </c>
      <c r="D223" s="240">
        <v>15.48</v>
      </c>
      <c r="E223" s="3">
        <v>0</v>
      </c>
      <c r="F223" s="3">
        <f t="shared" ref="F223:F236" si="25">C223*D223+E223</f>
        <v>2322</v>
      </c>
    </row>
    <row r="224" spans="1:16" x14ac:dyDescent="0.25">
      <c r="A224" s="4"/>
      <c r="B224" s="511">
        <v>42691</v>
      </c>
      <c r="C224" s="4">
        <v>300</v>
      </c>
      <c r="D224" s="80">
        <v>15.48</v>
      </c>
      <c r="E224" s="2">
        <v>0</v>
      </c>
      <c r="F224" s="3">
        <f t="shared" si="25"/>
        <v>4644</v>
      </c>
    </row>
    <row r="225" spans="1:6" ht="15" customHeight="1" x14ac:dyDescent="0.25">
      <c r="A225" s="4"/>
      <c r="B225" s="511">
        <v>42696</v>
      </c>
      <c r="C225" s="4">
        <v>1000</v>
      </c>
      <c r="D225" s="240">
        <v>16.12</v>
      </c>
      <c r="E225" s="3">
        <v>0</v>
      </c>
      <c r="F225" s="3">
        <f t="shared" si="25"/>
        <v>16120.000000000002</v>
      </c>
    </row>
    <row r="226" spans="1:6" ht="18.75" customHeight="1" x14ac:dyDescent="0.25">
      <c r="A226" s="4"/>
      <c r="B226" s="511">
        <v>42699</v>
      </c>
      <c r="C226" s="4">
        <v>200</v>
      </c>
      <c r="D226" s="240">
        <v>16.28</v>
      </c>
      <c r="E226" s="3">
        <v>0</v>
      </c>
      <c r="F226" s="3">
        <f t="shared" si="25"/>
        <v>3256</v>
      </c>
    </row>
    <row r="227" spans="1:6" x14ac:dyDescent="0.25">
      <c r="A227" s="588"/>
      <c r="B227" s="511">
        <v>42699</v>
      </c>
      <c r="C227" s="4">
        <v>500</v>
      </c>
      <c r="D227" s="240">
        <v>16.16</v>
      </c>
      <c r="E227" s="3">
        <v>0</v>
      </c>
      <c r="F227" s="3">
        <f t="shared" si="25"/>
        <v>8080</v>
      </c>
    </row>
    <row r="228" spans="1:6" x14ac:dyDescent="0.25">
      <c r="A228" s="588"/>
      <c r="B228" s="511">
        <v>42702</v>
      </c>
      <c r="C228" s="4">
        <v>500</v>
      </c>
      <c r="D228" s="240">
        <v>16.059999999999999</v>
      </c>
      <c r="E228" s="2">
        <v>0</v>
      </c>
      <c r="F228" s="2">
        <f t="shared" si="25"/>
        <v>8029.9999999999991</v>
      </c>
    </row>
    <row r="229" spans="1:6" x14ac:dyDescent="0.25">
      <c r="A229" s="588"/>
      <c r="B229" s="511">
        <v>42702</v>
      </c>
      <c r="C229" s="4">
        <v>200</v>
      </c>
      <c r="D229" s="240">
        <v>15.8</v>
      </c>
      <c r="E229" s="2">
        <v>0</v>
      </c>
      <c r="F229" s="2">
        <f t="shared" si="25"/>
        <v>3160</v>
      </c>
    </row>
    <row r="230" spans="1:6" x14ac:dyDescent="0.25">
      <c r="A230" s="588"/>
      <c r="B230" s="511">
        <v>42702</v>
      </c>
      <c r="C230" s="4">
        <v>300</v>
      </c>
      <c r="D230" s="80">
        <v>15.65</v>
      </c>
      <c r="E230" s="2">
        <v>0</v>
      </c>
      <c r="F230" s="2">
        <f t="shared" si="25"/>
        <v>4695</v>
      </c>
    </row>
    <row r="231" spans="1:6" x14ac:dyDescent="0.25">
      <c r="B231" s="511">
        <v>42703</v>
      </c>
      <c r="C231" s="4">
        <v>300</v>
      </c>
      <c r="D231" s="80">
        <v>14.78</v>
      </c>
      <c r="E231" s="2">
        <v>0</v>
      </c>
      <c r="F231" s="2">
        <f t="shared" si="25"/>
        <v>4434</v>
      </c>
    </row>
    <row r="232" spans="1:6" x14ac:dyDescent="0.25">
      <c r="B232" s="512">
        <v>42705</v>
      </c>
      <c r="C232" s="4">
        <v>350</v>
      </c>
      <c r="D232" s="80">
        <v>17.600000000000001</v>
      </c>
      <c r="E232" s="2">
        <v>0</v>
      </c>
      <c r="F232" s="2">
        <f t="shared" si="25"/>
        <v>6160.0000000000009</v>
      </c>
    </row>
    <row r="233" spans="1:6" x14ac:dyDescent="0.25">
      <c r="B233" s="512">
        <v>42711</v>
      </c>
      <c r="C233" s="7">
        <v>500</v>
      </c>
      <c r="D233" s="79">
        <v>18.12</v>
      </c>
      <c r="E233" s="44">
        <v>0</v>
      </c>
      <c r="F233" s="44">
        <f t="shared" si="25"/>
        <v>9060</v>
      </c>
    </row>
    <row r="234" spans="1:6" x14ac:dyDescent="0.25">
      <c r="B234" s="512">
        <v>42713</v>
      </c>
      <c r="C234" s="7">
        <v>500</v>
      </c>
      <c r="D234" s="79">
        <v>18.12</v>
      </c>
      <c r="E234" s="44">
        <v>0</v>
      </c>
      <c r="F234" s="44">
        <f t="shared" si="25"/>
        <v>9060</v>
      </c>
    </row>
    <row r="235" spans="1:6" x14ac:dyDescent="0.25">
      <c r="B235" s="512">
        <v>42718</v>
      </c>
      <c r="C235" s="7">
        <v>200</v>
      </c>
      <c r="D235" s="79">
        <v>18.73</v>
      </c>
      <c r="E235" s="44">
        <v>-1</v>
      </c>
      <c r="F235" s="44">
        <f t="shared" si="25"/>
        <v>3745</v>
      </c>
    </row>
    <row r="236" spans="1:6" x14ac:dyDescent="0.25">
      <c r="B236" s="512">
        <v>42733</v>
      </c>
      <c r="C236" s="4">
        <v>1000</v>
      </c>
      <c r="D236" s="80">
        <v>17.64</v>
      </c>
      <c r="E236" s="2">
        <v>-1.5</v>
      </c>
      <c r="F236" s="2">
        <f t="shared" si="25"/>
        <v>17638.5</v>
      </c>
    </row>
    <row r="247" spans="1:13" x14ac:dyDescent="0.25">
      <c r="A247" s="32" t="s">
        <v>81</v>
      </c>
      <c r="B247" s="513"/>
      <c r="C247" s="73">
        <f>SUM(C2:C246)</f>
        <v>131812</v>
      </c>
      <c r="D247" s="18"/>
      <c r="E247" s="18"/>
      <c r="F247" s="18">
        <f>SUM(F2:F246)</f>
        <v>1864550.8389999999</v>
      </c>
      <c r="G247" s="14"/>
      <c r="H247" s="73">
        <f>SUM(H2:H246)</f>
        <v>125812</v>
      </c>
      <c r="I247" s="81"/>
      <c r="J247" s="18"/>
      <c r="K247" s="18">
        <f>SUM(K2:K246)</f>
        <v>1774033.2900000017</v>
      </c>
      <c r="L247" s="14"/>
      <c r="M247" s="18">
        <f>SUM(M2:M12)</f>
        <v>2752.2000000000003</v>
      </c>
    </row>
    <row r="248" spans="1:13" ht="15.75" thickBot="1" x14ac:dyDescent="0.3">
      <c r="A248" s="356" t="s">
        <v>199</v>
      </c>
      <c r="B248" s="514"/>
      <c r="C248" s="358">
        <f>SumByColor($A$248, C2:C246)</f>
        <v>126812</v>
      </c>
      <c r="D248" s="358"/>
      <c r="E248" s="358"/>
      <c r="F248" s="359">
        <f>SumByColor($A$248, F2:F246)</f>
        <v>1769747</v>
      </c>
      <c r="G248" s="358"/>
      <c r="H248" s="358">
        <f>SumByColor($A$248, H2:H246)</f>
        <v>125812</v>
      </c>
      <c r="I248" s="358"/>
      <c r="J248" s="359"/>
      <c r="K248" s="359">
        <f>SumByColor($A$248, K2:K246)</f>
        <v>1774055</v>
      </c>
      <c r="L248" s="358"/>
      <c r="M248" s="359">
        <f>SumByColor($A$248, M2:M246)</f>
        <v>2752</v>
      </c>
    </row>
    <row r="250" spans="1:13" x14ac:dyDescent="0.25">
      <c r="B250" s="515" t="s">
        <v>114</v>
      </c>
      <c r="C250" s="191" t="s">
        <v>147</v>
      </c>
      <c r="D250" s="199" t="s">
        <v>146</v>
      </c>
      <c r="E250" s="194" t="s">
        <v>148</v>
      </c>
      <c r="F250" s="195" t="s">
        <v>65</v>
      </c>
      <c r="G250" s="229" t="s">
        <v>152</v>
      </c>
      <c r="H250" s="195" t="s">
        <v>88</v>
      </c>
      <c r="I250" s="229" t="s">
        <v>156</v>
      </c>
    </row>
    <row r="251" spans="1:13" x14ac:dyDescent="0.25">
      <c r="B251" s="157">
        <v>42305</v>
      </c>
      <c r="C251" s="10">
        <v>2000</v>
      </c>
      <c r="D251" s="242">
        <v>34.06</v>
      </c>
      <c r="E251" s="40">
        <v>17.68</v>
      </c>
      <c r="F251" s="40">
        <v>-32767.45</v>
      </c>
      <c r="G251" s="40">
        <f t="shared" ref="G251:G257" si="26">IF(C251=0, 0,D251*C251)</f>
        <v>68120</v>
      </c>
      <c r="H251" s="232">
        <f t="shared" ref="H251:H257" si="27">IF(C251=0, D251, (E251-D251)/D251)</f>
        <v>-0.48091603053435117</v>
      </c>
      <c r="I251" s="40"/>
    </row>
    <row r="252" spans="1:13" x14ac:dyDescent="0.25">
      <c r="B252" s="157">
        <v>42307</v>
      </c>
      <c r="C252" s="10">
        <v>0</v>
      </c>
      <c r="D252" s="242" t="s">
        <v>129</v>
      </c>
      <c r="E252" s="40">
        <v>17.55</v>
      </c>
      <c r="F252" s="40">
        <v>-30722.2</v>
      </c>
      <c r="G252" s="40">
        <f t="shared" si="26"/>
        <v>0</v>
      </c>
      <c r="H252" s="232" t="str">
        <f t="shared" si="27"/>
        <v>N/A</v>
      </c>
      <c r="I252" s="40"/>
    </row>
    <row r="253" spans="1:13" x14ac:dyDescent="0.25">
      <c r="B253" s="157">
        <v>42310</v>
      </c>
      <c r="C253" s="10">
        <v>0</v>
      </c>
      <c r="D253" s="242" t="s">
        <v>129</v>
      </c>
      <c r="E253" s="40">
        <v>19.010000000000002</v>
      </c>
      <c r="F253" s="40">
        <v>-30693.25</v>
      </c>
      <c r="G253" s="40">
        <f t="shared" si="26"/>
        <v>0</v>
      </c>
      <c r="H253" s="232" t="str">
        <f t="shared" si="27"/>
        <v>N/A</v>
      </c>
      <c r="I253" s="40"/>
    </row>
    <row r="254" spans="1:13" x14ac:dyDescent="0.25">
      <c r="B254" s="157">
        <v>42314</v>
      </c>
      <c r="C254" s="10">
        <v>2500</v>
      </c>
      <c r="D254" s="242">
        <v>30.24</v>
      </c>
      <c r="E254" s="40">
        <v>18.29</v>
      </c>
      <c r="F254" s="40">
        <v>-29878.25</v>
      </c>
      <c r="G254" s="40">
        <f t="shared" si="26"/>
        <v>75600</v>
      </c>
      <c r="H254" s="232">
        <f t="shared" si="27"/>
        <v>-0.39517195767195767</v>
      </c>
      <c r="I254" s="40"/>
    </row>
    <row r="255" spans="1:13" x14ac:dyDescent="0.25">
      <c r="B255" s="157">
        <v>42318</v>
      </c>
      <c r="C255" s="10">
        <v>0</v>
      </c>
      <c r="D255" s="242" t="s">
        <v>129</v>
      </c>
      <c r="E255" s="40">
        <v>18.78</v>
      </c>
      <c r="F255" s="40">
        <v>-28604.09</v>
      </c>
      <c r="G255" s="40">
        <f t="shared" si="26"/>
        <v>0</v>
      </c>
      <c r="H255" s="232" t="str">
        <f t="shared" si="27"/>
        <v>N/A</v>
      </c>
      <c r="I255" s="40"/>
    </row>
    <row r="256" spans="1:13" x14ac:dyDescent="0.25">
      <c r="B256" s="157">
        <v>42328</v>
      </c>
      <c r="C256" s="10">
        <v>3078</v>
      </c>
      <c r="D256" s="242">
        <v>26.76</v>
      </c>
      <c r="E256" s="40">
        <v>17.440000000000001</v>
      </c>
      <c r="F256" s="40">
        <v>-28696.448999999906</v>
      </c>
      <c r="G256" s="40">
        <f t="shared" si="26"/>
        <v>82367.28</v>
      </c>
      <c r="H256" s="232">
        <f t="shared" si="27"/>
        <v>-0.34828101644245141</v>
      </c>
      <c r="I256" s="40"/>
    </row>
    <row r="257" spans="2:9" x14ac:dyDescent="0.25">
      <c r="B257" s="157">
        <v>42331</v>
      </c>
      <c r="C257" s="10">
        <v>0</v>
      </c>
      <c r="D257" s="242" t="s">
        <v>129</v>
      </c>
      <c r="E257" s="40">
        <v>17.53</v>
      </c>
      <c r="F257" s="40">
        <v>-28051.068999999901</v>
      </c>
      <c r="G257" s="40">
        <f t="shared" si="26"/>
        <v>0</v>
      </c>
      <c r="H257" s="232" t="str">
        <f t="shared" si="27"/>
        <v>N/A</v>
      </c>
      <c r="I257" s="40"/>
    </row>
    <row r="258" spans="2:9" x14ac:dyDescent="0.25">
      <c r="B258" s="157">
        <v>42335</v>
      </c>
      <c r="C258" s="10">
        <v>3078</v>
      </c>
      <c r="D258" s="242">
        <v>26.85</v>
      </c>
      <c r="E258" s="40">
        <v>17.73</v>
      </c>
      <c r="F258" s="40">
        <f>C258*(E258-D258)</f>
        <v>-28071.360000000004</v>
      </c>
      <c r="G258" s="40">
        <f>D258*C258</f>
        <v>82644.3</v>
      </c>
      <c r="H258" s="231">
        <f>(E258-D258)/D258</f>
        <v>-0.33966480446927377</v>
      </c>
      <c r="I258" s="40"/>
    </row>
    <row r="259" spans="2:9" x14ac:dyDescent="0.25">
      <c r="B259" s="157">
        <v>42335</v>
      </c>
      <c r="C259" s="10">
        <v>3578</v>
      </c>
      <c r="D259" s="242">
        <v>25.55</v>
      </c>
      <c r="E259" s="40">
        <v>17.440000000000001</v>
      </c>
      <c r="F259" s="40">
        <f t="shared" ref="F259:F290" si="28">C259*(E259-D259)</f>
        <v>-29017.579999999998</v>
      </c>
      <c r="G259" s="40">
        <f t="shared" ref="G259:G288" si="29">D259*C259</f>
        <v>91417.900000000009</v>
      </c>
      <c r="H259" s="231">
        <f t="shared" ref="H259:H288" si="30">(E259-D259)/D259</f>
        <v>-0.31741682974559682</v>
      </c>
      <c r="I259" s="40"/>
    </row>
    <row r="260" spans="2:9" x14ac:dyDescent="0.25">
      <c r="B260" s="157">
        <v>42340</v>
      </c>
      <c r="C260" s="10">
        <v>4178</v>
      </c>
      <c r="D260" s="242">
        <v>24.29</v>
      </c>
      <c r="E260" s="40">
        <v>16.670000000000002</v>
      </c>
      <c r="F260" s="40">
        <f t="shared" si="28"/>
        <v>-31836.35999999999</v>
      </c>
      <c r="G260" s="40">
        <f t="shared" si="29"/>
        <v>101483.62</v>
      </c>
      <c r="H260" s="231">
        <f t="shared" si="30"/>
        <v>-0.31370934540963352</v>
      </c>
      <c r="I260" s="40"/>
    </row>
    <row r="261" spans="2:9" x14ac:dyDescent="0.25">
      <c r="B261" s="157">
        <v>42342</v>
      </c>
      <c r="C261" s="10">
        <v>4678</v>
      </c>
      <c r="D261" s="242">
        <v>23.39</v>
      </c>
      <c r="E261" s="40">
        <v>16.12</v>
      </c>
      <c r="F261" s="40">
        <f t="shared" si="28"/>
        <v>-34009.06</v>
      </c>
      <c r="G261" s="40">
        <f t="shared" si="29"/>
        <v>109418.42</v>
      </c>
      <c r="H261" s="231">
        <f t="shared" si="30"/>
        <v>-0.31081658828559211</v>
      </c>
      <c r="I261" s="40"/>
    </row>
    <row r="262" spans="2:9" x14ac:dyDescent="0.25">
      <c r="B262" s="157">
        <v>42342</v>
      </c>
      <c r="C262" s="10">
        <v>4178</v>
      </c>
      <c r="D262" s="242">
        <v>24.26</v>
      </c>
      <c r="E262" s="40">
        <v>16.12</v>
      </c>
      <c r="F262" s="40">
        <f t="shared" si="28"/>
        <v>-34008.920000000006</v>
      </c>
      <c r="G262" s="40">
        <f t="shared" si="29"/>
        <v>101358.28000000001</v>
      </c>
      <c r="H262" s="231">
        <f t="shared" si="30"/>
        <v>-0.33553173948887055</v>
      </c>
      <c r="I262" s="40"/>
    </row>
    <row r="263" spans="2:9" x14ac:dyDescent="0.25">
      <c r="B263" s="157">
        <v>42345</v>
      </c>
      <c r="C263" s="10">
        <v>4678</v>
      </c>
      <c r="D263" s="242">
        <v>23.24</v>
      </c>
      <c r="E263" s="40">
        <v>14.78</v>
      </c>
      <c r="F263" s="40">
        <f t="shared" si="28"/>
        <v>-39575.879999999997</v>
      </c>
      <c r="G263" s="40">
        <f t="shared" si="29"/>
        <v>108716.71999999999</v>
      </c>
      <c r="H263" s="231">
        <f t="shared" si="30"/>
        <v>-0.36402753872633387</v>
      </c>
      <c r="I263" s="40"/>
    </row>
    <row r="264" spans="2:9" x14ac:dyDescent="0.25">
      <c r="B264" s="157">
        <v>42347</v>
      </c>
      <c r="C264" s="10">
        <v>4778</v>
      </c>
      <c r="D264" s="242">
        <v>23.06</v>
      </c>
      <c r="E264" s="40">
        <v>14.92</v>
      </c>
      <c r="F264" s="40">
        <f t="shared" si="28"/>
        <v>-38892.919999999991</v>
      </c>
      <c r="G264" s="40">
        <f t="shared" si="29"/>
        <v>110180.68</v>
      </c>
      <c r="H264" s="231">
        <f t="shared" si="30"/>
        <v>-0.3529921942758022</v>
      </c>
      <c r="I264" s="40"/>
    </row>
    <row r="265" spans="2:9" x14ac:dyDescent="0.25">
      <c r="B265" s="157">
        <v>42348</v>
      </c>
      <c r="C265" s="10">
        <v>4178</v>
      </c>
      <c r="D265" s="242">
        <v>24.23</v>
      </c>
      <c r="E265" s="40">
        <v>14.74</v>
      </c>
      <c r="F265" s="40">
        <f t="shared" si="28"/>
        <v>-39649.22</v>
      </c>
      <c r="G265" s="40">
        <f t="shared" si="29"/>
        <v>101232.94</v>
      </c>
      <c r="H265" s="231">
        <f t="shared" si="30"/>
        <v>-0.39166322740404458</v>
      </c>
      <c r="I265" s="40"/>
    </row>
    <row r="266" spans="2:9" x14ac:dyDescent="0.25">
      <c r="B266" s="157">
        <v>42349</v>
      </c>
      <c r="C266" s="10">
        <v>3678</v>
      </c>
      <c r="D266" s="242">
        <v>25.57</v>
      </c>
      <c r="E266" s="40">
        <v>14.34</v>
      </c>
      <c r="F266" s="40">
        <f t="shared" si="28"/>
        <v>-41303.94</v>
      </c>
      <c r="G266" s="40">
        <f t="shared" si="29"/>
        <v>94046.46</v>
      </c>
      <c r="H266" s="231">
        <f t="shared" si="30"/>
        <v>-0.43918654673445445</v>
      </c>
      <c r="I266" s="40"/>
    </row>
    <row r="267" spans="2:9" x14ac:dyDescent="0.25">
      <c r="B267" s="157">
        <v>42352</v>
      </c>
      <c r="C267" s="10">
        <v>4178</v>
      </c>
      <c r="D267" s="242">
        <v>24.18</v>
      </c>
      <c r="E267" s="40">
        <v>13.96</v>
      </c>
      <c r="F267" s="40">
        <f t="shared" si="28"/>
        <v>-42699.159999999996</v>
      </c>
      <c r="G267" s="40">
        <f t="shared" si="29"/>
        <v>101024.04</v>
      </c>
      <c r="H267" s="231">
        <f t="shared" si="30"/>
        <v>-0.42266335814722905</v>
      </c>
      <c r="I267" s="40"/>
    </row>
    <row r="268" spans="2:9" x14ac:dyDescent="0.25">
      <c r="B268" s="157">
        <v>42355</v>
      </c>
      <c r="C268" s="10">
        <v>4678</v>
      </c>
      <c r="D268" s="242">
        <v>22.98</v>
      </c>
      <c r="E268" s="40">
        <v>12.78</v>
      </c>
      <c r="F268" s="40">
        <f t="shared" si="28"/>
        <v>-47715.600000000006</v>
      </c>
      <c r="G268" s="40">
        <f t="shared" si="29"/>
        <v>107500.44</v>
      </c>
      <c r="H268" s="231">
        <f t="shared" si="30"/>
        <v>-0.44386422976501311</v>
      </c>
      <c r="I268" s="40"/>
    </row>
    <row r="269" spans="2:9" x14ac:dyDescent="0.25">
      <c r="B269" s="157">
        <v>42356</v>
      </c>
      <c r="C269" s="10">
        <v>5178</v>
      </c>
      <c r="D269" s="242">
        <v>21.99</v>
      </c>
      <c r="E269" s="40">
        <v>12.95</v>
      </c>
      <c r="F269" s="40">
        <f t="shared" si="28"/>
        <v>-46809.119999999995</v>
      </c>
      <c r="G269" s="40">
        <f t="shared" si="29"/>
        <v>113864.21999999999</v>
      </c>
      <c r="H269" s="231">
        <f t="shared" si="30"/>
        <v>-0.41109595270577537</v>
      </c>
      <c r="I269" s="40"/>
    </row>
    <row r="270" spans="2:9" x14ac:dyDescent="0.25">
      <c r="B270" s="157">
        <v>42356</v>
      </c>
      <c r="C270" s="10">
        <v>6178</v>
      </c>
      <c r="D270" s="242">
        <v>20.48</v>
      </c>
      <c r="E270" s="40">
        <v>12.76</v>
      </c>
      <c r="F270" s="40">
        <f t="shared" si="28"/>
        <v>-47694.16</v>
      </c>
      <c r="G270" s="40">
        <f t="shared" si="29"/>
        <v>126525.44</v>
      </c>
      <c r="H270" s="231">
        <f t="shared" si="30"/>
        <v>-0.376953125</v>
      </c>
      <c r="I270" s="40"/>
    </row>
    <row r="271" spans="2:9" x14ac:dyDescent="0.25">
      <c r="B271" s="157">
        <v>42356</v>
      </c>
      <c r="C271" s="10">
        <v>6400</v>
      </c>
      <c r="D271" s="242">
        <v>20.2</v>
      </c>
      <c r="E271" s="40">
        <v>12.68</v>
      </c>
      <c r="F271" s="40">
        <f t="shared" si="28"/>
        <v>-48128</v>
      </c>
      <c r="G271" s="40">
        <f t="shared" si="29"/>
        <v>129280</v>
      </c>
      <c r="H271" s="231">
        <f t="shared" si="30"/>
        <v>-0.37227722772277227</v>
      </c>
      <c r="I271" s="40"/>
    </row>
    <row r="272" spans="2:9" x14ac:dyDescent="0.25">
      <c r="B272" s="157">
        <v>42359</v>
      </c>
      <c r="C272" s="10">
        <v>5178</v>
      </c>
      <c r="D272" s="242">
        <v>21.96</v>
      </c>
      <c r="E272" s="40">
        <v>12.66</v>
      </c>
      <c r="F272" s="40">
        <f t="shared" si="28"/>
        <v>-48155.4</v>
      </c>
      <c r="G272" s="40">
        <f t="shared" si="29"/>
        <v>113708.88</v>
      </c>
      <c r="H272" s="231">
        <f t="shared" si="30"/>
        <v>-0.42349726775956287</v>
      </c>
      <c r="I272" s="40"/>
    </row>
    <row r="273" spans="2:9" x14ac:dyDescent="0.25">
      <c r="B273" s="157">
        <v>42361</v>
      </c>
      <c r="C273" s="10">
        <v>4178</v>
      </c>
      <c r="D273" s="242">
        <v>24.07</v>
      </c>
      <c r="E273" s="40">
        <v>13.96</v>
      </c>
      <c r="F273" s="40">
        <f t="shared" si="28"/>
        <v>-42239.579999999994</v>
      </c>
      <c r="G273" s="40">
        <f t="shared" si="29"/>
        <v>100564.46</v>
      </c>
      <c r="H273" s="231">
        <f t="shared" si="30"/>
        <v>-0.42002492729538843</v>
      </c>
      <c r="I273" s="40"/>
    </row>
    <row r="274" spans="2:9" x14ac:dyDescent="0.25">
      <c r="B274" s="157">
        <v>42361</v>
      </c>
      <c r="C274" s="10">
        <v>4178</v>
      </c>
      <c r="D274" s="242">
        <v>24.03</v>
      </c>
      <c r="E274" s="40">
        <v>13.96</v>
      </c>
      <c r="F274" s="40">
        <f t="shared" si="28"/>
        <v>-42072.46</v>
      </c>
      <c r="G274" s="40">
        <f t="shared" si="29"/>
        <v>100397.34000000001</v>
      </c>
      <c r="H274" s="231">
        <f t="shared" si="30"/>
        <v>-0.41905950894714938</v>
      </c>
      <c r="I274" s="40"/>
    </row>
    <row r="275" spans="2:9" x14ac:dyDescent="0.25">
      <c r="B275" s="157">
        <v>42366</v>
      </c>
      <c r="C275" s="282">
        <v>6678</v>
      </c>
      <c r="D275" s="338">
        <v>19.91</v>
      </c>
      <c r="E275" s="40">
        <v>13.09</v>
      </c>
      <c r="F275" s="40">
        <f t="shared" si="28"/>
        <v>-45543.96</v>
      </c>
      <c r="G275" s="40">
        <f t="shared" si="29"/>
        <v>132958.98000000001</v>
      </c>
      <c r="H275" s="231">
        <f t="shared" si="30"/>
        <v>-0.34254143646408841</v>
      </c>
      <c r="I275" s="40"/>
    </row>
    <row r="276" spans="2:9" x14ac:dyDescent="0.25">
      <c r="B276" s="157">
        <v>42367</v>
      </c>
      <c r="C276" s="282">
        <v>8678</v>
      </c>
      <c r="D276" s="338">
        <v>18.32</v>
      </c>
      <c r="E276" s="40">
        <v>13.03</v>
      </c>
      <c r="F276" s="40">
        <f t="shared" si="28"/>
        <v>-45906.62000000001</v>
      </c>
      <c r="G276" s="40">
        <f t="shared" si="29"/>
        <v>158980.96</v>
      </c>
      <c r="H276" s="231">
        <f t="shared" si="30"/>
        <v>-0.28875545851528389</v>
      </c>
      <c r="I276" s="40"/>
    </row>
    <row r="277" spans="2:9" x14ac:dyDescent="0.25">
      <c r="B277" s="157">
        <v>42368</v>
      </c>
      <c r="C277" s="10">
        <v>9678</v>
      </c>
      <c r="D277" s="242">
        <v>17.73</v>
      </c>
      <c r="E277" s="40">
        <v>12.38</v>
      </c>
      <c r="F277" s="40">
        <f t="shared" si="28"/>
        <v>-51777.299999999996</v>
      </c>
      <c r="G277" s="40">
        <f t="shared" si="29"/>
        <v>171590.94</v>
      </c>
      <c r="H277" s="232">
        <f t="shared" si="30"/>
        <v>-0.30174844895657077</v>
      </c>
      <c r="I277" s="40"/>
    </row>
    <row r="278" spans="2:9" x14ac:dyDescent="0.25">
      <c r="B278" s="157">
        <v>42369</v>
      </c>
      <c r="C278" s="10">
        <v>8678</v>
      </c>
      <c r="D278" s="242">
        <v>18.312999999999999</v>
      </c>
      <c r="E278" s="40">
        <v>12.59</v>
      </c>
      <c r="F278" s="40">
        <f t="shared" si="28"/>
        <v>-49664.193999999989</v>
      </c>
      <c r="G278" s="40">
        <f t="shared" si="29"/>
        <v>158920.21399999998</v>
      </c>
      <c r="H278" s="232">
        <f t="shared" si="30"/>
        <v>-0.3125102386282968</v>
      </c>
      <c r="I278" s="40"/>
    </row>
    <row r="279" spans="2:9" x14ac:dyDescent="0.25">
      <c r="B279" s="157">
        <v>42374</v>
      </c>
      <c r="C279" s="10">
        <v>7678</v>
      </c>
      <c r="D279" s="242">
        <v>19.010000000000002</v>
      </c>
      <c r="E279" s="40">
        <v>12.76</v>
      </c>
      <c r="F279" s="40">
        <f t="shared" si="28"/>
        <v>-47987.500000000015</v>
      </c>
      <c r="G279" s="40">
        <f t="shared" si="29"/>
        <v>145958.78</v>
      </c>
      <c r="H279" s="232">
        <f t="shared" si="30"/>
        <v>-0.32877432930036832</v>
      </c>
      <c r="I279" s="40"/>
    </row>
    <row r="280" spans="2:9" x14ac:dyDescent="0.25">
      <c r="B280" s="157">
        <v>42375</v>
      </c>
      <c r="C280" s="10">
        <v>8678</v>
      </c>
      <c r="D280" s="242">
        <v>18.257000000000001</v>
      </c>
      <c r="E280" s="40">
        <v>12.76</v>
      </c>
      <c r="F280" s="40">
        <f t="shared" si="28"/>
        <v>-47702.966000000015</v>
      </c>
      <c r="G280" s="40">
        <f t="shared" si="29"/>
        <v>158434.24600000001</v>
      </c>
      <c r="H280" s="232">
        <f t="shared" si="30"/>
        <v>-0.30108999287944355</v>
      </c>
      <c r="I280" s="40"/>
    </row>
    <row r="281" spans="2:9" x14ac:dyDescent="0.25">
      <c r="B281" s="157">
        <v>42375</v>
      </c>
      <c r="C281" s="10">
        <v>9678</v>
      </c>
      <c r="D281" s="242">
        <v>17.579999999999998</v>
      </c>
      <c r="E281" s="40">
        <v>11.28</v>
      </c>
      <c r="F281" s="40">
        <f t="shared" si="28"/>
        <v>-60971.399999999987</v>
      </c>
      <c r="G281" s="40">
        <f t="shared" si="29"/>
        <v>170139.24</v>
      </c>
      <c r="H281" s="232">
        <f t="shared" si="30"/>
        <v>-0.35836177474402725</v>
      </c>
      <c r="I281" s="40"/>
    </row>
    <row r="282" spans="2:9" x14ac:dyDescent="0.25">
      <c r="B282" s="157">
        <v>42398</v>
      </c>
      <c r="C282" s="10">
        <v>9278</v>
      </c>
      <c r="D282" s="242">
        <v>17.93</v>
      </c>
      <c r="E282" s="40">
        <v>9.56</v>
      </c>
      <c r="F282" s="40">
        <f t="shared" si="28"/>
        <v>-77656.859999999986</v>
      </c>
      <c r="G282" s="40">
        <f t="shared" si="29"/>
        <v>166354.54</v>
      </c>
      <c r="H282" s="232">
        <f t="shared" si="30"/>
        <v>-0.46681539319576126</v>
      </c>
      <c r="I282" s="40"/>
    </row>
    <row r="283" spans="2:9" x14ac:dyDescent="0.25">
      <c r="B283" s="157">
        <v>42402</v>
      </c>
      <c r="C283" s="10">
        <v>9678</v>
      </c>
      <c r="D283" s="242">
        <v>17.559999999999999</v>
      </c>
      <c r="E283" s="40">
        <v>8.74</v>
      </c>
      <c r="F283" s="40">
        <f t="shared" si="28"/>
        <v>-85359.959999999992</v>
      </c>
      <c r="G283" s="40">
        <f t="shared" si="29"/>
        <v>169945.68</v>
      </c>
      <c r="H283" s="232">
        <f t="shared" si="30"/>
        <v>-0.50227790432801822</v>
      </c>
      <c r="I283" s="40"/>
    </row>
    <row r="284" spans="2:9" x14ac:dyDescent="0.25">
      <c r="B284" s="157">
        <v>42411</v>
      </c>
      <c r="C284" s="10">
        <v>9678</v>
      </c>
      <c r="D284" s="242">
        <v>17.553999999999998</v>
      </c>
      <c r="E284" s="40">
        <v>7.13</v>
      </c>
      <c r="F284" s="40">
        <f t="shared" si="28"/>
        <v>-100883.47199999999</v>
      </c>
      <c r="G284" s="40">
        <f t="shared" si="29"/>
        <v>169887.61199999999</v>
      </c>
      <c r="H284" s="231">
        <f t="shared" si="30"/>
        <v>-0.59382476928335426</v>
      </c>
      <c r="I284" s="40"/>
    </row>
    <row r="285" spans="2:9" x14ac:dyDescent="0.25">
      <c r="B285" s="157">
        <v>42412</v>
      </c>
      <c r="C285" s="10">
        <v>9678</v>
      </c>
      <c r="D285" s="242">
        <v>17.55</v>
      </c>
      <c r="E285" s="40">
        <v>7.46</v>
      </c>
      <c r="F285" s="40">
        <f t="shared" si="28"/>
        <v>-97651.02</v>
      </c>
      <c r="G285" s="40">
        <f t="shared" si="29"/>
        <v>169848.9</v>
      </c>
      <c r="H285" s="231">
        <f t="shared" si="30"/>
        <v>-0.57492877492877492</v>
      </c>
      <c r="I285" s="40"/>
    </row>
    <row r="286" spans="2:9" x14ac:dyDescent="0.25">
      <c r="B286" s="157">
        <v>42416</v>
      </c>
      <c r="C286" s="10">
        <v>9178</v>
      </c>
      <c r="D286" s="242">
        <v>18.084</v>
      </c>
      <c r="E286" s="40">
        <v>7.49</v>
      </c>
      <c r="F286" s="40">
        <f t="shared" si="28"/>
        <v>-97231.731999999989</v>
      </c>
      <c r="G286" s="40">
        <f t="shared" si="29"/>
        <v>165974.95199999999</v>
      </c>
      <c r="H286" s="231">
        <f t="shared" si="30"/>
        <v>-0.58582172085821715</v>
      </c>
      <c r="I286" s="40"/>
    </row>
    <row r="287" spans="2:9" x14ac:dyDescent="0.25">
      <c r="B287" s="157">
        <v>42416</v>
      </c>
      <c r="C287" s="10">
        <v>9678</v>
      </c>
      <c r="D287" s="242">
        <v>17.536999999999999</v>
      </c>
      <c r="E287" s="40">
        <v>7.49</v>
      </c>
      <c r="F287" s="40">
        <f t="shared" si="28"/>
        <v>-97234.865999999995</v>
      </c>
      <c r="G287" s="40">
        <f t="shared" si="29"/>
        <v>169723.08599999998</v>
      </c>
      <c r="H287" s="231">
        <f t="shared" si="30"/>
        <v>-0.57290300507498426</v>
      </c>
      <c r="I287" s="40"/>
    </row>
    <row r="288" spans="2:9" x14ac:dyDescent="0.25">
      <c r="B288" s="157">
        <v>42418</v>
      </c>
      <c r="C288" s="10">
        <v>13478</v>
      </c>
      <c r="D288" s="242">
        <v>14.673999999999999</v>
      </c>
      <c r="E288" s="40">
        <v>6.93</v>
      </c>
      <c r="F288" s="40">
        <f t="shared" si="28"/>
        <v>-104373.632</v>
      </c>
      <c r="G288" s="40">
        <f t="shared" si="29"/>
        <v>197776.17199999999</v>
      </c>
      <c r="H288" s="231">
        <f t="shared" si="30"/>
        <v>-0.52773613193403301</v>
      </c>
      <c r="I288" s="40"/>
    </row>
    <row r="289" spans="2:9" x14ac:dyDescent="0.25">
      <c r="B289" s="157">
        <v>42422</v>
      </c>
      <c r="C289" s="10">
        <v>10978</v>
      </c>
      <c r="D289" s="242">
        <v>16.314</v>
      </c>
      <c r="E289" s="40">
        <v>7.49</v>
      </c>
      <c r="F289" s="40">
        <f t="shared" si="28"/>
        <v>-96869.872000000003</v>
      </c>
      <c r="G289" s="40">
        <f>IF(C289=0, 0,D289*C289)</f>
        <v>179095.092</v>
      </c>
      <c r="H289" s="231">
        <f>IF(C289=0, D289, (E289-D289)/D289)</f>
        <v>-0.54088512933676591</v>
      </c>
      <c r="I289" s="40"/>
    </row>
    <row r="290" spans="2:9" x14ac:dyDescent="0.25">
      <c r="B290" s="157">
        <v>42422</v>
      </c>
      <c r="C290" s="10">
        <v>9978</v>
      </c>
      <c r="D290" s="242">
        <v>17.199000000000002</v>
      </c>
      <c r="E290" s="40">
        <v>7.49</v>
      </c>
      <c r="F290" s="40">
        <f t="shared" si="28"/>
        <v>-96876.402000000016</v>
      </c>
      <c r="G290" s="40">
        <f>IF(C290=0, 0,D290*C290)</f>
        <v>171611.622</v>
      </c>
      <c r="H290" s="231">
        <f>IF(C290=0, D290, (E290-D290)/D290)</f>
        <v>-0.56450956450956458</v>
      </c>
      <c r="I290" s="40"/>
    </row>
    <row r="291" spans="2:9" x14ac:dyDescent="0.25">
      <c r="B291" s="157">
        <v>42426</v>
      </c>
      <c r="C291" s="10">
        <v>9678</v>
      </c>
      <c r="D291" s="242">
        <v>17.489000000000001</v>
      </c>
      <c r="E291" s="40">
        <v>7.49</v>
      </c>
      <c r="F291" s="40">
        <f t="shared" ref="F291:F299" si="31">C291*(E291-D291)</f>
        <v>-96770.322</v>
      </c>
      <c r="G291" s="40">
        <f>IF(C291=0, 0,D291*C291)</f>
        <v>169258.54200000002</v>
      </c>
      <c r="H291" s="231">
        <f>IF(C291=0, D291, (E291-D291)/D291)</f>
        <v>-0.57173080221853734</v>
      </c>
      <c r="I291" s="40"/>
    </row>
    <row r="292" spans="2:9" x14ac:dyDescent="0.25">
      <c r="B292" s="157">
        <v>42426</v>
      </c>
      <c r="C292" s="10">
        <v>9178</v>
      </c>
      <c r="D292" s="242">
        <v>18.02</v>
      </c>
      <c r="E292" s="40">
        <v>7.76</v>
      </c>
      <c r="F292" s="40">
        <f t="shared" si="31"/>
        <v>-94166.28</v>
      </c>
      <c r="G292" s="40">
        <f t="shared" ref="G292:G299" si="32">IF(C292=0, 0,D292*C292)</f>
        <v>165387.56</v>
      </c>
      <c r="H292" s="231">
        <f t="shared" ref="H292:H299" si="33">IF(C292=0, D292, (E292-D292)/D292)</f>
        <v>-0.5693673695893452</v>
      </c>
      <c r="I292" s="40"/>
    </row>
    <row r="293" spans="2:9" x14ac:dyDescent="0.25">
      <c r="B293" s="157">
        <v>42426</v>
      </c>
      <c r="C293" s="10">
        <v>8178</v>
      </c>
      <c r="D293" s="242">
        <v>19.245999999999999</v>
      </c>
      <c r="E293" s="40">
        <v>8</v>
      </c>
      <c r="F293" s="40">
        <f t="shared" si="31"/>
        <v>-91969.787999999986</v>
      </c>
      <c r="G293" s="40">
        <f t="shared" si="32"/>
        <v>157393.788</v>
      </c>
      <c r="H293" s="231">
        <f t="shared" si="33"/>
        <v>-0.58432921126467829</v>
      </c>
      <c r="I293" s="40"/>
    </row>
    <row r="294" spans="2:9" x14ac:dyDescent="0.25">
      <c r="B294" s="157">
        <v>42426</v>
      </c>
      <c r="C294" s="10">
        <v>6678</v>
      </c>
      <c r="D294" s="242">
        <v>21.75</v>
      </c>
      <c r="E294" s="40">
        <v>8.1</v>
      </c>
      <c r="F294" s="40">
        <f t="shared" si="31"/>
        <v>-91154.7</v>
      </c>
      <c r="G294" s="40">
        <f t="shared" si="32"/>
        <v>145246.5</v>
      </c>
      <c r="H294" s="231">
        <f t="shared" si="33"/>
        <v>-0.62758620689655176</v>
      </c>
      <c r="I294" s="40"/>
    </row>
    <row r="295" spans="2:9" x14ac:dyDescent="0.25">
      <c r="B295" s="157">
        <v>42426</v>
      </c>
      <c r="C295" s="10">
        <v>8678</v>
      </c>
      <c r="D295" s="242">
        <v>18.568999999999999</v>
      </c>
      <c r="E295" s="40">
        <v>7.94</v>
      </c>
      <c r="F295" s="40">
        <f t="shared" si="31"/>
        <v>-92238.461999999985</v>
      </c>
      <c r="G295" s="40">
        <f t="shared" si="32"/>
        <v>161141.78199999998</v>
      </c>
      <c r="H295" s="231">
        <f t="shared" si="33"/>
        <v>-0.57240562227368186</v>
      </c>
      <c r="I295" s="40"/>
    </row>
    <row r="296" spans="2:9" x14ac:dyDescent="0.25">
      <c r="B296" s="157">
        <v>42429</v>
      </c>
      <c r="C296" s="10">
        <v>7678</v>
      </c>
      <c r="D296" s="242">
        <v>19.876000000000001</v>
      </c>
      <c r="E296" s="40">
        <v>8.2100000000000009</v>
      </c>
      <c r="F296" s="40">
        <f t="shared" si="31"/>
        <v>-89571.54800000001</v>
      </c>
      <c r="G296" s="40">
        <f t="shared" si="32"/>
        <v>152607.92800000001</v>
      </c>
      <c r="H296" s="231">
        <f t="shared" si="33"/>
        <v>-0.58693902193600322</v>
      </c>
      <c r="I296" s="40"/>
    </row>
    <row r="297" spans="2:9" x14ac:dyDescent="0.25">
      <c r="B297" s="157">
        <v>42429</v>
      </c>
      <c r="C297" s="10">
        <v>9678</v>
      </c>
      <c r="D297" s="242">
        <v>17.463000000000001</v>
      </c>
      <c r="E297" s="40">
        <v>8.2100000000000009</v>
      </c>
      <c r="F297" s="40">
        <f t="shared" si="31"/>
        <v>-89550.534</v>
      </c>
      <c r="G297" s="40">
        <f t="shared" si="32"/>
        <v>169006.91400000002</v>
      </c>
      <c r="H297" s="231">
        <f t="shared" si="33"/>
        <v>-0.5298631392086125</v>
      </c>
      <c r="I297" s="40"/>
    </row>
    <row r="298" spans="2:9" x14ac:dyDescent="0.25">
      <c r="B298" s="157">
        <v>42429</v>
      </c>
      <c r="C298" s="10">
        <v>9178</v>
      </c>
      <c r="D298" s="242">
        <v>17.981000000000002</v>
      </c>
      <c r="E298" s="40">
        <v>8.2100000000000009</v>
      </c>
      <c r="F298" s="40">
        <f t="shared" si="31"/>
        <v>-89678.238000000012</v>
      </c>
      <c r="G298" s="40">
        <f t="shared" si="32"/>
        <v>165029.61800000002</v>
      </c>
      <c r="H298" s="231">
        <f t="shared" si="33"/>
        <v>-0.5434069295367332</v>
      </c>
      <c r="I298" s="40"/>
    </row>
    <row r="299" spans="2:9" x14ac:dyDescent="0.25">
      <c r="B299" s="157">
        <v>42429</v>
      </c>
      <c r="C299" s="10">
        <v>9678</v>
      </c>
      <c r="D299" s="242">
        <v>17.459</v>
      </c>
      <c r="E299" s="40">
        <v>8.2100000000000009</v>
      </c>
      <c r="F299" s="40">
        <f t="shared" si="31"/>
        <v>-89511.821999999986</v>
      </c>
      <c r="G299" s="40">
        <f t="shared" si="32"/>
        <v>168968.20199999999</v>
      </c>
      <c r="H299" s="231">
        <f t="shared" si="33"/>
        <v>-0.5297554270004009</v>
      </c>
      <c r="I299" s="40"/>
    </row>
    <row r="300" spans="2:9" x14ac:dyDescent="0.25">
      <c r="B300" s="157">
        <v>42429</v>
      </c>
      <c r="C300" s="10">
        <v>9178</v>
      </c>
      <c r="D300" s="242">
        <v>17.975999999999999</v>
      </c>
      <c r="E300" s="40">
        <v>8.2100000000000009</v>
      </c>
      <c r="F300" s="40">
        <f t="shared" ref="F300:F311" si="34">C300*(E300-D300)</f>
        <v>-89632.347999999984</v>
      </c>
      <c r="G300" s="40">
        <f t="shared" ref="G300:G311" si="35">IF(C300=0, 0,D300*C300)</f>
        <v>164983.728</v>
      </c>
      <c r="H300" s="231">
        <f t="shared" ref="H300:H351" si="36">IF(C300=0, D300, (E300-D300)/D300)</f>
        <v>-0.54327992879394738</v>
      </c>
      <c r="I300" s="40" t="s">
        <v>191</v>
      </c>
    </row>
    <row r="301" spans="2:9" x14ac:dyDescent="0.25">
      <c r="B301" s="157">
        <v>42430</v>
      </c>
      <c r="C301" s="282">
        <v>10178</v>
      </c>
      <c r="D301" s="338">
        <v>16.974</v>
      </c>
      <c r="E301" s="40">
        <v>7.8</v>
      </c>
      <c r="F301" s="40">
        <f t="shared" si="34"/>
        <v>-93372.971999999994</v>
      </c>
      <c r="G301" s="40">
        <f t="shared" si="35"/>
        <v>172761.372</v>
      </c>
      <c r="H301" s="231">
        <f t="shared" si="36"/>
        <v>-0.54047366560622123</v>
      </c>
      <c r="I301" s="40"/>
    </row>
    <row r="302" spans="2:9" x14ac:dyDescent="0.25">
      <c r="B302" s="157">
        <v>42430</v>
      </c>
      <c r="C302" s="282">
        <v>9678</v>
      </c>
      <c r="D302" s="338">
        <v>17.440000000000001</v>
      </c>
      <c r="E302" s="40">
        <v>7.96</v>
      </c>
      <c r="F302" s="40">
        <f t="shared" si="34"/>
        <v>-91747.44</v>
      </c>
      <c r="G302" s="40">
        <f t="shared" si="35"/>
        <v>168784.32</v>
      </c>
      <c r="H302" s="231">
        <f t="shared" si="36"/>
        <v>-0.54357798165137616</v>
      </c>
      <c r="I302" s="40"/>
    </row>
    <row r="303" spans="2:9" x14ac:dyDescent="0.25">
      <c r="B303" s="157">
        <v>42431</v>
      </c>
      <c r="C303" s="10">
        <v>8678</v>
      </c>
      <c r="D303" s="242">
        <v>18.405999999999999</v>
      </c>
      <c r="E303" s="40">
        <v>9.1</v>
      </c>
      <c r="F303" s="40">
        <f t="shared" si="34"/>
        <v>-80757.467999999993</v>
      </c>
      <c r="G303" s="40">
        <f t="shared" si="35"/>
        <v>159727.26799999998</v>
      </c>
      <c r="H303" s="232">
        <f t="shared" si="36"/>
        <v>-0.50559600130392257</v>
      </c>
      <c r="I303" s="40"/>
    </row>
    <row r="304" spans="2:9" x14ac:dyDescent="0.25">
      <c r="B304" s="157">
        <v>42432</v>
      </c>
      <c r="C304" s="10">
        <v>9278</v>
      </c>
      <c r="D304" s="242">
        <v>17.771999999999998</v>
      </c>
      <c r="E304" s="40">
        <v>9.9700000000000006</v>
      </c>
      <c r="F304" s="40">
        <f t="shared" si="34"/>
        <v>-72386.955999999976</v>
      </c>
      <c r="G304" s="40">
        <f t="shared" si="35"/>
        <v>164888.61599999998</v>
      </c>
      <c r="H304" s="232">
        <f t="shared" si="36"/>
        <v>-0.43900517668242173</v>
      </c>
      <c r="I304" s="40"/>
    </row>
    <row r="305" spans="2:9" x14ac:dyDescent="0.25">
      <c r="B305" s="157">
        <v>42433</v>
      </c>
      <c r="C305" s="10">
        <v>9278</v>
      </c>
      <c r="D305" s="242">
        <v>17.771999999999998</v>
      </c>
      <c r="E305" s="40">
        <v>11</v>
      </c>
      <c r="F305" s="40">
        <f t="shared" si="34"/>
        <v>-62830.615999999987</v>
      </c>
      <c r="G305" s="40">
        <f t="shared" si="35"/>
        <v>164888.61599999998</v>
      </c>
      <c r="H305" s="232">
        <f t="shared" si="36"/>
        <v>-0.38104884087328378</v>
      </c>
      <c r="I305" s="40"/>
    </row>
    <row r="306" spans="2:9" x14ac:dyDescent="0.25">
      <c r="B306" s="157">
        <v>42439</v>
      </c>
      <c r="C306" s="10">
        <v>9278</v>
      </c>
      <c r="D306" s="242">
        <v>17.718</v>
      </c>
      <c r="E306" s="40">
        <v>10.59</v>
      </c>
      <c r="F306" s="40">
        <f t="shared" si="34"/>
        <v>-66133.584000000003</v>
      </c>
      <c r="G306" s="40">
        <f t="shared" si="35"/>
        <v>164387.60399999999</v>
      </c>
      <c r="H306" s="232">
        <f t="shared" si="36"/>
        <v>-0.40230274297324753</v>
      </c>
      <c r="I306" s="40" t="s">
        <v>190</v>
      </c>
    </row>
    <row r="307" spans="2:9" x14ac:dyDescent="0.25">
      <c r="B307" s="157">
        <v>42440</v>
      </c>
      <c r="C307" s="10">
        <v>9278</v>
      </c>
      <c r="D307" s="242">
        <v>17.712</v>
      </c>
      <c r="E307" s="40">
        <v>11.12</v>
      </c>
      <c r="F307" s="40">
        <f t="shared" si="34"/>
        <v>-61160.576000000008</v>
      </c>
      <c r="G307" s="40">
        <f t="shared" si="35"/>
        <v>164331.93599999999</v>
      </c>
      <c r="H307" s="232">
        <f t="shared" si="36"/>
        <v>-0.37217705510388438</v>
      </c>
      <c r="I307" s="40"/>
    </row>
    <row r="308" spans="2:9" x14ac:dyDescent="0.25">
      <c r="B308" s="157">
        <v>42446</v>
      </c>
      <c r="C308" s="10">
        <v>9278</v>
      </c>
      <c r="D308" s="242">
        <v>17.704999999999998</v>
      </c>
      <c r="E308" s="40">
        <v>11.45</v>
      </c>
      <c r="F308" s="40">
        <f t="shared" si="34"/>
        <v>-58033.889999999992</v>
      </c>
      <c r="G308" s="40">
        <f t="shared" si="35"/>
        <v>164266.99</v>
      </c>
      <c r="H308" s="232">
        <f t="shared" si="36"/>
        <v>-0.353290031064671</v>
      </c>
      <c r="I308" s="40"/>
    </row>
    <row r="309" spans="2:9" x14ac:dyDescent="0.25">
      <c r="B309" s="157">
        <v>42447</v>
      </c>
      <c r="C309" s="10">
        <v>7928</v>
      </c>
      <c r="D309" s="242">
        <v>18.734999999999999</v>
      </c>
      <c r="E309" s="40">
        <v>11.63</v>
      </c>
      <c r="F309" s="40">
        <f t="shared" si="34"/>
        <v>-56328.439999999988</v>
      </c>
      <c r="G309" s="40">
        <f t="shared" si="35"/>
        <v>148531.07999999999</v>
      </c>
      <c r="H309" s="232">
        <f t="shared" si="36"/>
        <v>-0.37923672271150249</v>
      </c>
      <c r="I309" s="40"/>
    </row>
    <row r="310" spans="2:9" x14ac:dyDescent="0.25">
      <c r="B310" s="157">
        <v>42450</v>
      </c>
      <c r="C310" s="10">
        <v>9278</v>
      </c>
      <c r="D310" s="242">
        <v>17.670000000000002</v>
      </c>
      <c r="E310" s="40">
        <v>11.43</v>
      </c>
      <c r="F310" s="40">
        <f t="shared" si="34"/>
        <v>-57894.720000000016</v>
      </c>
      <c r="G310" s="40">
        <f t="shared" si="35"/>
        <v>163942.26</v>
      </c>
      <c r="H310" s="231">
        <f t="shared" si="36"/>
        <v>-0.35314091680814946</v>
      </c>
      <c r="I310" s="40"/>
    </row>
    <row r="311" spans="2:9" x14ac:dyDescent="0.25">
      <c r="B311" s="157">
        <v>42451</v>
      </c>
      <c r="C311" s="10">
        <v>9628</v>
      </c>
      <c r="D311" s="242">
        <v>17.428000000000001</v>
      </c>
      <c r="E311" s="40">
        <v>11.31</v>
      </c>
      <c r="F311" s="40">
        <f t="shared" si="34"/>
        <v>-58904.104000000007</v>
      </c>
      <c r="G311" s="40">
        <f t="shared" si="35"/>
        <v>167796.78400000001</v>
      </c>
      <c r="H311" s="231">
        <f t="shared" si="36"/>
        <v>-0.35104429653431263</v>
      </c>
      <c r="I311" s="40"/>
    </row>
    <row r="312" spans="2:9" x14ac:dyDescent="0.25">
      <c r="B312" s="157">
        <v>42453</v>
      </c>
      <c r="C312" s="10">
        <v>13278</v>
      </c>
      <c r="D312" s="242">
        <v>15.5565</v>
      </c>
      <c r="E312" s="40">
        <v>10.29</v>
      </c>
      <c r="F312" s="40">
        <f t="shared" ref="F312:F351" si="37">C312*(E312-D312)</f>
        <v>-69928.587000000014</v>
      </c>
      <c r="G312" s="40">
        <f t="shared" ref="G312:G351" si="38">IF(C312=0, 0,D312*C312)</f>
        <v>206559.20699999999</v>
      </c>
      <c r="H312" s="231">
        <f t="shared" si="36"/>
        <v>-0.33854016006171056</v>
      </c>
      <c r="I312" s="40"/>
    </row>
    <row r="313" spans="2:9" x14ac:dyDescent="0.25">
      <c r="B313" s="157">
        <v>42459</v>
      </c>
      <c r="C313" s="10">
        <v>11278</v>
      </c>
      <c r="D313" s="242">
        <v>16.408899999999999</v>
      </c>
      <c r="E313" s="40">
        <v>10.53</v>
      </c>
      <c r="F313" s="40">
        <f t="shared" si="37"/>
        <v>-66302.234199999992</v>
      </c>
      <c r="G313" s="40">
        <f t="shared" si="38"/>
        <v>185059.5742</v>
      </c>
      <c r="H313" s="231">
        <f t="shared" si="36"/>
        <v>-0.35827508242478168</v>
      </c>
      <c r="I313" s="40"/>
    </row>
    <row r="314" spans="2:9" x14ac:dyDescent="0.25">
      <c r="B314" s="157">
        <v>42460</v>
      </c>
      <c r="C314" s="10">
        <v>9678</v>
      </c>
      <c r="D314" s="242">
        <v>17.311699999999998</v>
      </c>
      <c r="E314" s="40">
        <v>11.14</v>
      </c>
      <c r="F314" s="40">
        <f t="shared" si="37"/>
        <v>-59729.712599999977</v>
      </c>
      <c r="G314" s="40">
        <f t="shared" si="38"/>
        <v>167542.63259999998</v>
      </c>
      <c r="H314" s="231">
        <f t="shared" si="36"/>
        <v>-0.35650456049954643</v>
      </c>
      <c r="I314" s="40"/>
    </row>
    <row r="315" spans="2:9" x14ac:dyDescent="0.25">
      <c r="B315" s="157">
        <v>42461</v>
      </c>
      <c r="C315" s="10">
        <v>11678</v>
      </c>
      <c r="D315" s="242">
        <v>16.116</v>
      </c>
      <c r="E315" s="40">
        <v>10.53</v>
      </c>
      <c r="F315" s="40">
        <f t="shared" si="37"/>
        <v>-65233.308000000005</v>
      </c>
      <c r="G315" s="40">
        <f t="shared" si="38"/>
        <v>188202.64799999999</v>
      </c>
      <c r="H315" s="231">
        <f t="shared" si="36"/>
        <v>-0.34661206254653765</v>
      </c>
      <c r="I315" s="40"/>
    </row>
    <row r="316" spans="2:9" x14ac:dyDescent="0.25">
      <c r="B316" s="157">
        <v>42461</v>
      </c>
      <c r="C316" s="10">
        <v>9678</v>
      </c>
      <c r="D316" s="242">
        <v>17.266200000000001</v>
      </c>
      <c r="E316" s="40">
        <v>10.56</v>
      </c>
      <c r="F316" s="40">
        <f t="shared" si="37"/>
        <v>-64902.603600000009</v>
      </c>
      <c r="G316" s="40">
        <f t="shared" si="38"/>
        <v>167102.28360000002</v>
      </c>
      <c r="H316" s="231">
        <f t="shared" si="36"/>
        <v>-0.388400458699656</v>
      </c>
      <c r="I316" s="40"/>
    </row>
    <row r="317" spans="2:9" x14ac:dyDescent="0.25">
      <c r="B317" s="157">
        <v>42464</v>
      </c>
      <c r="C317" s="10">
        <v>9778</v>
      </c>
      <c r="D317" s="242">
        <v>17.196100000000001</v>
      </c>
      <c r="E317" s="40">
        <v>10.4</v>
      </c>
      <c r="F317" s="40">
        <f t="shared" si="37"/>
        <v>-66452.265800000008</v>
      </c>
      <c r="G317" s="40">
        <f t="shared" si="38"/>
        <v>168143.46580000001</v>
      </c>
      <c r="H317" s="231">
        <f t="shared" si="36"/>
        <v>-0.3952117049796175</v>
      </c>
      <c r="I317" s="40"/>
    </row>
    <row r="318" spans="2:9" x14ac:dyDescent="0.25">
      <c r="B318" s="157">
        <v>42465</v>
      </c>
      <c r="C318" s="10">
        <v>9678</v>
      </c>
      <c r="D318" s="242">
        <v>17.262699999999999</v>
      </c>
      <c r="E318" s="40">
        <v>10.63</v>
      </c>
      <c r="F318" s="40">
        <f t="shared" si="37"/>
        <v>-64191.270599999982</v>
      </c>
      <c r="G318" s="40">
        <f t="shared" si="38"/>
        <v>167068.4106</v>
      </c>
      <c r="H318" s="231">
        <f t="shared" si="36"/>
        <v>-0.38422147172806098</v>
      </c>
      <c r="I318" s="40"/>
    </row>
    <row r="319" spans="2:9" x14ac:dyDescent="0.25">
      <c r="B319" s="157">
        <v>42469</v>
      </c>
      <c r="C319" s="10">
        <v>8678</v>
      </c>
      <c r="D319" s="242">
        <v>17.895700000000001</v>
      </c>
      <c r="E319" s="40">
        <v>11.78</v>
      </c>
      <c r="F319" s="40">
        <f t="shared" si="37"/>
        <v>-53072.044600000016</v>
      </c>
      <c r="G319" s="40">
        <f t="shared" si="38"/>
        <v>155298.88460000002</v>
      </c>
      <c r="H319" s="231">
        <f t="shared" si="36"/>
        <v>-0.34174131215878684</v>
      </c>
      <c r="I319" s="40"/>
    </row>
    <row r="320" spans="2:9" x14ac:dyDescent="0.25">
      <c r="B320" s="157">
        <v>42471</v>
      </c>
      <c r="C320" s="10">
        <v>9678</v>
      </c>
      <c r="D320" s="242">
        <v>17.2514</v>
      </c>
      <c r="E320" s="40">
        <v>11.67</v>
      </c>
      <c r="F320" s="40">
        <f t="shared" si="37"/>
        <v>-54016.789200000007</v>
      </c>
      <c r="G320" s="40">
        <f t="shared" si="38"/>
        <v>166959.04920000001</v>
      </c>
      <c r="H320" s="231">
        <f t="shared" si="36"/>
        <v>-0.32353316252593994</v>
      </c>
      <c r="I320" s="40"/>
    </row>
    <row r="321" spans="2:9" x14ac:dyDescent="0.25">
      <c r="B321" s="157">
        <v>42472</v>
      </c>
      <c r="C321" s="10">
        <v>8288</v>
      </c>
      <c r="D321" s="242">
        <v>17.96</v>
      </c>
      <c r="E321" s="40">
        <v>13.05</v>
      </c>
      <c r="F321" s="40">
        <f t="shared" si="37"/>
        <v>-40694.080000000002</v>
      </c>
      <c r="G321" s="40">
        <f t="shared" si="38"/>
        <v>148852.48000000001</v>
      </c>
      <c r="H321" s="231">
        <f t="shared" si="36"/>
        <v>-0.27338530066815142</v>
      </c>
      <c r="I321" s="40"/>
    </row>
    <row r="322" spans="2:9" x14ac:dyDescent="0.25">
      <c r="B322" s="157">
        <v>42473</v>
      </c>
      <c r="C322" s="10">
        <v>9258</v>
      </c>
      <c r="D322" s="242">
        <v>17.415800000000001</v>
      </c>
      <c r="E322" s="40">
        <v>12.92</v>
      </c>
      <c r="F322" s="40">
        <f t="shared" si="37"/>
        <v>-41622.116400000006</v>
      </c>
      <c r="G322" s="40">
        <f t="shared" si="38"/>
        <v>161235.47640000001</v>
      </c>
      <c r="H322" s="231">
        <f t="shared" si="36"/>
        <v>-0.2581449029042594</v>
      </c>
      <c r="I322" s="40"/>
    </row>
    <row r="323" spans="2:9" x14ac:dyDescent="0.25">
      <c r="B323" s="157">
        <v>42474</v>
      </c>
      <c r="C323" s="10">
        <v>9678</v>
      </c>
      <c r="D323" s="242">
        <v>17.2135</v>
      </c>
      <c r="E323" s="40">
        <v>13.11</v>
      </c>
      <c r="F323" s="40">
        <f t="shared" si="37"/>
        <v>-39713.673000000003</v>
      </c>
      <c r="G323" s="40">
        <f t="shared" si="38"/>
        <v>166592.253</v>
      </c>
      <c r="H323" s="231">
        <f t="shared" si="36"/>
        <v>-0.23838847416272113</v>
      </c>
      <c r="I323" s="40"/>
    </row>
    <row r="324" spans="2:9" x14ac:dyDescent="0.25">
      <c r="B324" s="157">
        <v>42474</v>
      </c>
      <c r="C324" s="10">
        <v>9178</v>
      </c>
      <c r="D324" s="242">
        <v>17.433299999999999</v>
      </c>
      <c r="E324" s="40">
        <v>13.11</v>
      </c>
      <c r="F324" s="40">
        <f t="shared" si="37"/>
        <v>-39679.2474</v>
      </c>
      <c r="G324" s="40">
        <f t="shared" si="38"/>
        <v>160002.82739999998</v>
      </c>
      <c r="H324" s="231">
        <f t="shared" si="36"/>
        <v>-0.24799091394056202</v>
      </c>
      <c r="I324" s="40"/>
    </row>
    <row r="325" spans="2:9" x14ac:dyDescent="0.25">
      <c r="B325" s="157">
        <v>42475</v>
      </c>
      <c r="C325" s="10">
        <v>9678</v>
      </c>
      <c r="D325" s="242">
        <v>17.205100000000002</v>
      </c>
      <c r="E325" s="40">
        <v>13.01</v>
      </c>
      <c r="F325" s="40">
        <f t="shared" si="37"/>
        <v>-40600.177800000019</v>
      </c>
      <c r="G325" s="40">
        <f t="shared" si="38"/>
        <v>166510.9578</v>
      </c>
      <c r="H325" s="231">
        <f t="shared" si="36"/>
        <v>-0.24382886469709572</v>
      </c>
      <c r="I325" s="40"/>
    </row>
    <row r="326" spans="2:9" x14ac:dyDescent="0.25">
      <c r="B326" s="157">
        <v>42478</v>
      </c>
      <c r="C326" s="10">
        <v>9178</v>
      </c>
      <c r="D326" s="242">
        <v>17.412400000000002</v>
      </c>
      <c r="E326" s="40">
        <v>13.36</v>
      </c>
      <c r="F326" s="40">
        <f t="shared" si="37"/>
        <v>-37192.92720000002</v>
      </c>
      <c r="G326" s="40">
        <f t="shared" si="38"/>
        <v>159811.00720000002</v>
      </c>
      <c r="H326" s="231">
        <f t="shared" si="36"/>
        <v>-0.232730697663734</v>
      </c>
      <c r="I326" s="40"/>
    </row>
    <row r="327" spans="2:9" x14ac:dyDescent="0.25">
      <c r="B327" s="157">
        <v>42484</v>
      </c>
      <c r="C327" s="282">
        <v>9178</v>
      </c>
      <c r="D327" s="338">
        <v>17.412400000000002</v>
      </c>
      <c r="E327" s="40">
        <v>14.34</v>
      </c>
      <c r="F327" s="40">
        <f t="shared" si="37"/>
        <v>-28198.487200000018</v>
      </c>
      <c r="G327" s="40">
        <f t="shared" si="38"/>
        <v>159811.00720000002</v>
      </c>
      <c r="H327" s="231">
        <f t="shared" si="36"/>
        <v>-0.17644896740254082</v>
      </c>
      <c r="I327" s="40"/>
    </row>
    <row r="328" spans="2:9" x14ac:dyDescent="0.25">
      <c r="B328" s="157">
        <v>42485</v>
      </c>
      <c r="C328" s="282">
        <v>9678</v>
      </c>
      <c r="D328" s="338">
        <v>17.233499999999999</v>
      </c>
      <c r="E328" s="40">
        <v>13.83</v>
      </c>
      <c r="F328" s="40">
        <f t="shared" si="37"/>
        <v>-32939.072999999997</v>
      </c>
      <c r="G328" s="40">
        <f t="shared" si="38"/>
        <v>166785.81299999999</v>
      </c>
      <c r="H328" s="231">
        <f t="shared" si="36"/>
        <v>-0.19749325441726867</v>
      </c>
      <c r="I328" s="40"/>
    </row>
    <row r="329" spans="2:9" x14ac:dyDescent="0.25">
      <c r="B329" s="157">
        <v>42486</v>
      </c>
      <c r="C329" s="10">
        <v>9178</v>
      </c>
      <c r="D329" s="242">
        <v>17.390599999999999</v>
      </c>
      <c r="E329" s="40">
        <v>14.44</v>
      </c>
      <c r="F329" s="40">
        <f t="shared" si="37"/>
        <v>-27080.606799999998</v>
      </c>
      <c r="G329" s="40">
        <f t="shared" si="38"/>
        <v>159610.92679999999</v>
      </c>
      <c r="H329" s="232">
        <f t="shared" si="36"/>
        <v>-0.16966637148804525</v>
      </c>
      <c r="I329" s="40"/>
    </row>
    <row r="330" spans="2:9" x14ac:dyDescent="0.25">
      <c r="B330" s="157">
        <v>42487</v>
      </c>
      <c r="C330" s="10">
        <v>9178</v>
      </c>
      <c r="D330" s="242">
        <v>17.376300000000001</v>
      </c>
      <c r="E330" s="40">
        <v>14.84</v>
      </c>
      <c r="F330" s="40">
        <f t="shared" si="37"/>
        <v>-23278.161400000005</v>
      </c>
      <c r="G330" s="40">
        <f t="shared" si="38"/>
        <v>159479.6814</v>
      </c>
      <c r="H330" s="232">
        <f t="shared" si="36"/>
        <v>-0.14596317973331496</v>
      </c>
      <c r="I330" s="40"/>
    </row>
    <row r="331" spans="2:9" x14ac:dyDescent="0.25">
      <c r="B331" s="157">
        <v>42488</v>
      </c>
      <c r="C331" s="10">
        <v>9678</v>
      </c>
      <c r="D331" s="242">
        <v>17.2287</v>
      </c>
      <c r="E331" s="40">
        <v>14.35</v>
      </c>
      <c r="F331" s="40">
        <f t="shared" si="37"/>
        <v>-27860.058600000004</v>
      </c>
      <c r="G331" s="40">
        <f t="shared" si="38"/>
        <v>166739.35860000001</v>
      </c>
      <c r="H331" s="232">
        <f t="shared" si="36"/>
        <v>-0.16708747612994598</v>
      </c>
      <c r="I331" s="40"/>
    </row>
    <row r="332" spans="2:9" x14ac:dyDescent="0.25">
      <c r="B332" s="157">
        <v>42489</v>
      </c>
      <c r="C332" s="10">
        <v>9678</v>
      </c>
      <c r="D332" s="242">
        <v>17.179200000000002</v>
      </c>
      <c r="E332" s="40">
        <v>14.09</v>
      </c>
      <c r="F332" s="40">
        <f t="shared" si="37"/>
        <v>-29897.277600000016</v>
      </c>
      <c r="G332" s="40">
        <f t="shared" si="38"/>
        <v>166260.29760000002</v>
      </c>
      <c r="H332" s="232">
        <f t="shared" si="36"/>
        <v>-0.17982211045916</v>
      </c>
      <c r="I332" s="40"/>
    </row>
    <row r="333" spans="2:9" x14ac:dyDescent="0.25">
      <c r="B333" s="157">
        <v>42492</v>
      </c>
      <c r="C333" s="10">
        <v>9678</v>
      </c>
      <c r="D333" s="242">
        <v>17.136399999999998</v>
      </c>
      <c r="E333" s="40">
        <v>13.55</v>
      </c>
      <c r="F333" s="40">
        <f t="shared" si="37"/>
        <v>-34709.179199999977</v>
      </c>
      <c r="G333" s="40">
        <f t="shared" si="38"/>
        <v>165846.07919999998</v>
      </c>
      <c r="H333" s="232">
        <f t="shared" si="36"/>
        <v>-0.20928549753740563</v>
      </c>
      <c r="I333" s="40"/>
    </row>
    <row r="334" spans="2:9" x14ac:dyDescent="0.25">
      <c r="B334" s="157">
        <v>42493</v>
      </c>
      <c r="C334" s="10">
        <v>9678</v>
      </c>
      <c r="D334" s="242">
        <v>17.1221</v>
      </c>
      <c r="E334" s="40">
        <v>12.79</v>
      </c>
      <c r="F334" s="40">
        <f t="shared" si="37"/>
        <v>-41926.063800000004</v>
      </c>
      <c r="G334" s="40">
        <f t="shared" si="38"/>
        <v>165707.6838</v>
      </c>
      <c r="H334" s="232">
        <f t="shared" si="36"/>
        <v>-0.25301218892542388</v>
      </c>
      <c r="I334" s="40"/>
    </row>
    <row r="335" spans="2:9" x14ac:dyDescent="0.25">
      <c r="B335" s="157">
        <v>42494</v>
      </c>
      <c r="C335" s="10">
        <v>11678</v>
      </c>
      <c r="D335" s="242">
        <v>16.316800000000001</v>
      </c>
      <c r="E335" s="40">
        <v>12.17</v>
      </c>
      <c r="F335" s="40">
        <f t="shared" si="37"/>
        <v>-48426.330400000006</v>
      </c>
      <c r="G335" s="40">
        <f t="shared" si="38"/>
        <v>190547.59040000002</v>
      </c>
      <c r="H335" s="232">
        <f t="shared" si="36"/>
        <v>-0.25414296920964896</v>
      </c>
      <c r="I335" s="40"/>
    </row>
    <row r="336" spans="2:9" x14ac:dyDescent="0.25">
      <c r="B336" s="157">
        <v>42495</v>
      </c>
      <c r="C336" s="10">
        <v>9678</v>
      </c>
      <c r="D336" s="242">
        <v>17.0684</v>
      </c>
      <c r="E336" s="40">
        <v>12.07</v>
      </c>
      <c r="F336" s="40">
        <f t="shared" si="37"/>
        <v>-48374.515200000002</v>
      </c>
      <c r="G336" s="40">
        <f t="shared" si="38"/>
        <v>165187.97520000002</v>
      </c>
      <c r="H336" s="231">
        <f t="shared" si="36"/>
        <v>-0.29284525790349419</v>
      </c>
      <c r="I336" s="40"/>
    </row>
    <row r="337" spans="2:9" x14ac:dyDescent="0.25">
      <c r="B337" s="157">
        <v>42499</v>
      </c>
      <c r="C337" s="10">
        <v>10678</v>
      </c>
      <c r="D337" s="242">
        <v>16.537600000000001</v>
      </c>
      <c r="E337" s="40">
        <v>11.44</v>
      </c>
      <c r="F337" s="40">
        <f t="shared" si="37"/>
        <v>-54432.172800000015</v>
      </c>
      <c r="G337" s="40">
        <f t="shared" si="38"/>
        <v>176588.49280000001</v>
      </c>
      <c r="H337" s="231">
        <f t="shared" si="36"/>
        <v>-0.30824303405572762</v>
      </c>
      <c r="I337" s="40"/>
    </row>
    <row r="338" spans="2:9" x14ac:dyDescent="0.25">
      <c r="B338" s="157">
        <v>42500</v>
      </c>
      <c r="C338" s="10">
        <v>9678</v>
      </c>
      <c r="D338" s="242">
        <v>17.042100000000001</v>
      </c>
      <c r="E338" s="40">
        <v>11.94</v>
      </c>
      <c r="F338" s="40">
        <f t="shared" si="37"/>
        <v>-49378.123800000016</v>
      </c>
      <c r="G338" s="40">
        <f t="shared" si="38"/>
        <v>164933.44380000001</v>
      </c>
      <c r="H338" s="231">
        <f t="shared" si="36"/>
        <v>-0.2993821184009014</v>
      </c>
      <c r="I338" s="40"/>
    </row>
    <row r="339" spans="2:9" x14ac:dyDescent="0.25">
      <c r="B339" s="157">
        <v>42502</v>
      </c>
      <c r="C339" s="10">
        <v>10678</v>
      </c>
      <c r="D339" s="242">
        <v>16.601800000000001</v>
      </c>
      <c r="E339" s="40">
        <v>12.33</v>
      </c>
      <c r="F339" s="40">
        <f t="shared" si="37"/>
        <v>-45614.280400000011</v>
      </c>
      <c r="G339" s="40">
        <f t="shared" si="38"/>
        <v>177274.02040000001</v>
      </c>
      <c r="H339" s="231">
        <f t="shared" si="36"/>
        <v>-0.25730944837306802</v>
      </c>
      <c r="I339" s="40"/>
    </row>
    <row r="340" spans="2:9" x14ac:dyDescent="0.25">
      <c r="B340" s="157">
        <v>42502</v>
      </c>
      <c r="C340" s="10">
        <v>9678</v>
      </c>
      <c r="D340" s="242">
        <v>17.0334</v>
      </c>
      <c r="E340" s="40">
        <v>12.33</v>
      </c>
      <c r="F340" s="40">
        <f t="shared" si="37"/>
        <v>-45519.5052</v>
      </c>
      <c r="G340" s="40">
        <f t="shared" si="38"/>
        <v>164849.2452</v>
      </c>
      <c r="H340" s="231">
        <f t="shared" si="36"/>
        <v>-0.27612807777660364</v>
      </c>
      <c r="I340" s="40"/>
    </row>
    <row r="341" spans="2:9" x14ac:dyDescent="0.25">
      <c r="B341" s="157">
        <v>42503</v>
      </c>
      <c r="C341" s="10">
        <v>9678</v>
      </c>
      <c r="D341" s="242">
        <v>17.029299999999999</v>
      </c>
      <c r="E341" s="40">
        <v>12.3</v>
      </c>
      <c r="F341" s="40">
        <f t="shared" si="37"/>
        <v>-45770.165399999983</v>
      </c>
      <c r="G341" s="40">
        <f t="shared" si="38"/>
        <v>164809.56539999999</v>
      </c>
      <c r="H341" s="231">
        <f t="shared" si="36"/>
        <v>-0.27771546687180321</v>
      </c>
      <c r="I341" s="40"/>
    </row>
    <row r="342" spans="2:9" x14ac:dyDescent="0.25">
      <c r="B342" s="157">
        <v>42506</v>
      </c>
      <c r="C342" s="10">
        <v>9678</v>
      </c>
      <c r="D342" s="242">
        <v>17.027699999999999</v>
      </c>
      <c r="E342" s="40">
        <v>12.78</v>
      </c>
      <c r="F342" s="40">
        <f t="shared" si="37"/>
        <v>-41109.240599999997</v>
      </c>
      <c r="G342" s="40">
        <f t="shared" si="38"/>
        <v>164794.08059999999</v>
      </c>
      <c r="H342" s="231">
        <f t="shared" si="36"/>
        <v>-0.24945823569830336</v>
      </c>
      <c r="I342" s="40"/>
    </row>
    <row r="343" spans="2:9" x14ac:dyDescent="0.25">
      <c r="B343" s="157">
        <v>42513</v>
      </c>
      <c r="C343" s="10">
        <v>9178</v>
      </c>
      <c r="D343" s="242">
        <v>17.244399999999999</v>
      </c>
      <c r="E343" s="40">
        <v>13.19</v>
      </c>
      <c r="F343" s="40">
        <f t="shared" si="37"/>
        <v>-37211.283199999991</v>
      </c>
      <c r="G343" s="40">
        <f t="shared" si="38"/>
        <v>158269.10319999998</v>
      </c>
      <c r="H343" s="231">
        <f t="shared" si="36"/>
        <v>-0.23511400802579385</v>
      </c>
      <c r="I343" s="40"/>
    </row>
    <row r="344" spans="2:9" x14ac:dyDescent="0.25">
      <c r="B344" s="157">
        <v>42514</v>
      </c>
      <c r="C344" s="10">
        <v>9678</v>
      </c>
      <c r="D344" s="242">
        <v>17.026</v>
      </c>
      <c r="E344" s="40">
        <v>13.02</v>
      </c>
      <c r="F344" s="40">
        <f t="shared" si="37"/>
        <v>-38770.067999999999</v>
      </c>
      <c r="G344" s="40">
        <f t="shared" si="38"/>
        <v>164777.628</v>
      </c>
      <c r="H344" s="231">
        <f t="shared" si="36"/>
        <v>-0.23528720779983556</v>
      </c>
      <c r="I344" s="40"/>
    </row>
    <row r="345" spans="2:9" x14ac:dyDescent="0.25">
      <c r="B345" s="157">
        <v>42515</v>
      </c>
      <c r="C345" s="10">
        <v>9178</v>
      </c>
      <c r="D345" s="242">
        <v>17.206800000000001</v>
      </c>
      <c r="E345" s="40">
        <v>13.54</v>
      </c>
      <c r="F345" s="40">
        <f t="shared" si="37"/>
        <v>-33653.890400000018</v>
      </c>
      <c r="G345" s="40">
        <f t="shared" si="38"/>
        <v>157924.0104</v>
      </c>
      <c r="H345" s="231">
        <f t="shared" si="36"/>
        <v>-0.21310179696399109</v>
      </c>
      <c r="I345" s="40"/>
    </row>
    <row r="346" spans="2:9" x14ac:dyDescent="0.25">
      <c r="B346" s="157">
        <v>42516</v>
      </c>
      <c r="C346" s="10">
        <v>9678</v>
      </c>
      <c r="D346" s="242">
        <v>17.003799999999998</v>
      </c>
      <c r="E346" s="40">
        <v>13.17</v>
      </c>
      <c r="F346" s="40">
        <f t="shared" si="37"/>
        <v>-37103.516399999986</v>
      </c>
      <c r="G346" s="40">
        <f t="shared" si="38"/>
        <v>164562.77639999997</v>
      </c>
      <c r="H346" s="231">
        <f t="shared" si="36"/>
        <v>-0.22546724849739463</v>
      </c>
      <c r="I346" s="40"/>
    </row>
    <row r="347" spans="2:9" x14ac:dyDescent="0.25">
      <c r="B347" s="157">
        <v>42517</v>
      </c>
      <c r="C347" s="10">
        <v>9678</v>
      </c>
      <c r="D347" s="242">
        <v>16.999700000000001</v>
      </c>
      <c r="E347" s="40">
        <v>12.9</v>
      </c>
      <c r="F347" s="40">
        <f t="shared" si="37"/>
        <v>-39676.8966</v>
      </c>
      <c r="G347" s="40">
        <f t="shared" si="38"/>
        <v>164523.09660000002</v>
      </c>
      <c r="H347" s="231">
        <f t="shared" si="36"/>
        <v>-0.2411630793484591</v>
      </c>
      <c r="I347" s="40"/>
    </row>
    <row r="348" spans="2:9" x14ac:dyDescent="0.25">
      <c r="B348" s="157">
        <v>42525</v>
      </c>
      <c r="C348" s="10">
        <v>9678</v>
      </c>
      <c r="D348" s="242">
        <v>16.9956</v>
      </c>
      <c r="E348" s="40">
        <v>13.32</v>
      </c>
      <c r="F348" s="40">
        <f t="shared" si="37"/>
        <v>-35572.456799999993</v>
      </c>
      <c r="G348" s="40">
        <f t="shared" si="38"/>
        <v>164483.41680000001</v>
      </c>
      <c r="H348" s="231">
        <f t="shared" si="36"/>
        <v>-0.21626773988561743</v>
      </c>
      <c r="I348" s="40"/>
    </row>
    <row r="349" spans="2:9" x14ac:dyDescent="0.25">
      <c r="B349" s="157">
        <v>42527</v>
      </c>
      <c r="C349" s="10">
        <v>8178</v>
      </c>
      <c r="D349" s="242">
        <v>17.568999999999999</v>
      </c>
      <c r="E349" s="40">
        <v>13.96</v>
      </c>
      <c r="F349" s="40">
        <f t="shared" si="37"/>
        <v>-29514.401999999984</v>
      </c>
      <c r="G349" s="40">
        <f t="shared" si="38"/>
        <v>143679.28200000001</v>
      </c>
      <c r="H349" s="231">
        <f t="shared" si="36"/>
        <v>-0.20541863509590746</v>
      </c>
      <c r="I349" s="40"/>
    </row>
    <row r="350" spans="2:9" x14ac:dyDescent="0.25">
      <c r="B350" s="157">
        <v>42528</v>
      </c>
      <c r="C350" s="10">
        <v>7678</v>
      </c>
      <c r="D350" s="242">
        <v>17.759599999999999</v>
      </c>
      <c r="E350" s="40">
        <v>14.62</v>
      </c>
      <c r="F350" s="40">
        <f t="shared" si="37"/>
        <v>-24105.848799999996</v>
      </c>
      <c r="G350" s="40">
        <f t="shared" si="38"/>
        <v>136358.20879999999</v>
      </c>
      <c r="H350" s="231">
        <f t="shared" si="36"/>
        <v>-0.17678326088425414</v>
      </c>
      <c r="I350" s="40"/>
    </row>
    <row r="351" spans="2:9" x14ac:dyDescent="0.25">
      <c r="B351" s="157">
        <v>42529</v>
      </c>
      <c r="C351" s="10">
        <v>8178</v>
      </c>
      <c r="D351" s="242">
        <v>17.5654</v>
      </c>
      <c r="E351" s="40">
        <v>14.53</v>
      </c>
      <c r="F351" s="40">
        <f t="shared" si="37"/>
        <v>-24823.50120000001</v>
      </c>
      <c r="G351" s="40">
        <f t="shared" si="38"/>
        <v>143649.8412</v>
      </c>
      <c r="H351" s="231">
        <f t="shared" si="36"/>
        <v>-0.17280562924840887</v>
      </c>
      <c r="I351" s="40"/>
    </row>
    <row r="352" spans="2:9" x14ac:dyDescent="0.25">
      <c r="B352" s="157">
        <v>42531</v>
      </c>
      <c r="C352" s="10">
        <v>8978</v>
      </c>
      <c r="D352" s="242">
        <v>17.1751</v>
      </c>
      <c r="E352" s="40">
        <v>13.42</v>
      </c>
      <c r="F352" s="40">
        <f t="shared" ref="F352:F360" si="39">C352*(E352-D352)</f>
        <v>-33713.287800000006</v>
      </c>
      <c r="G352" s="40">
        <f t="shared" ref="G352:G360" si="40">IF(C352=0, 0,D352*C352)</f>
        <v>154198.0478</v>
      </c>
      <c r="H352" s="231">
        <f t="shared" ref="H352:H360" si="41">IF(C352=0, D352, (E352-D352)/D352)</f>
        <v>-0.21863628159370255</v>
      </c>
      <c r="I352" s="40"/>
    </row>
    <row r="353" spans="2:9" x14ac:dyDescent="0.25">
      <c r="B353" s="157">
        <v>42531</v>
      </c>
      <c r="C353" s="282">
        <v>9278</v>
      </c>
      <c r="D353" s="338">
        <v>17.1052</v>
      </c>
      <c r="E353" s="40">
        <v>13.42</v>
      </c>
      <c r="F353" s="40">
        <f t="shared" si="39"/>
        <v>-34191.285600000003</v>
      </c>
      <c r="G353" s="40">
        <f t="shared" si="40"/>
        <v>158702.04560000001</v>
      </c>
      <c r="H353" s="231">
        <f t="shared" si="41"/>
        <v>-0.21544325702125669</v>
      </c>
      <c r="I353" s="40"/>
    </row>
    <row r="354" spans="2:9" x14ac:dyDescent="0.25">
      <c r="B354" s="157">
        <v>42532</v>
      </c>
      <c r="C354" s="10">
        <v>9278</v>
      </c>
      <c r="D354" s="242">
        <v>17.053000000000001</v>
      </c>
      <c r="E354" s="40">
        <v>13.42</v>
      </c>
      <c r="F354" s="40">
        <f t="shared" si="39"/>
        <v>-33706.974000000009</v>
      </c>
      <c r="G354" s="40">
        <f t="shared" si="40"/>
        <v>158217.734</v>
      </c>
      <c r="H354" s="231">
        <f t="shared" si="41"/>
        <v>-0.21304169354365804</v>
      </c>
      <c r="I354" s="40" t="s">
        <v>187</v>
      </c>
    </row>
    <row r="355" spans="2:9" x14ac:dyDescent="0.25">
      <c r="B355" s="157">
        <v>42535</v>
      </c>
      <c r="C355" s="10">
        <v>9678</v>
      </c>
      <c r="D355" s="242">
        <v>16.879300000000001</v>
      </c>
      <c r="E355" s="40">
        <v>13.23</v>
      </c>
      <c r="F355" s="40">
        <f t="shared" si="39"/>
        <v>-35317.9254</v>
      </c>
      <c r="G355" s="40">
        <f t="shared" si="40"/>
        <v>163357.86540000001</v>
      </c>
      <c r="H355" s="231">
        <f t="shared" si="41"/>
        <v>-0.21619972392220058</v>
      </c>
      <c r="I355" s="40" t="s">
        <v>227</v>
      </c>
    </row>
    <row r="356" spans="2:9" x14ac:dyDescent="0.25">
      <c r="B356" s="157">
        <v>42536</v>
      </c>
      <c r="C356" s="10">
        <v>9278</v>
      </c>
      <c r="D356" s="242">
        <v>17.027999999999999</v>
      </c>
      <c r="E356" s="40">
        <v>13.06</v>
      </c>
      <c r="F356" s="40">
        <f t="shared" si="39"/>
        <v>-36815.103999999985</v>
      </c>
      <c r="G356" s="40">
        <f t="shared" si="40"/>
        <v>157985.78399999999</v>
      </c>
      <c r="H356" s="231">
        <f t="shared" si="41"/>
        <v>-0.23302795395818643</v>
      </c>
      <c r="I356" s="40"/>
    </row>
    <row r="357" spans="2:9" x14ac:dyDescent="0.25">
      <c r="B357" s="157">
        <v>42537</v>
      </c>
      <c r="C357" s="282">
        <v>9278</v>
      </c>
      <c r="D357" s="338">
        <v>17.0168</v>
      </c>
      <c r="E357" s="40">
        <v>12.67</v>
      </c>
      <c r="F357" s="40">
        <f t="shared" si="39"/>
        <v>-40329.610399999998</v>
      </c>
      <c r="G357" s="40">
        <f t="shared" si="40"/>
        <v>157881.87039999999</v>
      </c>
      <c r="H357" s="231">
        <f t="shared" si="41"/>
        <v>-0.25544168116214566</v>
      </c>
      <c r="I357" s="40"/>
    </row>
    <row r="358" spans="2:9" x14ac:dyDescent="0.25">
      <c r="B358" s="157">
        <v>42538</v>
      </c>
      <c r="C358" s="282">
        <v>9278</v>
      </c>
      <c r="D358" s="338">
        <v>17.0061</v>
      </c>
      <c r="E358" s="40">
        <v>13.16</v>
      </c>
      <c r="F358" s="40">
        <f t="shared" si="39"/>
        <v>-35684.1158</v>
      </c>
      <c r="G358" s="40">
        <f t="shared" si="40"/>
        <v>157782.59580000001</v>
      </c>
      <c r="H358" s="231">
        <f t="shared" si="41"/>
        <v>-0.2261600249322302</v>
      </c>
      <c r="I358" s="40"/>
    </row>
    <row r="359" spans="2:9" x14ac:dyDescent="0.25">
      <c r="B359" s="157">
        <v>42541</v>
      </c>
      <c r="C359" s="10">
        <v>7678</v>
      </c>
      <c r="D359" s="242">
        <v>17.568000000000001</v>
      </c>
      <c r="E359" s="40">
        <v>14.48</v>
      </c>
      <c r="F359" s="40">
        <f t="shared" si="39"/>
        <v>-23709.664000000008</v>
      </c>
      <c r="G359" s="40">
        <f t="shared" si="40"/>
        <v>134887.10400000002</v>
      </c>
      <c r="H359" s="232">
        <f t="shared" si="41"/>
        <v>-0.17577413479052828</v>
      </c>
      <c r="I359" s="40"/>
    </row>
    <row r="360" spans="2:9" x14ac:dyDescent="0.25">
      <c r="B360" s="157">
        <v>42542</v>
      </c>
      <c r="C360" s="10">
        <v>6800</v>
      </c>
      <c r="D360" s="242">
        <v>17.892099999999999</v>
      </c>
      <c r="E360" s="40">
        <v>15.09</v>
      </c>
      <c r="F360" s="40">
        <f t="shared" si="39"/>
        <v>-19054.279999999995</v>
      </c>
      <c r="G360" s="40">
        <f t="shared" si="40"/>
        <v>121666.28</v>
      </c>
      <c r="H360" s="232">
        <f t="shared" si="41"/>
        <v>-0.15661101827063337</v>
      </c>
      <c r="I360" s="40"/>
    </row>
    <row r="361" spans="2:9" x14ac:dyDescent="0.25">
      <c r="B361" s="157">
        <v>42543</v>
      </c>
      <c r="C361" s="10">
        <v>7300</v>
      </c>
      <c r="D361" s="242">
        <v>17.6769</v>
      </c>
      <c r="E361" s="40">
        <v>14.75</v>
      </c>
      <c r="F361" s="40">
        <f t="shared" ref="F361:F369" si="42">C361*(E361-D361)</f>
        <v>-21366.37</v>
      </c>
      <c r="G361" s="40">
        <f t="shared" ref="G361:G369" si="43">IF(C361=0, 0,D361*C361)</f>
        <v>129041.37</v>
      </c>
      <c r="H361" s="232">
        <f t="shared" ref="H361:H369" si="44">IF(C361=0, D361, (E361-D361)/D361)</f>
        <v>-0.16557767481854849</v>
      </c>
      <c r="I361" s="40"/>
    </row>
    <row r="362" spans="2:9" x14ac:dyDescent="0.25">
      <c r="B362" s="157">
        <v>42544</v>
      </c>
      <c r="C362" s="10">
        <v>6800</v>
      </c>
      <c r="D362" s="242">
        <v>17.856100000000001</v>
      </c>
      <c r="E362" s="40">
        <v>15.27</v>
      </c>
      <c r="F362" s="40">
        <f t="shared" si="42"/>
        <v>-17585.480000000014</v>
      </c>
      <c r="G362" s="40">
        <f t="shared" si="43"/>
        <v>121421.48000000001</v>
      </c>
      <c r="H362" s="232">
        <f t="shared" si="44"/>
        <v>-0.1448300580753917</v>
      </c>
      <c r="I362" s="40"/>
    </row>
    <row r="363" spans="2:9" x14ac:dyDescent="0.25">
      <c r="B363" s="157">
        <v>42545</v>
      </c>
      <c r="C363" s="10">
        <v>7678</v>
      </c>
      <c r="D363" s="242">
        <v>17.462</v>
      </c>
      <c r="E363" s="40">
        <v>14.41</v>
      </c>
      <c r="F363" s="40">
        <f t="shared" si="42"/>
        <v>-23433.255999999998</v>
      </c>
      <c r="G363" s="40">
        <f t="shared" si="43"/>
        <v>134073.236</v>
      </c>
      <c r="H363" s="232">
        <f t="shared" si="44"/>
        <v>-0.17477952124613444</v>
      </c>
      <c r="I363" s="40"/>
    </row>
    <row r="364" spans="2:9" x14ac:dyDescent="0.25">
      <c r="B364" s="157">
        <v>42545</v>
      </c>
      <c r="C364" s="10">
        <v>8013</v>
      </c>
      <c r="D364" s="242">
        <v>17.32</v>
      </c>
      <c r="E364" s="40">
        <v>14.68</v>
      </c>
      <c r="F364" s="40">
        <f t="shared" si="42"/>
        <v>-21154.320000000003</v>
      </c>
      <c r="G364" s="40">
        <f t="shared" si="43"/>
        <v>138785.16</v>
      </c>
      <c r="H364" s="232">
        <f t="shared" si="44"/>
        <v>-0.15242494226327949</v>
      </c>
      <c r="I364" s="40"/>
    </row>
    <row r="365" spans="2:9" x14ac:dyDescent="0.25">
      <c r="B365" s="157">
        <v>42548</v>
      </c>
      <c r="C365" s="10">
        <v>8978</v>
      </c>
      <c r="D365" s="242">
        <v>16.943300000000001</v>
      </c>
      <c r="E365" s="40">
        <v>13.66</v>
      </c>
      <c r="F365" s="40">
        <f t="shared" si="42"/>
        <v>-29477.467400000005</v>
      </c>
      <c r="G365" s="40">
        <f t="shared" si="43"/>
        <v>152116.9474</v>
      </c>
      <c r="H365" s="232">
        <f t="shared" si="44"/>
        <v>-0.19378161279089673</v>
      </c>
      <c r="I365" s="40"/>
    </row>
    <row r="366" spans="2:9" x14ac:dyDescent="0.25">
      <c r="B366" s="157">
        <v>42548</v>
      </c>
      <c r="C366" s="10">
        <v>9278</v>
      </c>
      <c r="D366" s="242">
        <v>16.834599999999998</v>
      </c>
      <c r="E366" s="40">
        <v>13.66</v>
      </c>
      <c r="F366" s="40">
        <f t="shared" si="42"/>
        <v>-29453.938799999982</v>
      </c>
      <c r="G366" s="40">
        <f t="shared" si="43"/>
        <v>156191.41879999998</v>
      </c>
      <c r="H366" s="231">
        <f t="shared" si="44"/>
        <v>-0.18857590913951019</v>
      </c>
      <c r="I366" s="40"/>
    </row>
    <row r="367" spans="2:9" x14ac:dyDescent="0.25">
      <c r="B367" s="157">
        <v>42549</v>
      </c>
      <c r="C367" s="10">
        <v>8178</v>
      </c>
      <c r="D367" s="242">
        <v>17.124400000000001</v>
      </c>
      <c r="E367" s="40">
        <v>14.78</v>
      </c>
      <c r="F367" s="40">
        <f t="shared" si="42"/>
        <v>-19172.503200000017</v>
      </c>
      <c r="G367" s="40">
        <f t="shared" si="43"/>
        <v>140043.3432</v>
      </c>
      <c r="H367" s="231">
        <f t="shared" si="44"/>
        <v>-0.13690406671182651</v>
      </c>
      <c r="I367" s="40">
        <v>17</v>
      </c>
    </row>
    <row r="368" spans="2:9" x14ac:dyDescent="0.25">
      <c r="B368" s="157">
        <v>42552</v>
      </c>
      <c r="C368" s="10">
        <v>7678</v>
      </c>
      <c r="D368" s="242">
        <v>17.2315</v>
      </c>
      <c r="E368" s="40">
        <v>15.48</v>
      </c>
      <c r="F368" s="40">
        <f t="shared" si="42"/>
        <v>-13448.017</v>
      </c>
      <c r="G368" s="40">
        <f t="shared" si="43"/>
        <v>132303.45699999999</v>
      </c>
      <c r="H368" s="231">
        <f t="shared" si="44"/>
        <v>-0.1016452427240809</v>
      </c>
      <c r="I368" s="40">
        <v>17</v>
      </c>
    </row>
    <row r="369" spans="2:9" x14ac:dyDescent="0.25">
      <c r="B369" s="157">
        <v>42552</v>
      </c>
      <c r="C369" s="10">
        <v>7300</v>
      </c>
      <c r="D369" s="242">
        <v>17.313400000000001</v>
      </c>
      <c r="E369" s="40">
        <v>15.65</v>
      </c>
      <c r="F369" s="40">
        <f t="shared" si="42"/>
        <v>-12142.820000000009</v>
      </c>
      <c r="G369" s="40">
        <f t="shared" si="43"/>
        <v>126387.82</v>
      </c>
      <c r="H369" s="231">
        <f t="shared" si="44"/>
        <v>-9.6075871868032903E-2</v>
      </c>
      <c r="I369" s="40"/>
    </row>
    <row r="370" spans="2:9" x14ac:dyDescent="0.25">
      <c r="B370" s="157">
        <v>42552</v>
      </c>
      <c r="C370" s="10">
        <v>6800</v>
      </c>
      <c r="D370" s="242">
        <v>17.446100000000001</v>
      </c>
      <c r="E370" s="40">
        <v>15.7</v>
      </c>
      <c r="F370" s="40">
        <f t="shared" ref="F370:F374" si="45">C370*(E370-D370)</f>
        <v>-11873.480000000014</v>
      </c>
      <c r="G370" s="40">
        <f t="shared" ref="G370:G374" si="46">IF(C370=0, 0,D370*C370)</f>
        <v>118633.48000000001</v>
      </c>
      <c r="H370" s="231">
        <f t="shared" ref="H370:H374" si="47">IF(C370=0, D370, (E370-D370)/D370)</f>
        <v>-0.10008540590733757</v>
      </c>
      <c r="I370" s="40"/>
    </row>
    <row r="371" spans="2:9" x14ac:dyDescent="0.25">
      <c r="B371" s="157">
        <v>42552</v>
      </c>
      <c r="C371" s="10">
        <v>6000</v>
      </c>
      <c r="D371" s="242">
        <v>17.668199999999999</v>
      </c>
      <c r="E371" s="40">
        <v>15.68</v>
      </c>
      <c r="F371" s="40">
        <f t="shared" si="45"/>
        <v>-11929.199999999995</v>
      </c>
      <c r="G371" s="40">
        <f t="shared" si="46"/>
        <v>106009.2</v>
      </c>
      <c r="H371" s="231">
        <f t="shared" si="47"/>
        <v>-0.11252985589929926</v>
      </c>
      <c r="I371" s="40"/>
    </row>
    <row r="372" spans="2:9" x14ac:dyDescent="0.25">
      <c r="B372" s="157">
        <v>42556</v>
      </c>
      <c r="C372" s="10">
        <v>8178</v>
      </c>
      <c r="D372" s="242">
        <v>16.978899999999999</v>
      </c>
      <c r="E372" s="40">
        <v>14.72</v>
      </c>
      <c r="F372" s="40">
        <f t="shared" si="45"/>
        <v>-18473.284199999991</v>
      </c>
      <c r="G372" s="40">
        <f t="shared" si="46"/>
        <v>138853.4442</v>
      </c>
      <c r="H372" s="231">
        <f t="shared" si="47"/>
        <v>-0.13304159869013887</v>
      </c>
      <c r="I372" s="40">
        <v>16.75</v>
      </c>
    </row>
    <row r="373" spans="2:9" x14ac:dyDescent="0.25">
      <c r="B373" s="157">
        <v>42556</v>
      </c>
      <c r="C373" s="10">
        <v>8678</v>
      </c>
      <c r="D373" s="242">
        <v>16.843</v>
      </c>
      <c r="E373" s="40">
        <v>14.72</v>
      </c>
      <c r="F373" s="40">
        <f t="shared" si="45"/>
        <v>-18423.393999999993</v>
      </c>
      <c r="G373" s="40">
        <f t="shared" si="46"/>
        <v>146163.554</v>
      </c>
      <c r="H373" s="231">
        <f t="shared" si="47"/>
        <v>-0.12604642878347083</v>
      </c>
      <c r="I373" s="40"/>
    </row>
    <row r="374" spans="2:9" x14ac:dyDescent="0.25">
      <c r="B374" s="157">
        <v>42557</v>
      </c>
      <c r="C374" s="10">
        <v>8178</v>
      </c>
      <c r="D374" s="242">
        <v>16.960599999999999</v>
      </c>
      <c r="E374" s="40">
        <v>14.84</v>
      </c>
      <c r="F374" s="40">
        <f t="shared" si="45"/>
        <v>-17342.266799999998</v>
      </c>
      <c r="G374" s="40">
        <f t="shared" si="46"/>
        <v>138703.7868</v>
      </c>
      <c r="H374" s="231">
        <f t="shared" si="47"/>
        <v>-0.12503095409360515</v>
      </c>
      <c r="I374" s="40">
        <v>16.75</v>
      </c>
    </row>
    <row r="375" spans="2:9" x14ac:dyDescent="0.25">
      <c r="B375" s="157">
        <v>42557</v>
      </c>
      <c r="C375" s="10">
        <v>8678</v>
      </c>
      <c r="D375" s="242">
        <v>16.835000000000001</v>
      </c>
      <c r="E375" s="40">
        <v>14.84</v>
      </c>
      <c r="F375" s="40">
        <f t="shared" ref="F375" si="48">C375*(E375-D375)</f>
        <v>-17312.610000000008</v>
      </c>
      <c r="G375" s="40">
        <f t="shared" ref="G375" si="49">IF(C375=0, 0,D375*C375)</f>
        <v>146094.13</v>
      </c>
      <c r="H375" s="231">
        <f t="shared" ref="H375" si="50">IF(C375=0, D375, (E375-D375)/D375)</f>
        <v>-0.11850311850311855</v>
      </c>
      <c r="I375" s="40"/>
    </row>
    <row r="376" spans="2:9" x14ac:dyDescent="0.25">
      <c r="B376" s="157">
        <v>42559</v>
      </c>
      <c r="C376" s="10">
        <v>8678</v>
      </c>
      <c r="D376" s="242">
        <v>16.835000000000001</v>
      </c>
      <c r="E376" s="40">
        <v>14.92</v>
      </c>
      <c r="F376" s="40">
        <f t="shared" ref="F376" si="51">C376*(E376-D376)</f>
        <v>-16618.370000000006</v>
      </c>
      <c r="G376" s="40">
        <f t="shared" ref="G376" si="52">IF(C376=0, 0,D376*C376)</f>
        <v>146094.13</v>
      </c>
      <c r="H376" s="231">
        <f t="shared" ref="H376" si="53">IF(C376=0, D376, (E376-D376)/D376)</f>
        <v>-0.1137511137511138</v>
      </c>
      <c r="I376" s="40"/>
    </row>
    <row r="377" spans="2:9" x14ac:dyDescent="0.25">
      <c r="B377" s="157">
        <v>42562</v>
      </c>
      <c r="C377" s="10">
        <v>8678</v>
      </c>
      <c r="D377" s="242">
        <v>16.835000000000001</v>
      </c>
      <c r="E377" s="40">
        <v>14.69</v>
      </c>
      <c r="F377" s="40">
        <f t="shared" ref="F377" si="54">C377*(E377-D377)</f>
        <v>-18614.310000000012</v>
      </c>
      <c r="G377" s="40">
        <f t="shared" ref="G377" si="55">IF(C377=0, 0,D377*C377)</f>
        <v>146094.13</v>
      </c>
      <c r="H377" s="231">
        <f t="shared" ref="H377" si="56">IF(C377=0, D377, (E377-D377)/D377)</f>
        <v>-0.12741312741312749</v>
      </c>
      <c r="I377" s="40"/>
    </row>
    <row r="378" spans="2:9" x14ac:dyDescent="0.25">
      <c r="B378" s="157">
        <v>42563</v>
      </c>
      <c r="C378" s="10">
        <v>8678</v>
      </c>
      <c r="D378" s="242">
        <v>16.835000000000001</v>
      </c>
      <c r="E378" s="40">
        <v>15.6</v>
      </c>
      <c r="F378" s="40">
        <f t="shared" ref="F378:F379" si="57">C378*(E378-D378)</f>
        <v>-10717.330000000011</v>
      </c>
      <c r="G378" s="40">
        <f t="shared" ref="G378:G379" si="58">IF(C378=0, 0,D378*C378)</f>
        <v>146094.13</v>
      </c>
      <c r="H378" s="231">
        <f t="shared" ref="H378:H379" si="59">IF(C378=0, D378, (E378-D378)/D378)</f>
        <v>-7.3359073359073421E-2</v>
      </c>
      <c r="I378" s="40"/>
    </row>
    <row r="379" spans="2:9" x14ac:dyDescent="0.25">
      <c r="B379" s="157">
        <v>42564</v>
      </c>
      <c r="C379" s="10">
        <v>8738</v>
      </c>
      <c r="D379" s="242">
        <v>16.816099999999999</v>
      </c>
      <c r="E379" s="40">
        <v>15.29</v>
      </c>
      <c r="F379" s="40">
        <f t="shared" si="57"/>
        <v>-13335.061799999996</v>
      </c>
      <c r="G379" s="40">
        <f t="shared" si="58"/>
        <v>146939.08179999999</v>
      </c>
      <c r="H379" s="231">
        <f t="shared" si="59"/>
        <v>-9.0752314745987453E-2</v>
      </c>
      <c r="I379" s="40"/>
    </row>
    <row r="380" spans="2:9" x14ac:dyDescent="0.25">
      <c r="B380" s="157">
        <v>42566</v>
      </c>
      <c r="C380" s="10">
        <v>8738</v>
      </c>
      <c r="D380" s="242">
        <v>16.816099999999999</v>
      </c>
      <c r="E380" s="40">
        <v>15.21</v>
      </c>
      <c r="F380" s="40">
        <f t="shared" ref="F380:F382" si="60">C380*(E380-D380)</f>
        <v>-14034.101799999982</v>
      </c>
      <c r="G380" s="40">
        <f t="shared" ref="G380:G382" si="61">IF(C380=0, 0,D380*C380)</f>
        <v>146939.08179999999</v>
      </c>
      <c r="H380" s="231">
        <f t="shared" ref="H380:H382" si="62">IF(C380=0, D380, (E380-D380)/D380)</f>
        <v>-9.5509660384988079E-2</v>
      </c>
      <c r="I380" s="40"/>
    </row>
    <row r="381" spans="2:9" x14ac:dyDescent="0.25">
      <c r="B381" s="157">
        <v>42570</v>
      </c>
      <c r="C381" s="10">
        <v>9138</v>
      </c>
      <c r="D381" s="242">
        <v>16.733499999999999</v>
      </c>
      <c r="E381" s="40">
        <v>14.75</v>
      </c>
      <c r="F381" s="40">
        <f t="shared" si="60"/>
        <v>-18125.222999999994</v>
      </c>
      <c r="G381" s="40">
        <f t="shared" si="61"/>
        <v>152910.723</v>
      </c>
      <c r="H381" s="231">
        <f t="shared" si="62"/>
        <v>-0.1185346759494427</v>
      </c>
      <c r="I381" s="40"/>
    </row>
    <row r="382" spans="2:9" x14ac:dyDescent="0.25">
      <c r="B382" s="157">
        <v>42571</v>
      </c>
      <c r="C382" s="282">
        <v>9138</v>
      </c>
      <c r="D382" s="338">
        <v>16.7227</v>
      </c>
      <c r="E382" s="40">
        <v>14.84</v>
      </c>
      <c r="F382" s="40">
        <f t="shared" si="60"/>
        <v>-17204.112599999997</v>
      </c>
      <c r="G382" s="40">
        <f t="shared" si="61"/>
        <v>152812.03260000001</v>
      </c>
      <c r="H382" s="231">
        <f t="shared" si="62"/>
        <v>-0.11258349429218965</v>
      </c>
      <c r="I382" s="40"/>
    </row>
    <row r="383" spans="2:9" x14ac:dyDescent="0.25">
      <c r="B383" s="157">
        <v>42572</v>
      </c>
      <c r="C383" s="10">
        <v>9138</v>
      </c>
      <c r="D383" s="242">
        <v>16.718900000000001</v>
      </c>
      <c r="E383" s="40">
        <v>14.42</v>
      </c>
      <c r="F383" s="40">
        <f t="shared" ref="F383" si="63">C383*(E383-D383)</f>
        <v>-21007.348200000015</v>
      </c>
      <c r="G383" s="40">
        <f t="shared" ref="G383" si="64">IF(C383=0, 0,D383*C383)</f>
        <v>152777.3082</v>
      </c>
      <c r="H383" s="231">
        <f t="shared" ref="H383" si="65">IF(C383=0, D383, (E383-D383)/D383)</f>
        <v>-0.13750306539305823</v>
      </c>
      <c r="I383" s="40"/>
    </row>
    <row r="384" spans="2:9" x14ac:dyDescent="0.25">
      <c r="B384" s="157">
        <v>42573</v>
      </c>
      <c r="C384" s="10">
        <v>9278</v>
      </c>
      <c r="D384" s="242">
        <v>16.679099999999998</v>
      </c>
      <c r="E384" s="40">
        <v>14.11</v>
      </c>
      <c r="F384" s="40">
        <f t="shared" ref="F384:F385" si="66">C384*(E384-D384)</f>
        <v>-23836.109799999987</v>
      </c>
      <c r="G384" s="40">
        <f t="shared" ref="G384:G385" si="67">IF(C384=0, 0,D384*C384)</f>
        <v>154748.68979999999</v>
      </c>
      <c r="H384" s="231">
        <f t="shared" ref="H384:H385" si="68">IF(C384=0, D384, (E384-D384)/D384)</f>
        <v>-0.15403109280476759</v>
      </c>
      <c r="I384" s="40"/>
    </row>
    <row r="385" spans="2:9" x14ac:dyDescent="0.25">
      <c r="B385" s="157">
        <v>42576</v>
      </c>
      <c r="C385" s="10">
        <v>9478</v>
      </c>
      <c r="D385" s="242">
        <v>16.613099999999999</v>
      </c>
      <c r="E385" s="40">
        <v>13.58</v>
      </c>
      <c r="F385" s="40">
        <f t="shared" si="66"/>
        <v>-28747.721799999992</v>
      </c>
      <c r="G385" s="40">
        <f t="shared" si="67"/>
        <v>157458.96179999999</v>
      </c>
      <c r="H385" s="231">
        <f t="shared" si="68"/>
        <v>-0.18257278894366491</v>
      </c>
      <c r="I385" s="40"/>
    </row>
    <row r="386" spans="2:9" x14ac:dyDescent="0.25">
      <c r="B386" s="157">
        <v>42577</v>
      </c>
      <c r="C386" s="282">
        <v>9278</v>
      </c>
      <c r="D386" s="338">
        <v>16.674199999999999</v>
      </c>
      <c r="E386" s="40">
        <v>13.78</v>
      </c>
      <c r="F386" s="40">
        <f t="shared" ref="F386:F387" si="69">C386*(E386-D386)</f>
        <v>-26852.387599999998</v>
      </c>
      <c r="G386" s="40">
        <f t="shared" ref="G386:G387" si="70">IF(C386=0, 0,D386*C386)</f>
        <v>154703.22759999998</v>
      </c>
      <c r="H386" s="231">
        <f t="shared" ref="H386:H387" si="71">IF(C386=0, D386, (E386-D386)/D386)</f>
        <v>-0.17357354475776948</v>
      </c>
      <c r="I386" s="40">
        <v>16.53</v>
      </c>
    </row>
    <row r="387" spans="2:9" x14ac:dyDescent="0.25">
      <c r="B387" s="157">
        <v>42578</v>
      </c>
      <c r="C387" s="282">
        <v>9478</v>
      </c>
      <c r="D387" s="338">
        <v>16.6004</v>
      </c>
      <c r="E387" s="40">
        <v>13.13</v>
      </c>
      <c r="F387" s="40">
        <f t="shared" si="69"/>
        <v>-32892.451199999996</v>
      </c>
      <c r="G387" s="40">
        <f t="shared" si="70"/>
        <v>157338.5912</v>
      </c>
      <c r="H387" s="231">
        <f t="shared" si="71"/>
        <v>-0.20905520348907253</v>
      </c>
      <c r="I387" s="40"/>
    </row>
    <row r="388" spans="2:9" x14ac:dyDescent="0.25">
      <c r="B388" s="157">
        <v>42580</v>
      </c>
      <c r="C388" s="10">
        <v>9478</v>
      </c>
      <c r="D388" s="242">
        <v>16.599</v>
      </c>
      <c r="E388" s="40">
        <v>13.64</v>
      </c>
      <c r="F388" s="40">
        <f t="shared" ref="F388:F391" si="72">C388*(E388-D388)</f>
        <v>-28045.401999999998</v>
      </c>
      <c r="G388" s="40">
        <f t="shared" ref="G388:G391" si="73">IF(C388=0, 0,D388*C388)</f>
        <v>157325.32200000001</v>
      </c>
      <c r="H388" s="232">
        <f t="shared" ref="H388:H391" si="74">IF(C388=0, D388, (E388-D388)/D388)</f>
        <v>-0.17826375082836313</v>
      </c>
      <c r="I388" s="40"/>
    </row>
    <row r="389" spans="2:9" x14ac:dyDescent="0.25">
      <c r="B389" s="157">
        <v>42580</v>
      </c>
      <c r="C389" s="10">
        <v>9278</v>
      </c>
      <c r="D389" s="242">
        <v>16.664000000000001</v>
      </c>
      <c r="E389" s="40">
        <v>13.64</v>
      </c>
      <c r="F389" s="40">
        <f t="shared" si="72"/>
        <v>-28056.67200000001</v>
      </c>
      <c r="G389" s="40">
        <f t="shared" si="73"/>
        <v>154608.592</v>
      </c>
      <c r="H389" s="232">
        <f t="shared" si="74"/>
        <v>-0.18146903504560732</v>
      </c>
      <c r="I389" s="40">
        <v>16.53</v>
      </c>
    </row>
    <row r="390" spans="2:9" x14ac:dyDescent="0.25">
      <c r="B390" s="157">
        <v>42583</v>
      </c>
      <c r="C390" s="10">
        <v>9478</v>
      </c>
      <c r="D390" s="242">
        <v>16.5871</v>
      </c>
      <c r="E390" s="40">
        <v>12.92</v>
      </c>
      <c r="F390" s="40">
        <f t="shared" si="72"/>
        <v>-34756.773799999995</v>
      </c>
      <c r="G390" s="40">
        <f t="shared" si="73"/>
        <v>157212.5338</v>
      </c>
      <c r="H390" s="232">
        <f t="shared" si="74"/>
        <v>-0.22108144280796521</v>
      </c>
      <c r="I390" s="40"/>
    </row>
    <row r="391" spans="2:9" x14ac:dyDescent="0.25">
      <c r="B391" s="157">
        <v>42584</v>
      </c>
      <c r="C391" s="10">
        <v>9678</v>
      </c>
      <c r="D391" s="242">
        <v>16.5063</v>
      </c>
      <c r="E391" s="40">
        <v>12.9</v>
      </c>
      <c r="F391" s="40">
        <f t="shared" si="72"/>
        <v>-34901.771399999991</v>
      </c>
      <c r="G391" s="40">
        <f t="shared" si="73"/>
        <v>159747.97140000001</v>
      </c>
      <c r="H391" s="232">
        <f t="shared" si="74"/>
        <v>-0.21848021664455386</v>
      </c>
      <c r="I391" s="40"/>
    </row>
    <row r="392" spans="2:9" x14ac:dyDescent="0.25">
      <c r="B392" s="157">
        <v>42585</v>
      </c>
      <c r="C392" s="10">
        <v>10078</v>
      </c>
      <c r="D392" s="242">
        <v>16.5063</v>
      </c>
      <c r="E392" s="40">
        <v>12.9</v>
      </c>
      <c r="F392" s="40">
        <f t="shared" ref="F392:F407" si="75">C392*(E392-D392)</f>
        <v>-36344.291399999995</v>
      </c>
      <c r="G392" s="40">
        <f t="shared" ref="G392:G407" si="76">IF(C392=0, 0,D392*C392)</f>
        <v>166350.4914</v>
      </c>
      <c r="H392" s="232">
        <f t="shared" ref="H392:H407" si="77">IF(C392=0, D392, (E392-D392)/D392)</f>
        <v>-0.21848021664455386</v>
      </c>
      <c r="I392" s="40"/>
    </row>
    <row r="393" spans="2:9" x14ac:dyDescent="0.25">
      <c r="B393" s="157">
        <v>42586</v>
      </c>
      <c r="C393" s="10">
        <v>9678</v>
      </c>
      <c r="D393" s="242">
        <v>16.489799999999999</v>
      </c>
      <c r="E393" s="40">
        <v>13.41</v>
      </c>
      <c r="F393" s="40">
        <f t="shared" si="75"/>
        <v>-29806.304399999986</v>
      </c>
      <c r="G393" s="40">
        <f t="shared" si="76"/>
        <v>159588.28439999997</v>
      </c>
      <c r="H393" s="232">
        <f t="shared" si="77"/>
        <v>-0.1867700032747516</v>
      </c>
      <c r="I393" s="40"/>
    </row>
    <row r="394" spans="2:9" x14ac:dyDescent="0.25">
      <c r="B394" s="157">
        <v>42586</v>
      </c>
      <c r="C394" s="10">
        <v>9278</v>
      </c>
      <c r="D394" s="242">
        <v>16.609200000000001</v>
      </c>
      <c r="E394" s="40">
        <v>13.66</v>
      </c>
      <c r="F394" s="40">
        <f t="shared" si="75"/>
        <v>-27362.67760000001</v>
      </c>
      <c r="G394" s="40">
        <f t="shared" si="76"/>
        <v>154100.15760000001</v>
      </c>
      <c r="H394" s="232">
        <f t="shared" si="77"/>
        <v>-0.17756424150470829</v>
      </c>
      <c r="I394" s="40">
        <v>16.53</v>
      </c>
    </row>
    <row r="395" spans="2:9" x14ac:dyDescent="0.25">
      <c r="B395" s="157">
        <v>42586</v>
      </c>
      <c r="C395" s="10">
        <v>9138</v>
      </c>
      <c r="D395" s="242">
        <v>16.6511</v>
      </c>
      <c r="E395" s="40">
        <v>13.87</v>
      </c>
      <c r="F395" s="40">
        <f t="shared" si="75"/>
        <v>-25413.691800000004</v>
      </c>
      <c r="G395" s="40">
        <f t="shared" si="76"/>
        <v>152157.7518</v>
      </c>
      <c r="H395" s="231">
        <f t="shared" si="77"/>
        <v>-0.1670219985466426</v>
      </c>
      <c r="I395" s="40"/>
    </row>
    <row r="396" spans="2:9" x14ac:dyDescent="0.25">
      <c r="B396" s="157">
        <v>42593</v>
      </c>
      <c r="C396" s="10">
        <v>8678</v>
      </c>
      <c r="D396" s="242">
        <v>16.760300000000001</v>
      </c>
      <c r="E396" s="40">
        <v>14.61</v>
      </c>
      <c r="F396" s="40">
        <f t="shared" si="75"/>
        <v>-18660.303400000012</v>
      </c>
      <c r="G396" s="40">
        <f t="shared" si="76"/>
        <v>145445.88340000002</v>
      </c>
      <c r="H396" s="231">
        <f t="shared" si="77"/>
        <v>-0.12829722618330228</v>
      </c>
      <c r="I396" s="40"/>
    </row>
    <row r="397" spans="2:9" x14ac:dyDescent="0.25">
      <c r="B397" s="157">
        <v>42597</v>
      </c>
      <c r="C397" s="10">
        <v>8678</v>
      </c>
      <c r="D397" s="242">
        <v>16.7471</v>
      </c>
      <c r="E397" s="40">
        <v>14.9</v>
      </c>
      <c r="F397" s="40">
        <f t="shared" si="75"/>
        <v>-16029.133799999994</v>
      </c>
      <c r="G397" s="40">
        <f t="shared" si="76"/>
        <v>145331.33379999999</v>
      </c>
      <c r="H397" s="231">
        <f t="shared" si="77"/>
        <v>-0.11029372249523794</v>
      </c>
      <c r="I397" s="40"/>
    </row>
    <row r="398" spans="2:9" x14ac:dyDescent="0.25">
      <c r="B398" s="157">
        <v>42598</v>
      </c>
      <c r="C398" s="10">
        <v>8178</v>
      </c>
      <c r="D398" s="242">
        <v>16.8429</v>
      </c>
      <c r="E398" s="40">
        <v>15.17</v>
      </c>
      <c r="F398" s="40">
        <f t="shared" si="75"/>
        <v>-13680.976200000003</v>
      </c>
      <c r="G398" s="40">
        <f t="shared" si="76"/>
        <v>137741.23620000001</v>
      </c>
      <c r="H398" s="231">
        <f t="shared" si="77"/>
        <v>-9.9323750660515728E-2</v>
      </c>
      <c r="I398" s="40">
        <v>16.75</v>
      </c>
    </row>
    <row r="399" spans="2:9" x14ac:dyDescent="0.25">
      <c r="B399" s="157">
        <v>42599</v>
      </c>
      <c r="C399" s="10">
        <v>7178</v>
      </c>
      <c r="D399" s="242">
        <v>17.009899999999998</v>
      </c>
      <c r="E399" s="40">
        <v>15.7</v>
      </c>
      <c r="F399" s="40">
        <f t="shared" si="75"/>
        <v>-9402.4621999999927</v>
      </c>
      <c r="G399" s="40">
        <f t="shared" si="76"/>
        <v>122097.06219999999</v>
      </c>
      <c r="H399" s="231">
        <f t="shared" si="77"/>
        <v>-7.7008095285686515E-2</v>
      </c>
      <c r="I399" s="40"/>
    </row>
    <row r="400" spans="2:9" x14ac:dyDescent="0.25">
      <c r="B400" s="157">
        <v>42600</v>
      </c>
      <c r="C400" s="10">
        <v>5500</v>
      </c>
      <c r="D400" s="242">
        <v>17.185600000000001</v>
      </c>
      <c r="E400" s="40">
        <v>16.68</v>
      </c>
      <c r="F400" s="40">
        <f t="shared" si="75"/>
        <v>-2780.8000000000065</v>
      </c>
      <c r="G400" s="40">
        <f t="shared" si="76"/>
        <v>94520.8</v>
      </c>
      <c r="H400" s="231">
        <f t="shared" si="77"/>
        <v>-2.9419979517735846E-2</v>
      </c>
      <c r="I400" s="40"/>
    </row>
    <row r="401" spans="2:9" x14ac:dyDescent="0.25">
      <c r="B401" s="157">
        <v>42601</v>
      </c>
      <c r="C401" s="7">
        <v>5000</v>
      </c>
      <c r="D401" s="443">
        <v>17.222200000000001</v>
      </c>
      <c r="E401" s="40">
        <v>16.8</v>
      </c>
      <c r="F401" s="40">
        <f t="shared" si="75"/>
        <v>-2111.0000000000005</v>
      </c>
      <c r="G401" s="40">
        <f t="shared" si="76"/>
        <v>86111</v>
      </c>
      <c r="H401" s="231">
        <f t="shared" si="77"/>
        <v>-2.4514870341768188E-2</v>
      </c>
      <c r="I401" s="40"/>
    </row>
    <row r="402" spans="2:9" x14ac:dyDescent="0.25">
      <c r="B402" s="157">
        <v>42604</v>
      </c>
      <c r="C402" s="10">
        <v>6000</v>
      </c>
      <c r="D402" s="242">
        <v>16.9651</v>
      </c>
      <c r="E402" s="40">
        <v>15.64</v>
      </c>
      <c r="F402" s="40">
        <f t="shared" si="75"/>
        <v>-7950.599999999994</v>
      </c>
      <c r="G402" s="40">
        <f t="shared" si="76"/>
        <v>101790.59999999999</v>
      </c>
      <c r="H402" s="231">
        <f t="shared" si="77"/>
        <v>-7.8107408739117312E-2</v>
      </c>
      <c r="I402" s="40"/>
    </row>
    <row r="403" spans="2:9" x14ac:dyDescent="0.25">
      <c r="B403" s="157">
        <v>42604</v>
      </c>
      <c r="C403" s="10">
        <v>6500</v>
      </c>
      <c r="D403" s="242">
        <v>16.850899999999999</v>
      </c>
      <c r="E403" s="40">
        <v>15.64</v>
      </c>
      <c r="F403" s="40">
        <f t="shared" si="75"/>
        <v>-7870.8499999999922</v>
      </c>
      <c r="G403" s="40">
        <f t="shared" si="76"/>
        <v>109530.84999999999</v>
      </c>
      <c r="H403" s="231">
        <f t="shared" si="77"/>
        <v>-7.1859663282079822E-2</v>
      </c>
      <c r="I403" s="40"/>
    </row>
    <row r="404" spans="2:9" x14ac:dyDescent="0.25">
      <c r="B404" s="157">
        <v>42605</v>
      </c>
      <c r="C404" s="10">
        <v>6000</v>
      </c>
      <c r="D404" s="242">
        <v>16.923500000000001</v>
      </c>
      <c r="E404" s="40">
        <v>16.43</v>
      </c>
      <c r="F404" s="40">
        <f t="shared" si="75"/>
        <v>-2961.0000000000055</v>
      </c>
      <c r="G404" s="40">
        <f t="shared" si="76"/>
        <v>101541</v>
      </c>
      <c r="H404" s="231">
        <f t="shared" si="77"/>
        <v>-2.9160634620498178E-2</v>
      </c>
      <c r="I404" s="40"/>
    </row>
    <row r="405" spans="2:9" x14ac:dyDescent="0.25">
      <c r="B405" s="157">
        <v>42605</v>
      </c>
      <c r="C405" s="10">
        <v>5500</v>
      </c>
      <c r="D405" s="242">
        <v>16.9848</v>
      </c>
      <c r="E405" s="40">
        <v>16.43</v>
      </c>
      <c r="F405" s="40">
        <f t="shared" si="75"/>
        <v>-3051.400000000001</v>
      </c>
      <c r="G405" s="40">
        <f t="shared" si="76"/>
        <v>93416.4</v>
      </c>
      <c r="H405" s="231">
        <f t="shared" si="77"/>
        <v>-3.266450002355048E-2</v>
      </c>
      <c r="I405" s="40"/>
    </row>
    <row r="406" spans="2:9" x14ac:dyDescent="0.25">
      <c r="B406" s="157">
        <v>42605</v>
      </c>
      <c r="C406" s="10">
        <v>5000</v>
      </c>
      <c r="D406" s="242">
        <v>17.035299999999999</v>
      </c>
      <c r="E406" s="40">
        <v>16.43</v>
      </c>
      <c r="F406" s="40">
        <f t="shared" si="75"/>
        <v>-3026.4999999999986</v>
      </c>
      <c r="G406" s="40">
        <f t="shared" si="76"/>
        <v>85176.5</v>
      </c>
      <c r="H406" s="231">
        <f t="shared" si="77"/>
        <v>-3.5532100990296606E-2</v>
      </c>
      <c r="I406" s="40"/>
    </row>
    <row r="407" spans="2:9" x14ac:dyDescent="0.25">
      <c r="B407" s="157">
        <v>42606</v>
      </c>
      <c r="C407" s="10">
        <v>5178</v>
      </c>
      <c r="D407" s="242">
        <v>17.0017</v>
      </c>
      <c r="E407" s="40">
        <v>16.059999999999999</v>
      </c>
      <c r="F407" s="40">
        <f t="shared" si="75"/>
        <v>-4876.1226000000042</v>
      </c>
      <c r="G407" s="40">
        <f t="shared" si="76"/>
        <v>88034.802599999995</v>
      </c>
      <c r="H407" s="231">
        <f t="shared" si="77"/>
        <v>-5.5388578789179958E-2</v>
      </c>
      <c r="I407" s="40"/>
    </row>
    <row r="408" spans="2:9" x14ac:dyDescent="0.25">
      <c r="B408" s="157">
        <v>42607</v>
      </c>
      <c r="C408" s="10">
        <v>5178</v>
      </c>
      <c r="D408" s="242">
        <v>17.0017</v>
      </c>
      <c r="E408" s="40">
        <v>16.010000000000002</v>
      </c>
      <c r="F408" s="40">
        <f t="shared" ref="F408:F409" si="78">C408*(E408-D408)</f>
        <v>-5135.0225999999902</v>
      </c>
      <c r="G408" s="40">
        <f t="shared" ref="G408:G409" si="79">IF(C408=0, 0,D408*C408)</f>
        <v>88034.802599999995</v>
      </c>
      <c r="H408" s="231">
        <f t="shared" ref="H408:H409" si="80">IF(C408=0, D408, (E408-D408)/D408)</f>
        <v>-5.8329461171529789E-2</v>
      </c>
      <c r="I408" s="40"/>
    </row>
    <row r="409" spans="2:9" x14ac:dyDescent="0.25">
      <c r="B409" s="157">
        <v>42608</v>
      </c>
      <c r="C409" s="10">
        <v>6178</v>
      </c>
      <c r="D409" s="242">
        <v>16.825800000000001</v>
      </c>
      <c r="E409" s="40">
        <v>15.95</v>
      </c>
      <c r="F409" s="40">
        <f t="shared" si="78"/>
        <v>-5410.6924000000108</v>
      </c>
      <c r="G409" s="40">
        <f t="shared" si="79"/>
        <v>103949.79240000001</v>
      </c>
      <c r="H409" s="231">
        <f t="shared" si="80"/>
        <v>-5.2051016890727435E-2</v>
      </c>
      <c r="I409" s="40"/>
    </row>
    <row r="410" spans="2:9" x14ac:dyDescent="0.25">
      <c r="B410" s="157">
        <v>42611</v>
      </c>
      <c r="C410" s="10">
        <v>6178</v>
      </c>
      <c r="D410" s="242">
        <v>16.825800000000001</v>
      </c>
      <c r="E410" s="40">
        <v>15.99</v>
      </c>
      <c r="F410" s="40">
        <f t="shared" ref="F410:F415" si="81">C410*(E410-D410)</f>
        <v>-5163.5724000000046</v>
      </c>
      <c r="G410" s="40">
        <f t="shared" ref="G410:G415" si="82">IF(C410=0, 0,D410*C410)</f>
        <v>103949.79240000001</v>
      </c>
      <c r="H410" s="231">
        <f t="shared" ref="H410:H415" si="83">IF(C410=0, D410, (E410-D410)/D410)</f>
        <v>-4.9673715365688452E-2</v>
      </c>
      <c r="I410" s="40"/>
    </row>
    <row r="411" spans="2:9" x14ac:dyDescent="0.25">
      <c r="B411" s="157">
        <v>42612</v>
      </c>
      <c r="C411" s="10">
        <v>6678</v>
      </c>
      <c r="D411" s="242">
        <v>16.739999999999998</v>
      </c>
      <c r="E411" s="40">
        <v>15.55</v>
      </c>
      <c r="F411" s="236">
        <f t="shared" si="81"/>
        <v>-7946.8199999999852</v>
      </c>
      <c r="G411" s="40">
        <f t="shared" si="82"/>
        <v>111789.71999999999</v>
      </c>
      <c r="H411" s="232">
        <f t="shared" si="83"/>
        <v>-7.1087216248506446E-2</v>
      </c>
      <c r="I411" s="339"/>
    </row>
    <row r="412" spans="2:9" x14ac:dyDescent="0.25">
      <c r="B412" s="157">
        <v>42612</v>
      </c>
      <c r="C412" s="10">
        <v>7178</v>
      </c>
      <c r="D412" s="242">
        <v>16.6571</v>
      </c>
      <c r="E412" s="40">
        <v>15.55</v>
      </c>
      <c r="F412" s="40">
        <f t="shared" si="81"/>
        <v>-7946.7637999999934</v>
      </c>
      <c r="G412" s="40">
        <f t="shared" si="82"/>
        <v>119564.66379999999</v>
      </c>
      <c r="H412" s="231">
        <f t="shared" si="83"/>
        <v>-6.6464150422342369E-2</v>
      </c>
      <c r="I412" s="40"/>
    </row>
    <row r="413" spans="2:9" x14ac:dyDescent="0.25">
      <c r="B413" s="157">
        <v>42613</v>
      </c>
      <c r="C413" s="10">
        <v>7678</v>
      </c>
      <c r="D413" s="242">
        <v>16.565200000000001</v>
      </c>
      <c r="E413" s="40">
        <v>15.02</v>
      </c>
      <c r="F413" s="40">
        <f t="shared" si="81"/>
        <v>-11864.04560000001</v>
      </c>
      <c r="G413" s="40">
        <f t="shared" si="82"/>
        <v>127187.60560000001</v>
      </c>
      <c r="H413" s="231">
        <f t="shared" si="83"/>
        <v>-9.3279887957887692E-2</v>
      </c>
      <c r="I413" s="40" t="s">
        <v>285</v>
      </c>
    </row>
    <row r="414" spans="2:9" x14ac:dyDescent="0.25">
      <c r="B414" s="157">
        <v>42613</v>
      </c>
      <c r="C414" s="10">
        <v>8178</v>
      </c>
      <c r="D414" s="242">
        <v>16.474399999999999</v>
      </c>
      <c r="E414" s="40">
        <v>15.02</v>
      </c>
      <c r="F414" s="40">
        <f t="shared" si="81"/>
        <v>-11894.083199999997</v>
      </c>
      <c r="G414" s="40">
        <f t="shared" si="82"/>
        <v>134727.64319999999</v>
      </c>
      <c r="H414" s="231">
        <f t="shared" si="83"/>
        <v>-8.8282426067110162E-2</v>
      </c>
      <c r="I414" s="40" t="s">
        <v>286</v>
      </c>
    </row>
    <row r="415" spans="2:9" x14ac:dyDescent="0.25">
      <c r="B415" s="157">
        <v>42615</v>
      </c>
      <c r="C415" s="10">
        <v>7678</v>
      </c>
      <c r="D415" s="242">
        <v>16.528099999999998</v>
      </c>
      <c r="E415" s="40">
        <v>15.49</v>
      </c>
      <c r="F415" s="40">
        <f t="shared" si="81"/>
        <v>-7970.5317999999861</v>
      </c>
      <c r="G415" s="40">
        <f t="shared" si="82"/>
        <v>126902.75179999998</v>
      </c>
      <c r="H415" s="231">
        <f t="shared" si="83"/>
        <v>-6.2808187268953986E-2</v>
      </c>
      <c r="I415" s="40">
        <v>16.350000000000001</v>
      </c>
    </row>
    <row r="416" spans="2:9" x14ac:dyDescent="0.25">
      <c r="B416" s="157">
        <v>42616</v>
      </c>
      <c r="C416" s="10">
        <v>7678</v>
      </c>
      <c r="D416" s="242">
        <v>16.528099999999998</v>
      </c>
      <c r="E416" s="40">
        <v>15.64</v>
      </c>
      <c r="F416" s="40">
        <f t="shared" ref="F416:F420" si="84">C416*(E416-D416)</f>
        <v>-6818.8317999999836</v>
      </c>
      <c r="G416" s="40">
        <f t="shared" ref="G416:G420" si="85">IF(C416=0, 0,D416*C416)</f>
        <v>126902.75179999998</v>
      </c>
      <c r="H416" s="231">
        <f t="shared" ref="H416:H420" si="86">IF(C416=0, D416, (E416-D416)/D416)</f>
        <v>-5.3732733950060681E-2</v>
      </c>
      <c r="I416" s="40"/>
    </row>
    <row r="417" spans="2:9" x14ac:dyDescent="0.25">
      <c r="B417" s="157">
        <v>42621</v>
      </c>
      <c r="C417" s="10">
        <v>7178</v>
      </c>
      <c r="D417" s="242">
        <v>16.545400000000001</v>
      </c>
      <c r="E417" s="40">
        <v>16.739999999999998</v>
      </c>
      <c r="F417" s="40">
        <f t="shared" si="84"/>
        <v>1396.8387999999832</v>
      </c>
      <c r="G417" s="40">
        <f t="shared" si="85"/>
        <v>118762.8812</v>
      </c>
      <c r="H417" s="231">
        <f t="shared" si="86"/>
        <v>1.1761577235968768E-2</v>
      </c>
      <c r="I417" s="40"/>
    </row>
    <row r="418" spans="2:9" x14ac:dyDescent="0.25">
      <c r="B418" s="157">
        <v>42621</v>
      </c>
      <c r="C418" s="282">
        <v>6678</v>
      </c>
      <c r="D418" s="338">
        <v>16.532299999999999</v>
      </c>
      <c r="E418" s="40">
        <v>16.739999999999998</v>
      </c>
      <c r="F418" s="40">
        <f t="shared" si="84"/>
        <v>1387.0205999999941</v>
      </c>
      <c r="G418" s="40">
        <f t="shared" si="85"/>
        <v>110402.6994</v>
      </c>
      <c r="H418" s="231">
        <f t="shared" si="86"/>
        <v>1.256328520532528E-2</v>
      </c>
      <c r="I418" s="40"/>
    </row>
    <row r="419" spans="2:9" x14ac:dyDescent="0.25">
      <c r="B419" s="157">
        <v>42621</v>
      </c>
      <c r="C419" s="10">
        <v>6458</v>
      </c>
      <c r="D419" s="242">
        <v>16.524263999999999</v>
      </c>
      <c r="E419" s="40">
        <v>16.739999999999998</v>
      </c>
      <c r="F419" s="40">
        <f t="shared" si="84"/>
        <v>1393.2230879999981</v>
      </c>
      <c r="G419" s="40">
        <f t="shared" si="85"/>
        <v>106713.69691199998</v>
      </c>
      <c r="H419" s="231">
        <f t="shared" si="86"/>
        <v>1.3055710075801242E-2</v>
      </c>
      <c r="I419" s="40"/>
    </row>
    <row r="420" spans="2:9" x14ac:dyDescent="0.25">
      <c r="B420" s="157">
        <v>42622</v>
      </c>
      <c r="C420" s="10">
        <v>7178</v>
      </c>
      <c r="D420" s="242">
        <v>16.477945999999999</v>
      </c>
      <c r="E420" s="40">
        <v>15.67</v>
      </c>
      <c r="F420" s="40">
        <f t="shared" si="84"/>
        <v>-5799.4363879999955</v>
      </c>
      <c r="G420" s="40">
        <f t="shared" si="85"/>
        <v>118278.696388</v>
      </c>
      <c r="H420" s="231">
        <f t="shared" si="86"/>
        <v>-4.9031960658203359E-2</v>
      </c>
      <c r="I420" s="40"/>
    </row>
    <row r="421" spans="2:9" x14ac:dyDescent="0.25">
      <c r="B421" s="157">
        <v>42622</v>
      </c>
      <c r="C421" s="10">
        <v>7678</v>
      </c>
      <c r="D421" s="242">
        <v>16.430541999999999</v>
      </c>
      <c r="E421" s="40">
        <v>15.67</v>
      </c>
      <c r="F421" s="40">
        <f t="shared" ref="F421:F427" si="87">C421*(E421-D421)</f>
        <v>-5839.4414759999936</v>
      </c>
      <c r="G421" s="40">
        <f t="shared" ref="G421:G427" si="88">IF(C421=0, 0,D421*C421)</f>
        <v>126153.70147599999</v>
      </c>
      <c r="H421" s="231">
        <f t="shared" ref="H421:H427" si="89">IF(C421=0, D421, (E421-D421)/D421)</f>
        <v>-4.6288308687564853E-2</v>
      </c>
      <c r="I421" s="40">
        <v>16.350000000000001</v>
      </c>
    </row>
    <row r="422" spans="2:9" x14ac:dyDescent="0.25">
      <c r="B422" s="157">
        <v>42625</v>
      </c>
      <c r="C422" s="282">
        <v>7678</v>
      </c>
      <c r="D422" s="338">
        <v>16.412330000000001</v>
      </c>
      <c r="E422" s="40">
        <v>15.47</v>
      </c>
      <c r="F422" s="40">
        <f t="shared" si="87"/>
        <v>-7235.2097400000011</v>
      </c>
      <c r="G422" s="40">
        <f t="shared" si="88"/>
        <v>126013.86974000001</v>
      </c>
      <c r="H422" s="231">
        <f t="shared" si="89"/>
        <v>-5.7415979327737135E-2</v>
      </c>
      <c r="I422" s="40"/>
    </row>
    <row r="423" spans="2:9" x14ac:dyDescent="0.25">
      <c r="B423" s="157">
        <v>42625</v>
      </c>
      <c r="C423" s="282">
        <v>7678</v>
      </c>
      <c r="D423" s="338">
        <v>16.355817999999999</v>
      </c>
      <c r="E423" s="40">
        <v>15.47</v>
      </c>
      <c r="F423" s="40">
        <f t="shared" si="87"/>
        <v>-6801.3106039999893</v>
      </c>
      <c r="G423" s="40">
        <f t="shared" si="88"/>
        <v>125579.970604</v>
      </c>
      <c r="H423" s="231">
        <f t="shared" si="89"/>
        <v>-5.4159198885680847E-2</v>
      </c>
      <c r="I423" s="40" t="s">
        <v>302</v>
      </c>
    </row>
    <row r="424" spans="2:9" x14ac:dyDescent="0.25">
      <c r="B424" s="157">
        <v>42626</v>
      </c>
      <c r="C424" s="10">
        <v>8278</v>
      </c>
      <c r="D424" s="242">
        <v>16.25066</v>
      </c>
      <c r="E424" s="40">
        <v>14.34</v>
      </c>
      <c r="F424" s="40">
        <f t="shared" si="87"/>
        <v>-15816.44348</v>
      </c>
      <c r="G424" s="40">
        <f t="shared" si="88"/>
        <v>134522.96348000001</v>
      </c>
      <c r="H424" s="232">
        <f t="shared" si="89"/>
        <v>-0.11757430159759666</v>
      </c>
      <c r="I424" s="40"/>
    </row>
    <row r="425" spans="2:9" x14ac:dyDescent="0.25">
      <c r="B425" s="157">
        <v>42626</v>
      </c>
      <c r="C425" s="10">
        <v>8678</v>
      </c>
      <c r="D425" s="242">
        <v>16.18149</v>
      </c>
      <c r="E425" s="40">
        <v>14.34</v>
      </c>
      <c r="F425" s="40">
        <f t="shared" si="87"/>
        <v>-15980.450220000002</v>
      </c>
      <c r="G425" s="40">
        <f t="shared" si="88"/>
        <v>140422.97021999999</v>
      </c>
      <c r="H425" s="232">
        <f t="shared" si="89"/>
        <v>-0.11380225183218605</v>
      </c>
      <c r="I425" s="40"/>
    </row>
    <row r="426" spans="2:9" x14ac:dyDescent="0.25">
      <c r="B426" s="157">
        <v>42626</v>
      </c>
      <c r="C426" s="10">
        <v>8978</v>
      </c>
      <c r="D426" s="242">
        <v>16.124635000000001</v>
      </c>
      <c r="E426" s="40">
        <v>14.34</v>
      </c>
      <c r="F426" s="40">
        <f t="shared" si="87"/>
        <v>-16022.453030000013</v>
      </c>
      <c r="G426" s="40">
        <f t="shared" si="88"/>
        <v>144766.97303000002</v>
      </c>
      <c r="H426" s="232">
        <f t="shared" si="89"/>
        <v>-0.11067754401882594</v>
      </c>
      <c r="I426" s="40"/>
    </row>
    <row r="427" spans="2:9" x14ac:dyDescent="0.25">
      <c r="B427" s="157">
        <v>42626</v>
      </c>
      <c r="C427" s="10">
        <v>9278</v>
      </c>
      <c r="D427" s="242">
        <v>16.064019999999999</v>
      </c>
      <c r="E427" s="40">
        <v>14.34</v>
      </c>
      <c r="F427" s="40">
        <f t="shared" si="87"/>
        <v>-15995.457559999995</v>
      </c>
      <c r="G427" s="40">
        <f t="shared" si="88"/>
        <v>149041.97756</v>
      </c>
      <c r="H427" s="232">
        <f t="shared" si="89"/>
        <v>-0.10732182853357998</v>
      </c>
      <c r="I427" s="40" t="s">
        <v>303</v>
      </c>
    </row>
    <row r="428" spans="2:9" x14ac:dyDescent="0.25">
      <c r="B428" s="157">
        <v>42627</v>
      </c>
      <c r="C428" s="10">
        <v>9478</v>
      </c>
      <c r="D428" s="242">
        <v>16.020790999999999</v>
      </c>
      <c r="E428" s="40">
        <v>14.01</v>
      </c>
      <c r="F428" s="40">
        <f t="shared" ref="F428:F429" si="90">C428*(E428-D428)</f>
        <v>-19058.277097999995</v>
      </c>
      <c r="G428" s="40">
        <f t="shared" ref="G428:G429" si="91">IF(C428=0, 0,D428*C428)</f>
        <v>151845.05709799999</v>
      </c>
      <c r="H428" s="232">
        <f t="shared" ref="H428:H429" si="92">IF(C428=0, D428, (E428-D428)/D428)</f>
        <v>-0.1255113433537707</v>
      </c>
      <c r="I428" s="40"/>
    </row>
    <row r="429" spans="2:9" x14ac:dyDescent="0.25">
      <c r="B429" s="157">
        <v>42628</v>
      </c>
      <c r="C429" s="10">
        <v>9478</v>
      </c>
      <c r="D429" s="242">
        <v>16.015726999999998</v>
      </c>
      <c r="E429" s="40">
        <v>14.26</v>
      </c>
      <c r="F429" s="40">
        <f t="shared" si="90"/>
        <v>-16640.780505999985</v>
      </c>
      <c r="G429" s="40">
        <f t="shared" si="91"/>
        <v>151797.06050599998</v>
      </c>
      <c r="H429" s="232">
        <f t="shared" si="92"/>
        <v>-0.1096251827968845</v>
      </c>
      <c r="I429" s="40"/>
    </row>
    <row r="430" spans="2:9" x14ac:dyDescent="0.25">
      <c r="B430" s="157">
        <v>42629</v>
      </c>
      <c r="C430" s="10">
        <v>9478</v>
      </c>
      <c r="D430" s="242">
        <v>16.015726999999998</v>
      </c>
      <c r="E430" s="40">
        <v>14.24</v>
      </c>
      <c r="F430" s="40">
        <f t="shared" ref="F430:F433" si="93">C430*(E430-D430)</f>
        <v>-16830.340505999982</v>
      </c>
      <c r="G430" s="40">
        <f t="shared" ref="G430:G433" si="94">IF(C430=0, 0,D430*C430)</f>
        <v>151797.06050599998</v>
      </c>
      <c r="H430" s="232">
        <f t="shared" ref="H430:H433" si="95">IF(C430=0, D430, (E430-D430)/D430)</f>
        <v>-0.1108739553315312</v>
      </c>
      <c r="I430" s="40"/>
    </row>
    <row r="431" spans="2:9" x14ac:dyDescent="0.25">
      <c r="B431" s="157">
        <v>42632</v>
      </c>
      <c r="C431" s="10">
        <v>9678</v>
      </c>
      <c r="D431" s="242">
        <v>15.975311</v>
      </c>
      <c r="E431" s="40">
        <v>14.09</v>
      </c>
      <c r="F431" s="40">
        <f t="shared" si="93"/>
        <v>-18246.039857999996</v>
      </c>
      <c r="G431" s="40">
        <f t="shared" si="94"/>
        <v>154609.05985799999</v>
      </c>
      <c r="H431" s="231">
        <f t="shared" si="95"/>
        <v>-0.11801404054043141</v>
      </c>
      <c r="I431" s="40"/>
    </row>
    <row r="432" spans="2:9" x14ac:dyDescent="0.25">
      <c r="B432" s="157">
        <v>42633</v>
      </c>
      <c r="C432" s="10">
        <v>9878</v>
      </c>
      <c r="D432" s="242">
        <v>15.937544000000001</v>
      </c>
      <c r="E432" s="40">
        <v>13.87</v>
      </c>
      <c r="F432" s="40">
        <f t="shared" si="93"/>
        <v>-20423.199632000014</v>
      </c>
      <c r="G432" s="40">
        <f t="shared" si="94"/>
        <v>157431.05963200002</v>
      </c>
      <c r="H432" s="231">
        <f t="shared" si="95"/>
        <v>-0.12972789282966068</v>
      </c>
      <c r="I432" s="40"/>
    </row>
    <row r="433" spans="2:9" x14ac:dyDescent="0.25">
      <c r="B433" s="157">
        <v>42633</v>
      </c>
      <c r="C433" s="10">
        <v>10000</v>
      </c>
      <c r="D433" s="242">
        <v>15.915126000000001</v>
      </c>
      <c r="E433" s="40">
        <v>13.87</v>
      </c>
      <c r="F433" s="40">
        <f t="shared" si="93"/>
        <v>-20451.260000000017</v>
      </c>
      <c r="G433" s="40">
        <f t="shared" si="94"/>
        <v>159151.26</v>
      </c>
      <c r="H433" s="231">
        <f t="shared" si="95"/>
        <v>-0.12850203008132022</v>
      </c>
      <c r="I433" s="40"/>
    </row>
    <row r="434" spans="2:9" x14ac:dyDescent="0.25">
      <c r="B434" s="157">
        <v>42634</v>
      </c>
      <c r="C434" s="10">
        <v>9678</v>
      </c>
      <c r="D434" s="242">
        <v>15.969538999999999</v>
      </c>
      <c r="E434" s="40">
        <v>14.65</v>
      </c>
      <c r="F434" s="40">
        <f t="shared" ref="F434:F435" si="96">C434*(E434-D434)</f>
        <v>-12770.498441999989</v>
      </c>
      <c r="G434" s="40">
        <f t="shared" ref="G434:G435" si="97">IF(C434=0, 0,D434*C434)</f>
        <v>154553.19844199999</v>
      </c>
      <c r="H434" s="231">
        <f t="shared" ref="H434:H435" si="98">IF(C434=0, D434, (E434-D434)/D434)</f>
        <v>-8.2628496664806608E-2</v>
      </c>
      <c r="I434" s="40"/>
    </row>
    <row r="435" spans="2:9" x14ac:dyDescent="0.25">
      <c r="B435" s="157">
        <v>42634</v>
      </c>
      <c r="C435" s="10">
        <v>9278</v>
      </c>
      <c r="D435" s="242">
        <v>16.026872999999998</v>
      </c>
      <c r="E435" s="40">
        <v>14.65</v>
      </c>
      <c r="F435" s="40">
        <f t="shared" si="96"/>
        <v>-12774.627693999981</v>
      </c>
      <c r="G435" s="40">
        <f t="shared" si="97"/>
        <v>148697.32769399998</v>
      </c>
      <c r="H435" s="231">
        <f t="shared" si="98"/>
        <v>-8.5910270830747718E-2</v>
      </c>
      <c r="I435" s="40">
        <v>16</v>
      </c>
    </row>
    <row r="436" spans="2:9" x14ac:dyDescent="0.25">
      <c r="B436" s="157">
        <v>42635</v>
      </c>
      <c r="C436" s="10">
        <v>9278</v>
      </c>
      <c r="D436" s="242">
        <v>16.026872999999998</v>
      </c>
      <c r="E436" s="40">
        <v>14.87</v>
      </c>
      <c r="F436" s="40">
        <f t="shared" ref="F436:F447" si="99">C436*(E436-D436)</f>
        <v>-10733.467693999992</v>
      </c>
      <c r="G436" s="40">
        <f t="shared" ref="G436:G447" si="100">IF(C436=0, 0,D436*C436)</f>
        <v>148697.32769399998</v>
      </c>
      <c r="H436" s="231">
        <f t="shared" ref="H436:H447" si="101">IF(C436=0, D436, (E436-D436)/D436)</f>
        <v>-7.2183326092369937E-2</v>
      </c>
      <c r="I436" s="40"/>
    </row>
    <row r="437" spans="2:9" x14ac:dyDescent="0.25">
      <c r="B437" s="157">
        <v>42636</v>
      </c>
      <c r="C437" s="10">
        <v>9478</v>
      </c>
      <c r="D437" s="242">
        <v>15.992122</v>
      </c>
      <c r="E437" s="40">
        <v>14.49</v>
      </c>
      <c r="F437" s="40">
        <f t="shared" si="99"/>
        <v>-14237.112315999999</v>
      </c>
      <c r="G437" s="40">
        <f t="shared" si="100"/>
        <v>151573.33231600001</v>
      </c>
      <c r="H437" s="231">
        <f t="shared" si="101"/>
        <v>-9.39288732289561E-2</v>
      </c>
      <c r="I437" s="40"/>
    </row>
    <row r="438" spans="2:9" x14ac:dyDescent="0.25">
      <c r="B438" s="157">
        <v>42639</v>
      </c>
      <c r="C438" s="10">
        <v>9278</v>
      </c>
      <c r="D438" s="242">
        <v>16.019549999999999</v>
      </c>
      <c r="E438" s="40">
        <v>14.41</v>
      </c>
      <c r="F438" s="40">
        <f t="shared" si="99"/>
        <v>-14933.404899999989</v>
      </c>
      <c r="G438" s="40">
        <f t="shared" si="100"/>
        <v>148629.38489999998</v>
      </c>
      <c r="H438" s="231">
        <f t="shared" si="101"/>
        <v>-0.10047410819904422</v>
      </c>
      <c r="I438" s="40">
        <v>16</v>
      </c>
    </row>
    <row r="439" spans="2:9" x14ac:dyDescent="0.25">
      <c r="B439" s="157">
        <v>42639</v>
      </c>
      <c r="C439" s="10">
        <v>9478</v>
      </c>
      <c r="D439" s="242">
        <v>15.987468</v>
      </c>
      <c r="E439" s="40">
        <v>14.41</v>
      </c>
      <c r="F439" s="40">
        <f t="shared" si="99"/>
        <v>-14951.241703999996</v>
      </c>
      <c r="G439" s="40">
        <f t="shared" si="100"/>
        <v>151529.221704</v>
      </c>
      <c r="H439" s="231">
        <f t="shared" si="101"/>
        <v>-9.8669032519721048E-2</v>
      </c>
      <c r="I439" s="40"/>
    </row>
    <row r="440" spans="2:9" x14ac:dyDescent="0.25">
      <c r="B440" s="157">
        <v>42639</v>
      </c>
      <c r="C440" s="10">
        <v>9678</v>
      </c>
      <c r="D440" s="242">
        <v>15.954266000000001</v>
      </c>
      <c r="E440" s="40">
        <v>14.41</v>
      </c>
      <c r="F440" s="40">
        <f t="shared" si="99"/>
        <v>-14945.406348000004</v>
      </c>
      <c r="G440" s="40">
        <f t="shared" si="100"/>
        <v>154405.386348</v>
      </c>
      <c r="H440" s="231">
        <f t="shared" si="101"/>
        <v>-9.6793296538994669E-2</v>
      </c>
      <c r="I440" s="40"/>
    </row>
    <row r="441" spans="2:9" x14ac:dyDescent="0.25">
      <c r="B441" s="157">
        <v>42640</v>
      </c>
      <c r="C441" s="10">
        <v>10000</v>
      </c>
      <c r="D441" s="242">
        <v>15.890373</v>
      </c>
      <c r="E441" s="40">
        <v>14.06</v>
      </c>
      <c r="F441" s="40">
        <f t="shared" si="99"/>
        <v>-18303.73</v>
      </c>
      <c r="G441" s="40">
        <f t="shared" si="100"/>
        <v>158903.73000000001</v>
      </c>
      <c r="H441" s="231">
        <f t="shared" si="101"/>
        <v>-0.11518754153851517</v>
      </c>
      <c r="I441" s="40"/>
    </row>
    <row r="442" spans="2:9" x14ac:dyDescent="0.25">
      <c r="B442" s="157">
        <v>42641</v>
      </c>
      <c r="C442" s="10">
        <v>9278</v>
      </c>
      <c r="D442" s="242">
        <v>15.968</v>
      </c>
      <c r="E442" s="40">
        <v>15.18</v>
      </c>
      <c r="F442" s="40">
        <f t="shared" si="99"/>
        <v>-7311.0640000000021</v>
      </c>
      <c r="G442" s="40">
        <f t="shared" si="100"/>
        <v>148151.10399999999</v>
      </c>
      <c r="H442" s="231">
        <f t="shared" si="101"/>
        <v>-4.9348697394789594E-2</v>
      </c>
      <c r="I442" s="40" t="s">
        <v>318</v>
      </c>
    </row>
    <row r="443" spans="2:9" x14ac:dyDescent="0.25">
      <c r="B443" s="157">
        <v>42641</v>
      </c>
      <c r="C443" s="10">
        <v>8978</v>
      </c>
      <c r="D443" s="242">
        <v>15.991466000000001</v>
      </c>
      <c r="E443" s="40">
        <v>15.18</v>
      </c>
      <c r="F443" s="40">
        <f t="shared" si="99"/>
        <v>-7285.3417480000098</v>
      </c>
      <c r="G443" s="40">
        <f t="shared" si="100"/>
        <v>143571.38174800001</v>
      </c>
      <c r="H443" s="231">
        <f t="shared" si="101"/>
        <v>-5.0743690415875634E-2</v>
      </c>
      <c r="I443" s="40"/>
    </row>
    <row r="444" spans="2:9" x14ac:dyDescent="0.25">
      <c r="B444" s="157">
        <v>42642</v>
      </c>
      <c r="C444" s="10">
        <v>8678</v>
      </c>
      <c r="D444" s="242">
        <v>16.016100000000002</v>
      </c>
      <c r="E444" s="40">
        <v>15.9</v>
      </c>
      <c r="F444" s="40">
        <f t="shared" si="99"/>
        <v>-1007.5158000000105</v>
      </c>
      <c r="G444" s="40">
        <f t="shared" si="100"/>
        <v>138987.71580000001</v>
      </c>
      <c r="H444" s="231">
        <f t="shared" si="101"/>
        <v>-7.2489557382884214E-3</v>
      </c>
      <c r="I444" s="40"/>
    </row>
    <row r="445" spans="2:9" x14ac:dyDescent="0.25">
      <c r="B445" s="157">
        <v>42642</v>
      </c>
      <c r="C445" s="10">
        <v>7978</v>
      </c>
      <c r="D445" s="242">
        <v>16.036825</v>
      </c>
      <c r="E445" s="40">
        <v>15.9</v>
      </c>
      <c r="F445" s="40">
        <f t="shared" si="99"/>
        <v>-1091.5898499999998</v>
      </c>
      <c r="G445" s="40">
        <f t="shared" si="100"/>
        <v>127941.78985</v>
      </c>
      <c r="H445" s="231">
        <f t="shared" si="101"/>
        <v>-8.5319257396648009E-3</v>
      </c>
      <c r="I445" s="40"/>
    </row>
    <row r="446" spans="2:9" x14ac:dyDescent="0.25">
      <c r="B446" s="157">
        <v>42642</v>
      </c>
      <c r="C446" s="10">
        <v>7764</v>
      </c>
      <c r="D446" s="242">
        <v>16.038399999999999</v>
      </c>
      <c r="E446" s="40">
        <v>15.9</v>
      </c>
      <c r="F446" s="40">
        <f t="shared" si="99"/>
        <v>-1074.5375999999919</v>
      </c>
      <c r="G446" s="40">
        <f t="shared" si="100"/>
        <v>124522.1376</v>
      </c>
      <c r="H446" s="231">
        <f t="shared" si="101"/>
        <v>-8.6292897047086353E-3</v>
      </c>
      <c r="I446" s="40"/>
    </row>
    <row r="447" spans="2:9" x14ac:dyDescent="0.25">
      <c r="B447" s="157">
        <v>42642</v>
      </c>
      <c r="C447" s="10">
        <v>8178</v>
      </c>
      <c r="D447" s="242">
        <v>16.019235999999999</v>
      </c>
      <c r="E447" s="40">
        <v>15.9</v>
      </c>
      <c r="F447" s="40">
        <f t="shared" si="99"/>
        <v>-975.11200799999187</v>
      </c>
      <c r="G447" s="40">
        <f t="shared" si="100"/>
        <v>131005.31200799999</v>
      </c>
      <c r="H447" s="231">
        <f t="shared" si="101"/>
        <v>-7.4433012910228059E-3</v>
      </c>
      <c r="I447" s="40" t="s">
        <v>319</v>
      </c>
    </row>
    <row r="448" spans="2:9" x14ac:dyDescent="0.25">
      <c r="B448" s="157">
        <v>42643</v>
      </c>
      <c r="C448" s="10">
        <v>8178</v>
      </c>
      <c r="D448" s="242">
        <v>16.019235999999999</v>
      </c>
      <c r="E448" s="40">
        <v>15.81</v>
      </c>
      <c r="F448" s="40">
        <f t="shared" ref="F448" si="102">C448*(E448-D448)</f>
        <v>-1711.1320079999907</v>
      </c>
      <c r="G448" s="40">
        <f t="shared" ref="G448" si="103">IF(C448=0, 0,D448*C448)</f>
        <v>131005.31200799999</v>
      </c>
      <c r="H448" s="231">
        <f t="shared" ref="H448" si="104">IF(C448=0, D448, (E448-D448)/D448)</f>
        <v>-1.3061546755413234E-2</v>
      </c>
      <c r="I448" s="40"/>
    </row>
    <row r="449" spans="2:9" x14ac:dyDescent="0.25">
      <c r="B449" s="157">
        <v>42646</v>
      </c>
      <c r="C449" s="10">
        <v>8178</v>
      </c>
      <c r="D449" s="242">
        <v>16.019235999999999</v>
      </c>
      <c r="E449" s="40">
        <v>15.98</v>
      </c>
      <c r="F449" s="40">
        <f t="shared" ref="F449:F458" si="105">C449*(E449-D449)</f>
        <v>-320.8720079999913</v>
      </c>
      <c r="G449" s="40">
        <f t="shared" ref="G449:G458" si="106">IF(C449=0, 0,D449*C449)</f>
        <v>131005.31200799999</v>
      </c>
      <c r="H449" s="231">
        <f t="shared" ref="H449:H458" si="107">IF(C449=0, D449, (E449-D449)/D449)</f>
        <v>-2.4493053226757469E-3</v>
      </c>
      <c r="I449" s="40"/>
    </row>
    <row r="450" spans="2:9" x14ac:dyDescent="0.25">
      <c r="B450" s="157">
        <v>42647</v>
      </c>
      <c r="C450" s="10">
        <v>8678</v>
      </c>
      <c r="D450" s="242">
        <v>16.010061</v>
      </c>
      <c r="E450" s="40">
        <v>15.63</v>
      </c>
      <c r="F450" s="40">
        <f t="shared" si="105"/>
        <v>-3298.169357999996</v>
      </c>
      <c r="G450" s="40">
        <f t="shared" si="106"/>
        <v>138935.309358</v>
      </c>
      <c r="H450" s="231">
        <f t="shared" si="107"/>
        <v>-2.3738885192255015E-2</v>
      </c>
      <c r="I450" s="40"/>
    </row>
    <row r="451" spans="2:9" x14ac:dyDescent="0.25">
      <c r="B451" s="157">
        <v>42647</v>
      </c>
      <c r="C451" s="10">
        <v>9178</v>
      </c>
      <c r="D451" s="242">
        <v>15.988811</v>
      </c>
      <c r="E451" s="40">
        <v>15.63</v>
      </c>
      <c r="F451" s="40">
        <f t="shared" si="105"/>
        <v>-3293.1673579999938</v>
      </c>
      <c r="G451" s="40">
        <f t="shared" si="106"/>
        <v>146745.30735799999</v>
      </c>
      <c r="H451" s="231">
        <f t="shared" si="107"/>
        <v>-2.2441381038277287E-2</v>
      </c>
      <c r="I451" s="40"/>
    </row>
    <row r="452" spans="2:9" x14ac:dyDescent="0.25">
      <c r="B452" s="157">
        <v>42648</v>
      </c>
      <c r="C452" s="10">
        <v>8178</v>
      </c>
      <c r="D452" s="242">
        <v>15.977725</v>
      </c>
      <c r="E452" s="40">
        <v>16.12</v>
      </c>
      <c r="F452" s="40">
        <f t="shared" si="105"/>
        <v>1163.524950000012</v>
      </c>
      <c r="G452" s="40">
        <f t="shared" si="106"/>
        <v>130665.83504999999</v>
      </c>
      <c r="H452" s="231">
        <f t="shared" si="107"/>
        <v>8.904584351026288E-3</v>
      </c>
      <c r="I452" s="40">
        <v>15.75</v>
      </c>
    </row>
    <row r="453" spans="2:9" x14ac:dyDescent="0.25">
      <c r="B453" s="157">
        <v>42648</v>
      </c>
      <c r="C453" s="282">
        <v>7678</v>
      </c>
      <c r="D453" s="338">
        <v>15.951529000000001</v>
      </c>
      <c r="E453" s="40">
        <v>16.12</v>
      </c>
      <c r="F453" s="40">
        <f t="shared" si="105"/>
        <v>1293.5203380000021</v>
      </c>
      <c r="G453" s="40">
        <f t="shared" si="106"/>
        <v>122475.839662</v>
      </c>
      <c r="H453" s="231">
        <f t="shared" si="107"/>
        <v>1.0561432700275958E-2</v>
      </c>
      <c r="I453" s="40" t="s">
        <v>323</v>
      </c>
    </row>
    <row r="454" spans="2:9" x14ac:dyDescent="0.25">
      <c r="B454" s="157">
        <v>42649</v>
      </c>
      <c r="C454" s="10">
        <v>8678</v>
      </c>
      <c r="D454" s="242">
        <v>15.941579000000001</v>
      </c>
      <c r="E454" s="40">
        <v>16.079999999999998</v>
      </c>
      <c r="F454" s="40">
        <f t="shared" si="105"/>
        <v>1201.2174379999781</v>
      </c>
      <c r="G454" s="40">
        <f t="shared" si="106"/>
        <v>138341.022562</v>
      </c>
      <c r="H454" s="231">
        <f t="shared" si="107"/>
        <v>8.683016908174369E-3</v>
      </c>
      <c r="I454" s="40"/>
    </row>
    <row r="455" spans="2:9" x14ac:dyDescent="0.25">
      <c r="B455" s="157">
        <v>42650</v>
      </c>
      <c r="C455" s="10">
        <v>8978</v>
      </c>
      <c r="D455" s="242">
        <v>15.935176999999999</v>
      </c>
      <c r="E455" s="40">
        <v>15.56</v>
      </c>
      <c r="F455" s="40">
        <f t="shared" si="105"/>
        <v>-3368.3391059999908</v>
      </c>
      <c r="G455" s="40">
        <f t="shared" si="106"/>
        <v>143066.01910599999</v>
      </c>
      <c r="H455" s="231">
        <f t="shared" si="107"/>
        <v>-2.354394933925108E-2</v>
      </c>
      <c r="I455" s="40"/>
    </row>
    <row r="456" spans="2:9" x14ac:dyDescent="0.25">
      <c r="B456" s="157">
        <v>42650</v>
      </c>
      <c r="C456" s="10">
        <v>9278</v>
      </c>
      <c r="D456" s="242">
        <v>15.923692000000001</v>
      </c>
      <c r="E456" s="40">
        <v>15.56</v>
      </c>
      <c r="F456" s="40">
        <f t="shared" si="105"/>
        <v>-3374.3343760000034</v>
      </c>
      <c r="G456" s="40">
        <f t="shared" si="106"/>
        <v>147740.01437600001</v>
      </c>
      <c r="H456" s="231">
        <f t="shared" si="107"/>
        <v>-2.2839678134945106E-2</v>
      </c>
      <c r="I456" s="40">
        <v>15.8</v>
      </c>
    </row>
    <row r="457" spans="2:9" x14ac:dyDescent="0.25">
      <c r="B457" s="157">
        <v>42653</v>
      </c>
      <c r="C457" s="282">
        <v>9678</v>
      </c>
      <c r="D457" s="338">
        <v>15.9153</v>
      </c>
      <c r="E457" s="40">
        <v>15.72</v>
      </c>
      <c r="F457" s="40">
        <f t="shared" si="105"/>
        <v>-1890.1133999999961</v>
      </c>
      <c r="G457" s="40">
        <f t="shared" si="106"/>
        <v>154028.27340000001</v>
      </c>
      <c r="H457" s="231">
        <f t="shared" si="107"/>
        <v>-1.2271210721758281E-2</v>
      </c>
      <c r="I457" s="40"/>
    </row>
    <row r="458" spans="2:9" x14ac:dyDescent="0.25">
      <c r="B458" s="157">
        <v>42661</v>
      </c>
      <c r="C458" s="282">
        <v>10000</v>
      </c>
      <c r="D458" s="338">
        <v>15.901258</v>
      </c>
      <c r="E458" s="40">
        <v>14.2</v>
      </c>
      <c r="F458" s="40">
        <f t="shared" si="105"/>
        <v>-17012.580000000009</v>
      </c>
      <c r="G458" s="40">
        <f t="shared" si="106"/>
        <v>159012.58000000002</v>
      </c>
      <c r="H458" s="231">
        <f t="shared" si="107"/>
        <v>-0.10698889358313669</v>
      </c>
      <c r="I458" s="40"/>
    </row>
    <row r="459" spans="2:9" x14ac:dyDescent="0.25">
      <c r="B459" s="157">
        <v>42663</v>
      </c>
      <c r="C459" s="10">
        <v>10000</v>
      </c>
      <c r="D459" s="242">
        <v>15.901258</v>
      </c>
      <c r="E459" s="40">
        <v>14.7</v>
      </c>
      <c r="F459" s="40">
        <f t="shared" ref="F459:F460" si="108">C459*(E459-D459)</f>
        <v>-12012.580000000011</v>
      </c>
      <c r="G459" s="40">
        <f t="shared" ref="G459:G460" si="109">IF(C459=0, 0,D459*C459)</f>
        <v>159012.58000000002</v>
      </c>
      <c r="H459" s="232">
        <f t="shared" ref="H459:H460" si="110">IF(C459=0, D459, (E459-D459)/D459)</f>
        <v>-7.5544840540289399E-2</v>
      </c>
      <c r="I459" s="40"/>
    </row>
    <row r="460" spans="2:9" x14ac:dyDescent="0.25">
      <c r="B460" s="157">
        <v>42668</v>
      </c>
      <c r="C460" s="10">
        <v>11000</v>
      </c>
      <c r="D460" s="242">
        <v>15.74728</v>
      </c>
      <c r="E460" s="40">
        <v>14.18</v>
      </c>
      <c r="F460" s="40">
        <f t="shared" si="108"/>
        <v>-17240.080000000002</v>
      </c>
      <c r="G460" s="40">
        <f t="shared" si="109"/>
        <v>173220.08</v>
      </c>
      <c r="H460" s="232">
        <f t="shared" si="110"/>
        <v>-9.9527029429844413E-2</v>
      </c>
      <c r="I460" s="40"/>
    </row>
    <row r="461" spans="2:9" x14ac:dyDescent="0.25">
      <c r="B461" s="157">
        <v>42670</v>
      </c>
      <c r="C461" s="10">
        <v>11500</v>
      </c>
      <c r="D461" s="242">
        <v>15.679137000000001</v>
      </c>
      <c r="E461" s="40">
        <v>13.95</v>
      </c>
      <c r="F461" s="40">
        <f>C461*(E461-D461)</f>
        <v>-19885.075500000017</v>
      </c>
      <c r="G461" s="40">
        <f>IF(C461=0, 0,D461*C461)</f>
        <v>180310.07550000001</v>
      </c>
      <c r="H461" s="232">
        <f>IF(C461=0, D461, (E461-D461)/D461)</f>
        <v>-0.11028266415428357</v>
      </c>
      <c r="I461" s="40"/>
    </row>
    <row r="462" spans="2:9" x14ac:dyDescent="0.25">
      <c r="B462" s="157">
        <v>42670</v>
      </c>
      <c r="C462" s="10">
        <v>12000</v>
      </c>
      <c r="D462" s="242">
        <v>15.6113</v>
      </c>
      <c r="E462" s="40">
        <v>13.95</v>
      </c>
      <c r="F462" s="40">
        <f t="shared" ref="F462:F469" si="111">C462*(E462-D462)</f>
        <v>-19935.600000000009</v>
      </c>
      <c r="G462" s="40">
        <f t="shared" ref="G462:G469" si="112">IF(C462=0, 0,D462*C462)</f>
        <v>187335.6</v>
      </c>
      <c r="H462" s="232">
        <f t="shared" ref="H462:H469" si="113">IF(C462=0, D462, (E462-D462)/D462)</f>
        <v>-0.10641650599245422</v>
      </c>
      <c r="I462" s="40"/>
    </row>
    <row r="463" spans="2:9" x14ac:dyDescent="0.25">
      <c r="B463" s="157">
        <v>42670</v>
      </c>
      <c r="C463" s="10">
        <v>12500</v>
      </c>
      <c r="D463" s="242">
        <v>15.542006000000001</v>
      </c>
      <c r="E463" s="40">
        <v>13.95</v>
      </c>
      <c r="F463" s="40">
        <f t="shared" si="111"/>
        <v>-19900.075000000015</v>
      </c>
      <c r="G463" s="40">
        <f t="shared" si="112"/>
        <v>194275.07500000001</v>
      </c>
      <c r="H463" s="232">
        <f t="shared" si="113"/>
        <v>-0.10243246592492637</v>
      </c>
      <c r="I463" s="40"/>
    </row>
    <row r="464" spans="2:9" x14ac:dyDescent="0.25">
      <c r="B464" s="157">
        <v>42671</v>
      </c>
      <c r="C464" s="10">
        <v>12500</v>
      </c>
      <c r="D464" s="242">
        <v>15.536431</v>
      </c>
      <c r="E464" s="40">
        <v>13.72</v>
      </c>
      <c r="F464" s="40">
        <f t="shared" si="111"/>
        <v>-22705.387499999997</v>
      </c>
      <c r="G464" s="40">
        <f t="shared" si="112"/>
        <v>194205.38750000001</v>
      </c>
      <c r="H464" s="232">
        <f t="shared" si="113"/>
        <v>-0.11691430290521676</v>
      </c>
      <c r="I464" s="40"/>
    </row>
    <row r="465" spans="2:9" x14ac:dyDescent="0.25">
      <c r="B465" s="157">
        <v>42674</v>
      </c>
      <c r="C465" s="10">
        <v>12500</v>
      </c>
      <c r="D465" s="242">
        <v>15.5313</v>
      </c>
      <c r="E465" s="40">
        <v>13.18</v>
      </c>
      <c r="F465" s="40">
        <f t="shared" si="111"/>
        <v>-29391.250000000004</v>
      </c>
      <c r="G465" s="40">
        <f t="shared" si="112"/>
        <v>194141.25</v>
      </c>
      <c r="H465" s="232">
        <f t="shared" si="113"/>
        <v>-0.15139106192012261</v>
      </c>
      <c r="I465" s="40"/>
    </row>
    <row r="466" spans="2:9" x14ac:dyDescent="0.25">
      <c r="B466" s="157">
        <v>42676</v>
      </c>
      <c r="C466" s="10">
        <v>12500</v>
      </c>
      <c r="D466" s="242">
        <v>15.528746</v>
      </c>
      <c r="E466" s="40">
        <v>12.78</v>
      </c>
      <c r="F466" s="40">
        <f t="shared" si="111"/>
        <v>-34359.325000000004</v>
      </c>
      <c r="G466" s="40">
        <f t="shared" si="112"/>
        <v>194109.32500000001</v>
      </c>
      <c r="H466" s="231">
        <f t="shared" si="113"/>
        <v>-0.17701017197396368</v>
      </c>
      <c r="I466" s="40"/>
    </row>
    <row r="467" spans="2:9" x14ac:dyDescent="0.25">
      <c r="B467" s="157">
        <v>42677</v>
      </c>
      <c r="C467" s="10">
        <v>10000</v>
      </c>
      <c r="D467" s="242">
        <v>15.813000000000001</v>
      </c>
      <c r="E467" s="40">
        <v>14.15</v>
      </c>
      <c r="F467" s="40">
        <f t="shared" si="111"/>
        <v>-16630.000000000004</v>
      </c>
      <c r="G467" s="40">
        <f t="shared" si="112"/>
        <v>158130</v>
      </c>
      <c r="H467" s="231">
        <f t="shared" si="113"/>
        <v>-0.10516663504711314</v>
      </c>
      <c r="I467" s="40"/>
    </row>
    <row r="468" spans="2:9" x14ac:dyDescent="0.25">
      <c r="B468" s="157">
        <v>42678</v>
      </c>
      <c r="C468" s="10">
        <v>11000</v>
      </c>
      <c r="D468" s="242">
        <v>15.62</v>
      </c>
      <c r="E468" s="40">
        <v>13.69</v>
      </c>
      <c r="F468" s="40">
        <f t="shared" si="111"/>
        <v>-21229.999999999996</v>
      </c>
      <c r="G468" s="40">
        <f t="shared" si="112"/>
        <v>171820</v>
      </c>
      <c r="H468" s="231">
        <f t="shared" si="113"/>
        <v>-0.12355953905249678</v>
      </c>
      <c r="I468" s="40"/>
    </row>
    <row r="469" spans="2:9" x14ac:dyDescent="0.25">
      <c r="B469" s="157">
        <v>42701</v>
      </c>
      <c r="C469" s="10">
        <v>7678</v>
      </c>
      <c r="D469" s="242">
        <v>15.484220000000001</v>
      </c>
      <c r="E469" s="40">
        <v>16.28</v>
      </c>
      <c r="F469" s="40">
        <f t="shared" si="111"/>
        <v>6109.9988400000047</v>
      </c>
      <c r="G469" s="40">
        <f t="shared" si="112"/>
        <v>118887.84116000001</v>
      </c>
      <c r="H469" s="231">
        <f t="shared" si="113"/>
        <v>5.1392966516879801E-2</v>
      </c>
      <c r="I469" s="40" t="s">
        <v>360</v>
      </c>
    </row>
    <row r="470" spans="2:9" x14ac:dyDescent="0.25">
      <c r="B470" s="157">
        <v>42702</v>
      </c>
      <c r="C470" s="10">
        <v>8178</v>
      </c>
      <c r="D470" s="242">
        <v>15.519399999999999</v>
      </c>
      <c r="E470" s="40">
        <v>15.62</v>
      </c>
      <c r="F470" s="40">
        <f t="shared" ref="F470" si="114">C470*(E470-D470)</f>
        <v>822.70680000000016</v>
      </c>
      <c r="G470" s="40">
        <f t="shared" ref="G470" si="115">IF(C470=0, 0,D470*C470)</f>
        <v>126917.6532</v>
      </c>
      <c r="H470" s="231">
        <f t="shared" ref="H470" si="116">IF(C470=0, D470, (E470-D470)/D470)</f>
        <v>6.4822093637640649E-3</v>
      </c>
      <c r="I470" s="40" t="s">
        <v>377</v>
      </c>
    </row>
    <row r="471" spans="2:9" x14ac:dyDescent="0.25">
      <c r="B471" s="157">
        <v>42702</v>
      </c>
      <c r="C471" s="10">
        <v>8678</v>
      </c>
      <c r="D471" s="242">
        <v>15.5304</v>
      </c>
      <c r="E471" s="40">
        <v>15.54</v>
      </c>
      <c r="F471" s="40">
        <f t="shared" ref="F471:F475" si="117">C471*(E471-D471)</f>
        <v>83.308799999990825</v>
      </c>
      <c r="G471" s="40">
        <f t="shared" ref="G471:G475" si="118">IF(C471=0, 0,D471*C471)</f>
        <v>134772.8112</v>
      </c>
      <c r="H471" s="231">
        <f t="shared" ref="H471:H475" si="119">IF(C471=0, D471, (E471-D471)/D471)</f>
        <v>6.1814248184199655E-4</v>
      </c>
      <c r="I471" s="40"/>
    </row>
    <row r="472" spans="2:9" x14ac:dyDescent="0.25">
      <c r="B472" s="157">
        <v>42703</v>
      </c>
      <c r="C472" s="10">
        <v>8978</v>
      </c>
      <c r="D472" s="242">
        <v>15.5053</v>
      </c>
      <c r="E472" s="40">
        <v>14.95</v>
      </c>
      <c r="F472" s="40">
        <f t="shared" si="117"/>
        <v>-4985.4834000000074</v>
      </c>
      <c r="G472" s="40">
        <f t="shared" si="118"/>
        <v>139206.5834</v>
      </c>
      <c r="H472" s="231">
        <f t="shared" si="119"/>
        <v>-3.5813560524465882E-2</v>
      </c>
      <c r="I472" s="40"/>
    </row>
    <row r="473" spans="2:9" x14ac:dyDescent="0.25">
      <c r="B473" s="157">
        <v>42704</v>
      </c>
      <c r="C473" s="10">
        <v>5178</v>
      </c>
      <c r="D473" s="242">
        <v>14.3947</v>
      </c>
      <c r="E473" s="40">
        <v>18.059999999999999</v>
      </c>
      <c r="F473" s="40">
        <f t="shared" si="117"/>
        <v>18978.923399999992</v>
      </c>
      <c r="G473" s="40">
        <f t="shared" si="118"/>
        <v>74535.756600000008</v>
      </c>
      <c r="H473" s="231">
        <f t="shared" si="119"/>
        <v>0.25462843963403187</v>
      </c>
      <c r="I473" s="40"/>
    </row>
    <row r="474" spans="2:9" x14ac:dyDescent="0.25">
      <c r="B474" s="157">
        <v>42705</v>
      </c>
      <c r="C474" s="10">
        <v>4678</v>
      </c>
      <c r="D474" s="242">
        <v>13.905799999999999</v>
      </c>
      <c r="E474" s="40">
        <v>17.89</v>
      </c>
      <c r="F474" s="40">
        <f t="shared" si="117"/>
        <v>18638.087600000006</v>
      </c>
      <c r="G474" s="40">
        <f t="shared" si="118"/>
        <v>65051.332399999999</v>
      </c>
      <c r="H474" s="231">
        <f t="shared" si="119"/>
        <v>0.28651354111234173</v>
      </c>
      <c r="I474" s="40"/>
    </row>
    <row r="475" spans="2:9" x14ac:dyDescent="0.25">
      <c r="B475" s="157">
        <v>42705</v>
      </c>
      <c r="C475" s="7">
        <v>5000</v>
      </c>
      <c r="D475" s="443">
        <v>14.1645</v>
      </c>
      <c r="E475" s="40">
        <v>17.89</v>
      </c>
      <c r="F475" s="40">
        <f t="shared" si="117"/>
        <v>18627.5</v>
      </c>
      <c r="G475" s="40">
        <f t="shared" si="118"/>
        <v>70822.5</v>
      </c>
      <c r="H475" s="231">
        <f t="shared" si="119"/>
        <v>0.2630166966712556</v>
      </c>
      <c r="I475" s="40"/>
    </row>
    <row r="476" spans="2:9" x14ac:dyDescent="0.25">
      <c r="B476" s="157">
        <v>42708</v>
      </c>
      <c r="C476" s="10">
        <v>5000</v>
      </c>
      <c r="D476" s="242">
        <v>14.1645</v>
      </c>
      <c r="E476" s="40">
        <v>18.2</v>
      </c>
      <c r="F476" s="40">
        <f t="shared" ref="F476:F480" si="120">C476*(E476-D476)</f>
        <v>20177.499999999996</v>
      </c>
      <c r="G476" s="40">
        <f t="shared" ref="G476:G480" si="121">IF(C476=0, 0,D476*C476)</f>
        <v>70822.5</v>
      </c>
      <c r="H476" s="231">
        <f t="shared" ref="H476:H480" si="122">IF(C476=0, D476, (E476-D476)/D476)</f>
        <v>0.28490239683716323</v>
      </c>
      <c r="I476" s="40"/>
    </row>
    <row r="477" spans="2:9" x14ac:dyDescent="0.25">
      <c r="B477" s="157">
        <v>42711</v>
      </c>
      <c r="C477" s="10">
        <v>5000</v>
      </c>
      <c r="D477" s="242">
        <v>14.143514</v>
      </c>
      <c r="E477" s="40">
        <v>18.420000000000002</v>
      </c>
      <c r="F477" s="40">
        <f t="shared" si="120"/>
        <v>21382.430000000011</v>
      </c>
      <c r="G477" s="40">
        <f t="shared" si="121"/>
        <v>70717.569999999992</v>
      </c>
      <c r="H477" s="231">
        <f t="shared" si="122"/>
        <v>0.3023637548631834</v>
      </c>
      <c r="I477" s="40"/>
    </row>
    <row r="478" spans="2:9" x14ac:dyDescent="0.25">
      <c r="B478" s="157">
        <v>42713</v>
      </c>
      <c r="C478" s="10">
        <v>5000</v>
      </c>
      <c r="D478" s="242">
        <v>14.127554</v>
      </c>
      <c r="E478" s="40">
        <v>18.25</v>
      </c>
      <c r="F478" s="40">
        <f t="shared" si="120"/>
        <v>20612.23</v>
      </c>
      <c r="G478" s="40">
        <f t="shared" si="121"/>
        <v>70637.77</v>
      </c>
      <c r="H478" s="231">
        <f t="shared" si="122"/>
        <v>0.29180182216964096</v>
      </c>
      <c r="I478" s="40"/>
    </row>
    <row r="479" spans="2:9" x14ac:dyDescent="0.25">
      <c r="B479" s="157">
        <v>42716</v>
      </c>
      <c r="C479" s="10">
        <v>5000</v>
      </c>
      <c r="D479" s="242">
        <v>14.0276</v>
      </c>
      <c r="E479" s="40">
        <v>18.489999999999998</v>
      </c>
      <c r="F479" s="40">
        <f t="shared" si="120"/>
        <v>22311.999999999993</v>
      </c>
      <c r="G479" s="40">
        <f t="shared" si="121"/>
        <v>70138</v>
      </c>
      <c r="H479" s="231">
        <f t="shared" si="122"/>
        <v>0.3181157147338104</v>
      </c>
      <c r="I479" s="40" t="s">
        <v>190</v>
      </c>
    </row>
    <row r="480" spans="2:9" x14ac:dyDescent="0.25">
      <c r="B480" s="157">
        <v>42718</v>
      </c>
      <c r="C480" s="7">
        <v>5000</v>
      </c>
      <c r="D480" s="443">
        <v>14.025399999999999</v>
      </c>
      <c r="E480" s="40">
        <v>18.2</v>
      </c>
      <c r="F480" s="40">
        <f t="shared" si="120"/>
        <v>20873</v>
      </c>
      <c r="G480" s="40">
        <f t="shared" si="121"/>
        <v>70127</v>
      </c>
      <c r="H480" s="231">
        <f t="shared" si="122"/>
        <v>0.29764569994438661</v>
      </c>
      <c r="I480" s="40">
        <v>13.8</v>
      </c>
    </row>
    <row r="481" spans="2:9" x14ac:dyDescent="0.25">
      <c r="B481" s="157">
        <v>42726</v>
      </c>
      <c r="C481" s="10">
        <v>5000</v>
      </c>
      <c r="D481" s="242">
        <v>14.025399999999999</v>
      </c>
      <c r="E481" s="40">
        <v>18.04</v>
      </c>
      <c r="F481" s="40">
        <f t="shared" ref="F481:F482" si="123">C481*(E481-D481)</f>
        <v>20073</v>
      </c>
      <c r="G481" s="40">
        <f t="shared" ref="G481:G482" si="124">IF(C481=0, 0,D481*C481)</f>
        <v>70127</v>
      </c>
      <c r="H481" s="231">
        <f t="shared" ref="H481:H482" si="125">IF(C481=0, D481, (E481-D481)/D481)</f>
        <v>0.28623782565916123</v>
      </c>
      <c r="I481" s="40"/>
    </row>
    <row r="482" spans="2:9" x14ac:dyDescent="0.25">
      <c r="B482" s="157">
        <v>42733</v>
      </c>
      <c r="C482" s="10">
        <v>6000</v>
      </c>
      <c r="D482" s="242">
        <v>14.627558000000001</v>
      </c>
      <c r="E482" s="40">
        <v>17.57</v>
      </c>
      <c r="F482" s="236">
        <f t="shared" si="123"/>
        <v>17654.651999999998</v>
      </c>
      <c r="G482" s="40">
        <f t="shared" si="124"/>
        <v>87765.347999999998</v>
      </c>
      <c r="H482" s="232">
        <f t="shared" si="125"/>
        <v>0.20115743174629694</v>
      </c>
      <c r="I482" s="40"/>
    </row>
    <row r="483" spans="2:9" x14ac:dyDescent="0.25">
      <c r="B483" s="157"/>
      <c r="C483" s="10"/>
      <c r="D483" s="242"/>
      <c r="E483" s="40"/>
      <c r="F483" s="236"/>
      <c r="G483" s="40"/>
      <c r="H483" s="232"/>
      <c r="I483" s="40"/>
    </row>
    <row r="484" spans="2:9" x14ac:dyDescent="0.25">
      <c r="B484" s="157"/>
      <c r="C484" s="10"/>
      <c r="D484" s="242"/>
      <c r="E484" s="40"/>
      <c r="F484" s="236"/>
      <c r="G484" s="40"/>
      <c r="H484" s="232"/>
      <c r="I484" s="40"/>
    </row>
    <row r="485" spans="2:9" x14ac:dyDescent="0.25">
      <c r="B485" s="157"/>
      <c r="C485" s="10"/>
      <c r="D485" s="242"/>
      <c r="E485" s="40"/>
      <c r="F485" s="236"/>
      <c r="G485" s="40"/>
      <c r="H485" s="232"/>
      <c r="I485" s="40"/>
    </row>
    <row r="486" spans="2:9" x14ac:dyDescent="0.25">
      <c r="B486" s="157"/>
      <c r="C486" s="10"/>
      <c r="D486" s="242"/>
      <c r="E486" s="40"/>
      <c r="F486" s="236"/>
      <c r="G486" s="40"/>
      <c r="H486" s="232"/>
      <c r="I486" s="40"/>
    </row>
    <row r="487" spans="2:9" x14ac:dyDescent="0.25">
      <c r="B487" s="157"/>
      <c r="C487" s="10"/>
      <c r="D487" s="242"/>
      <c r="E487" s="40"/>
      <c r="F487" s="236"/>
      <c r="G487" s="40"/>
      <c r="H487" s="232"/>
      <c r="I487" s="40"/>
    </row>
  </sheetData>
  <mergeCells count="21">
    <mergeCell ref="O41:P41"/>
    <mergeCell ref="L176:L178"/>
    <mergeCell ref="G167:G170"/>
    <mergeCell ref="A126:A128"/>
    <mergeCell ref="A120:A122"/>
    <mergeCell ref="A113:A116"/>
    <mergeCell ref="G147:G150"/>
    <mergeCell ref="G103:G105"/>
    <mergeCell ref="B96:B100"/>
    <mergeCell ref="B94:B95"/>
    <mergeCell ref="A201:A204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258:F276 H258:H276 H482:H487 F482:F487 H411 F411">
    <cfRule type="expression" dxfId="765" priority="88">
      <formula>F258&gt;0</formula>
    </cfRule>
    <cfRule type="expression" dxfId="764" priority="89">
      <formula>F258&lt;0</formula>
    </cfRule>
  </conditionalFormatting>
  <conditionalFormatting sqref="O42:O7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251:F257">
    <cfRule type="expression" dxfId="763" priority="81">
      <formula>F251&gt;0</formula>
    </cfRule>
    <cfRule type="expression" dxfId="762" priority="82">
      <formula>F251&lt;0</formula>
    </cfRule>
  </conditionalFormatting>
  <conditionalFormatting sqref="H251:H257">
    <cfRule type="expression" dxfId="761" priority="77">
      <formula>H251&gt;0</formula>
    </cfRule>
    <cfRule type="expression" dxfId="760" priority="78">
      <formula>H251&lt;0</formula>
    </cfRule>
  </conditionalFormatting>
  <conditionalFormatting sqref="Q8">
    <cfRule type="expression" dxfId="759" priority="63">
      <formula>Q8&gt;0</formula>
    </cfRule>
    <cfRule type="expression" dxfId="758" priority="64">
      <formula>Q8&lt;0</formula>
    </cfRule>
  </conditionalFormatting>
  <conditionalFormatting sqref="Q7">
    <cfRule type="expression" dxfId="757" priority="65">
      <formula>Q7&gt;0</formula>
    </cfRule>
    <cfRule type="expression" dxfId="756" priority="66">
      <formula>Q7&lt;0</formula>
    </cfRule>
  </conditionalFormatting>
  <conditionalFormatting sqref="F359:F365">
    <cfRule type="expression" dxfId="755" priority="37">
      <formula>F359&gt;0</formula>
    </cfRule>
    <cfRule type="expression" dxfId="754" priority="38">
      <formula>F359&lt;0</formula>
    </cfRule>
  </conditionalFormatting>
  <conditionalFormatting sqref="F284:F302 H284:H302">
    <cfRule type="expression" dxfId="753" priority="59">
      <formula>F284&gt;0</formula>
    </cfRule>
    <cfRule type="expression" dxfId="752" priority="60">
      <formula>F284&lt;0</formula>
    </cfRule>
  </conditionalFormatting>
  <conditionalFormatting sqref="F277:F283">
    <cfRule type="expression" dxfId="751" priority="57">
      <formula>F277&gt;0</formula>
    </cfRule>
    <cfRule type="expression" dxfId="750" priority="58">
      <formula>F277&lt;0</formula>
    </cfRule>
  </conditionalFormatting>
  <conditionalFormatting sqref="H277:H283">
    <cfRule type="expression" dxfId="749" priority="55">
      <formula>H277&gt;0</formula>
    </cfRule>
    <cfRule type="expression" dxfId="748" priority="56">
      <formula>H277&lt;0</formula>
    </cfRule>
  </conditionalFormatting>
  <conditionalFormatting sqref="F310:F328 H310:H328">
    <cfRule type="expression" dxfId="747" priority="53">
      <formula>F310&gt;0</formula>
    </cfRule>
    <cfRule type="expression" dxfId="746" priority="54">
      <formula>F310&lt;0</formula>
    </cfRule>
  </conditionalFormatting>
  <conditionalFormatting sqref="F303:F309">
    <cfRule type="expression" dxfId="745" priority="51">
      <formula>F303&gt;0</formula>
    </cfRule>
    <cfRule type="expression" dxfId="744" priority="52">
      <formula>F303&lt;0</formula>
    </cfRule>
  </conditionalFormatting>
  <conditionalFormatting sqref="H303:H309">
    <cfRule type="expression" dxfId="743" priority="49">
      <formula>H303&gt;0</formula>
    </cfRule>
    <cfRule type="expression" dxfId="742" priority="50">
      <formula>H303&lt;0</formula>
    </cfRule>
  </conditionalFormatting>
  <conditionalFormatting sqref="F336:F353 H336:H353">
    <cfRule type="expression" dxfId="741" priority="47">
      <formula>F336&gt;0</formula>
    </cfRule>
    <cfRule type="expression" dxfId="740" priority="48">
      <formula>F336&lt;0</formula>
    </cfRule>
  </conditionalFormatting>
  <conditionalFormatting sqref="F329:F335">
    <cfRule type="expression" dxfId="739" priority="45">
      <formula>F329&gt;0</formula>
    </cfRule>
    <cfRule type="expression" dxfId="738" priority="46">
      <formula>F329&lt;0</formula>
    </cfRule>
  </conditionalFormatting>
  <conditionalFormatting sqref="H329:H335">
    <cfRule type="expression" dxfId="737" priority="43">
      <formula>H329&gt;0</formula>
    </cfRule>
    <cfRule type="expression" dxfId="736" priority="44">
      <formula>H329&lt;0</formula>
    </cfRule>
  </conditionalFormatting>
  <conditionalFormatting sqref="F354:F358 H354:H358">
    <cfRule type="expression" dxfId="735" priority="41">
      <formula>F354&gt;0</formula>
    </cfRule>
    <cfRule type="expression" dxfId="734" priority="42">
      <formula>F354&lt;0</formula>
    </cfRule>
  </conditionalFormatting>
  <conditionalFormatting sqref="F366:F381 H366:H381">
    <cfRule type="expression" dxfId="733" priority="39">
      <formula>F366&gt;0</formula>
    </cfRule>
    <cfRule type="expression" dxfId="732" priority="40">
      <formula>F366&lt;0</formula>
    </cfRule>
  </conditionalFormatting>
  <conditionalFormatting sqref="H359:H365">
    <cfRule type="expression" dxfId="731" priority="35">
      <formula>H359&gt;0</formula>
    </cfRule>
    <cfRule type="expression" dxfId="730" priority="36">
      <formula>H359&lt;0</formula>
    </cfRule>
  </conditionalFormatting>
  <conditionalFormatting sqref="F382 H382">
    <cfRule type="expression" dxfId="729" priority="33">
      <formula>F382&gt;0</formula>
    </cfRule>
    <cfRule type="expression" dxfId="728" priority="34">
      <formula>F382&lt;0</formula>
    </cfRule>
  </conditionalFormatting>
  <conditionalFormatting sqref="F383:F387 H383:H387">
    <cfRule type="expression" dxfId="727" priority="31">
      <formula>F383&gt;0</formula>
    </cfRule>
    <cfRule type="expression" dxfId="726" priority="32">
      <formula>F383&lt;0</formula>
    </cfRule>
  </conditionalFormatting>
  <conditionalFormatting sqref="F395:F410 H395:H410">
    <cfRule type="expression" dxfId="725" priority="29">
      <formula>F395&gt;0</formula>
    </cfRule>
    <cfRule type="expression" dxfId="724" priority="30">
      <formula>F395&lt;0</formula>
    </cfRule>
  </conditionalFormatting>
  <conditionalFormatting sqref="F388:F394">
    <cfRule type="expression" dxfId="723" priority="27">
      <formula>F388&gt;0</formula>
    </cfRule>
    <cfRule type="expression" dxfId="722" priority="28">
      <formula>F388&lt;0</formula>
    </cfRule>
  </conditionalFormatting>
  <conditionalFormatting sqref="H388:H394">
    <cfRule type="expression" dxfId="721" priority="25">
      <formula>H388&gt;0</formula>
    </cfRule>
    <cfRule type="expression" dxfId="720" priority="26">
      <formula>H388&lt;0</formula>
    </cfRule>
  </conditionalFormatting>
  <conditionalFormatting sqref="F412:F417 H412:H417">
    <cfRule type="expression" dxfId="719" priority="23">
      <formula>F412&gt;0</formula>
    </cfRule>
    <cfRule type="expression" dxfId="718" priority="24">
      <formula>F412&lt;0</formula>
    </cfRule>
  </conditionalFormatting>
  <conditionalFormatting sqref="F418 H418">
    <cfRule type="expression" dxfId="717" priority="21">
      <formula>F418&gt;0</formula>
    </cfRule>
    <cfRule type="expression" dxfId="716" priority="22">
      <formula>F418&lt;0</formula>
    </cfRule>
  </conditionalFormatting>
  <conditionalFormatting sqref="F419:F423 H419:H423">
    <cfRule type="expression" dxfId="715" priority="19">
      <formula>F419&gt;0</formula>
    </cfRule>
    <cfRule type="expression" dxfId="714" priority="20">
      <formula>F419&lt;0</formula>
    </cfRule>
  </conditionalFormatting>
  <conditionalFormatting sqref="F431:F446 H431:H446">
    <cfRule type="expression" dxfId="713" priority="17">
      <formula>F431&gt;0</formula>
    </cfRule>
    <cfRule type="expression" dxfId="712" priority="18">
      <formula>F431&lt;0</formula>
    </cfRule>
  </conditionalFormatting>
  <conditionalFormatting sqref="F424:F430">
    <cfRule type="expression" dxfId="711" priority="15">
      <formula>F424&gt;0</formula>
    </cfRule>
    <cfRule type="expression" dxfId="710" priority="16">
      <formula>F424&lt;0</formula>
    </cfRule>
  </conditionalFormatting>
  <conditionalFormatting sqref="H424:H430">
    <cfRule type="expression" dxfId="709" priority="13">
      <formula>H424&gt;0</formula>
    </cfRule>
    <cfRule type="expression" dxfId="708" priority="14">
      <formula>H424&lt;0</formula>
    </cfRule>
  </conditionalFormatting>
  <conditionalFormatting sqref="F447:F452 H447:H452">
    <cfRule type="expression" dxfId="707" priority="11">
      <formula>F447&gt;0</formula>
    </cfRule>
    <cfRule type="expression" dxfId="706" priority="12">
      <formula>F447&lt;0</formula>
    </cfRule>
  </conditionalFormatting>
  <conditionalFormatting sqref="F453 H453">
    <cfRule type="expression" dxfId="705" priority="9">
      <formula>F453&gt;0</formula>
    </cfRule>
    <cfRule type="expression" dxfId="704" priority="10">
      <formula>F453&lt;0</formula>
    </cfRule>
  </conditionalFormatting>
  <conditionalFormatting sqref="F454:F458 H454:H458">
    <cfRule type="expression" dxfId="703" priority="7">
      <formula>F454&gt;0</formula>
    </cfRule>
    <cfRule type="expression" dxfId="702" priority="8">
      <formula>F454&lt;0</formula>
    </cfRule>
  </conditionalFormatting>
  <conditionalFormatting sqref="F466:F481 H466:H481">
    <cfRule type="expression" dxfId="701" priority="5">
      <formula>F466&gt;0</formula>
    </cfRule>
    <cfRule type="expression" dxfId="700" priority="6">
      <formula>F466&lt;0</formula>
    </cfRule>
  </conditionalFormatting>
  <conditionalFormatting sqref="F459:F465">
    <cfRule type="expression" dxfId="699" priority="3">
      <formula>F459&gt;0</formula>
    </cfRule>
    <cfRule type="expression" dxfId="698" priority="4">
      <formula>F459&lt;0</formula>
    </cfRule>
  </conditionalFormatting>
  <conditionalFormatting sqref="H459:H465">
    <cfRule type="expression" dxfId="697" priority="1">
      <formula>H459&gt;0</formula>
    </cfRule>
    <cfRule type="expression" dxfId="696" priority="2">
      <formula>H459&lt;0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17"/>
  <sheetViews>
    <sheetView zoomScaleNormal="100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201</v>
      </c>
      <c r="B2" s="459">
        <v>42482</v>
      </c>
      <c r="C2" s="7">
        <v>80</v>
      </c>
      <c r="D2" s="44">
        <v>36.01</v>
      </c>
      <c r="E2" s="44">
        <v>0</v>
      </c>
      <c r="F2" s="44">
        <f t="shared" ref="F2:F23" si="0">D2*C2+E2</f>
        <v>2880.7999999999997</v>
      </c>
      <c r="G2" s="459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300</v>
      </c>
      <c r="T2" s="1"/>
      <c r="W2" s="133">
        <v>42727</v>
      </c>
      <c r="X2" s="10">
        <v>35.06</v>
      </c>
      <c r="Y2" s="10">
        <v>35.42</v>
      </c>
      <c r="Z2" s="10">
        <v>34.96</v>
      </c>
      <c r="AA2" s="10">
        <v>35.08</v>
      </c>
      <c r="AB2" s="95">
        <v>3398400</v>
      </c>
      <c r="AC2" s="10">
        <v>35.08</v>
      </c>
      <c r="AD2" s="2">
        <f>Y2-Z2</f>
        <v>0.46000000000000085</v>
      </c>
      <c r="AE2" s="138">
        <f>AC2/AC3-1</f>
        <v>2.8587764436820429E-3</v>
      </c>
    </row>
    <row r="3" spans="1:31" x14ac:dyDescent="0.25">
      <c r="A3" s="23" t="s">
        <v>71</v>
      </c>
      <c r="B3" s="459">
        <v>42482</v>
      </c>
      <c r="C3" s="7">
        <v>20</v>
      </c>
      <c r="D3" s="44">
        <v>35.549999999999997</v>
      </c>
      <c r="E3" s="44">
        <v>0</v>
      </c>
      <c r="F3" s="44">
        <f t="shared" si="0"/>
        <v>711</v>
      </c>
      <c r="G3" s="458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495">
        <f>IF(Q2=0, Q4, (F28-K28-M28)/Q2)</f>
        <v>28.91316666666668</v>
      </c>
      <c r="T3" s="1"/>
      <c r="W3" s="133">
        <v>42726</v>
      </c>
      <c r="X3" s="10">
        <v>35.15</v>
      </c>
      <c r="Y3" s="10">
        <v>35.46</v>
      </c>
      <c r="Z3" s="10">
        <v>34.75</v>
      </c>
      <c r="AA3" s="10">
        <v>34.979999999999997</v>
      </c>
      <c r="AB3" s="95">
        <v>6358900</v>
      </c>
      <c r="AC3" s="10">
        <v>34.979999999999997</v>
      </c>
      <c r="AD3" s="2">
        <f t="shared" ref="AD3:AD66" si="1">Y3-Z3</f>
        <v>0.71000000000000085</v>
      </c>
      <c r="AE3" s="138">
        <f t="shared" ref="AE3:AE66" si="2">AC3/AC4-1</f>
        <v>-6.5322351604658602E-3</v>
      </c>
    </row>
    <row r="4" spans="1:31" x14ac:dyDescent="0.25">
      <c r="B4" s="459">
        <v>42508</v>
      </c>
      <c r="C4" s="7">
        <v>40</v>
      </c>
      <c r="D4" s="44">
        <v>34.19</v>
      </c>
      <c r="E4" s="44">
        <v>0</v>
      </c>
      <c r="F4" s="44">
        <f t="shared" si="0"/>
        <v>1367.6</v>
      </c>
      <c r="G4" s="459">
        <v>42521</v>
      </c>
      <c r="H4" s="82">
        <v>40</v>
      </c>
      <c r="I4" s="44">
        <v>35.99</v>
      </c>
      <c r="J4" s="44">
        <v>0.03</v>
      </c>
      <c r="K4" s="44">
        <f t="shared" ref="K4:K18" si="3">I4*H4-J4</f>
        <v>1439.5700000000002</v>
      </c>
      <c r="L4" s="1">
        <v>42706</v>
      </c>
      <c r="M4" s="44">
        <v>60</v>
      </c>
      <c r="O4" s="11" t="s">
        <v>66</v>
      </c>
      <c r="Q4" s="497">
        <v>34.590000000000003</v>
      </c>
      <c r="R4" s="506">
        <v>-2.5999999999999999E-3</v>
      </c>
      <c r="T4" s="163"/>
      <c r="W4" s="133">
        <v>42725</v>
      </c>
      <c r="X4" s="10">
        <v>35.4</v>
      </c>
      <c r="Y4" s="10">
        <v>35.58</v>
      </c>
      <c r="Z4" s="10">
        <v>35.21</v>
      </c>
      <c r="AA4" s="10">
        <v>35.21</v>
      </c>
      <c r="AB4" s="95">
        <v>6075600</v>
      </c>
      <c r="AC4" s="10">
        <v>35.21</v>
      </c>
      <c r="AD4" s="2">
        <f t="shared" si="1"/>
        <v>0.36999999999999744</v>
      </c>
      <c r="AE4" s="138">
        <f t="shared" si="2"/>
        <v>-7.8895463510848529E-3</v>
      </c>
    </row>
    <row r="5" spans="1:31" x14ac:dyDescent="0.25">
      <c r="B5" s="459">
        <v>42509</v>
      </c>
      <c r="C5" s="7">
        <v>100</v>
      </c>
      <c r="D5" s="44">
        <v>34.49</v>
      </c>
      <c r="E5" s="44">
        <v>0</v>
      </c>
      <c r="F5" s="44">
        <f t="shared" si="0"/>
        <v>3449</v>
      </c>
      <c r="G5" s="459">
        <v>42531</v>
      </c>
      <c r="H5" s="82">
        <v>100</v>
      </c>
      <c r="I5" s="44">
        <v>36.99</v>
      </c>
      <c r="J5" s="44">
        <v>0.08</v>
      </c>
      <c r="K5" s="44">
        <f t="shared" si="3"/>
        <v>3698.92</v>
      </c>
      <c r="O5" s="11" t="s">
        <v>67</v>
      </c>
      <c r="Q5" s="3">
        <f>Q4*Q2</f>
        <v>10377.000000000002</v>
      </c>
      <c r="W5" s="133">
        <v>42724</v>
      </c>
      <c r="X5" s="10">
        <v>35.880000000000003</v>
      </c>
      <c r="Y5" s="10">
        <v>35.979999999999997</v>
      </c>
      <c r="Z5" s="10">
        <v>35.479999999999997</v>
      </c>
      <c r="AA5" s="10">
        <v>35.49</v>
      </c>
      <c r="AB5" s="95">
        <v>7667500</v>
      </c>
      <c r="AC5" s="10">
        <v>35.49</v>
      </c>
      <c r="AD5" s="2">
        <f t="shared" si="1"/>
        <v>0.5</v>
      </c>
      <c r="AE5" s="138">
        <f t="shared" si="2"/>
        <v>-1.0869565217391353E-2</v>
      </c>
    </row>
    <row r="6" spans="1:31" x14ac:dyDescent="0.25">
      <c r="B6" s="459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59">
        <v>42594</v>
      </c>
      <c r="H6" s="82">
        <v>100</v>
      </c>
      <c r="I6" s="44">
        <v>32.58</v>
      </c>
      <c r="J6" s="44">
        <v>7.0000000000000007E-2</v>
      </c>
      <c r="K6" s="44">
        <f t="shared" si="3"/>
        <v>3257.93</v>
      </c>
      <c r="O6" s="11" t="s">
        <v>64</v>
      </c>
      <c r="Q6" s="2">
        <f>Q3*Q2</f>
        <v>8673.9500000000044</v>
      </c>
      <c r="W6" s="133">
        <v>42723</v>
      </c>
      <c r="X6" s="10">
        <v>36.03</v>
      </c>
      <c r="Y6" s="10">
        <v>36.44</v>
      </c>
      <c r="Z6" s="10">
        <v>35.78</v>
      </c>
      <c r="AA6" s="10">
        <v>35.880000000000003</v>
      </c>
      <c r="AB6" s="95">
        <v>8976000</v>
      </c>
      <c r="AC6" s="10">
        <v>35.880000000000003</v>
      </c>
      <c r="AD6" s="2">
        <f t="shared" si="1"/>
        <v>0.65999999999999659</v>
      </c>
      <c r="AE6" s="138">
        <f t="shared" si="2"/>
        <v>-1.6694490818028873E-3</v>
      </c>
    </row>
    <row r="7" spans="1:31" x14ac:dyDescent="0.25">
      <c r="B7" s="459">
        <v>42579</v>
      </c>
      <c r="C7" s="7">
        <v>40</v>
      </c>
      <c r="D7" s="44">
        <v>35</v>
      </c>
      <c r="E7" s="44">
        <v>0</v>
      </c>
      <c r="F7" s="44">
        <f t="shared" si="0"/>
        <v>1400</v>
      </c>
      <c r="G7" s="459">
        <v>42671</v>
      </c>
      <c r="H7" s="82">
        <v>100</v>
      </c>
      <c r="I7" s="44">
        <v>31.32</v>
      </c>
      <c r="J7" s="44">
        <v>7.0000000000000007E-2</v>
      </c>
      <c r="K7" s="44">
        <f t="shared" si="3"/>
        <v>3131.93</v>
      </c>
      <c r="O7" s="11" t="s">
        <v>182</v>
      </c>
      <c r="Q7" s="2">
        <f>Q10+Q8</f>
        <v>1703.0499999999975</v>
      </c>
      <c r="R7" s="30">
        <v>42747</v>
      </c>
      <c r="W7" s="133">
        <v>42720</v>
      </c>
      <c r="X7" s="10">
        <v>36.020000000000003</v>
      </c>
      <c r="Y7" s="10">
        <v>36.090000000000003</v>
      </c>
      <c r="Z7" s="10">
        <v>35.659999999999997</v>
      </c>
      <c r="AA7" s="10">
        <v>35.94</v>
      </c>
      <c r="AB7" s="95">
        <v>10060200</v>
      </c>
      <c r="AC7" s="10">
        <v>35.94</v>
      </c>
      <c r="AD7" s="2">
        <f t="shared" si="1"/>
        <v>0.43000000000000682</v>
      </c>
      <c r="AE7" s="138">
        <f t="shared" si="2"/>
        <v>-5.5617352614023563E-4</v>
      </c>
    </row>
    <row r="8" spans="1:31" x14ac:dyDescent="0.25">
      <c r="B8" s="459">
        <v>42579</v>
      </c>
      <c r="C8" s="7">
        <v>30</v>
      </c>
      <c r="D8" s="44">
        <v>34.57</v>
      </c>
      <c r="E8" s="44">
        <v>-7.0000000000000007E-2</v>
      </c>
      <c r="F8" s="44">
        <f t="shared" si="0"/>
        <v>1037.03</v>
      </c>
      <c r="G8" s="459">
        <v>42676</v>
      </c>
      <c r="H8" s="82">
        <v>200</v>
      </c>
      <c r="I8" s="44">
        <v>31.83</v>
      </c>
      <c r="J8" s="44">
        <v>0.14000000000000001</v>
      </c>
      <c r="K8" s="44">
        <f t="shared" si="3"/>
        <v>6365.86</v>
      </c>
      <c r="O8" s="11" t="s">
        <v>185</v>
      </c>
      <c r="P8" s="34"/>
      <c r="Q8" s="2">
        <f>K28+M28-F28+Q2*Q4</f>
        <v>1703.0499999999975</v>
      </c>
      <c r="W8" s="133">
        <v>42719</v>
      </c>
      <c r="X8" s="10">
        <v>34.770000000000003</v>
      </c>
      <c r="Y8" s="10">
        <v>36.049999999999997</v>
      </c>
      <c r="Z8" s="10">
        <v>34.6</v>
      </c>
      <c r="AA8" s="10">
        <v>35.96</v>
      </c>
      <c r="AB8" s="95">
        <v>12645600</v>
      </c>
      <c r="AC8" s="10">
        <v>35.96</v>
      </c>
      <c r="AD8" s="2">
        <f t="shared" si="1"/>
        <v>1.4499999999999957</v>
      </c>
      <c r="AE8" s="138">
        <f t="shared" si="2"/>
        <v>3.5714285714285809E-2</v>
      </c>
    </row>
    <row r="9" spans="1:31" x14ac:dyDescent="0.25">
      <c r="B9" s="459">
        <v>42580</v>
      </c>
      <c r="C9" s="7">
        <v>30</v>
      </c>
      <c r="D9" s="44">
        <v>33.880000000000003</v>
      </c>
      <c r="E9" s="44">
        <v>0</v>
      </c>
      <c r="F9" s="44">
        <f t="shared" si="0"/>
        <v>1016.4000000000001</v>
      </c>
      <c r="G9" s="459">
        <v>42676</v>
      </c>
      <c r="H9" s="82">
        <v>100</v>
      </c>
      <c r="I9" s="44">
        <v>31.98</v>
      </c>
      <c r="J9" s="44">
        <v>7.0000000000000007E-2</v>
      </c>
      <c r="K9" s="44">
        <f t="shared" si="3"/>
        <v>3197.93</v>
      </c>
      <c r="O9" s="11" t="s">
        <v>216</v>
      </c>
      <c r="Q9" s="138">
        <f>IF(Q2=0, 0, Q8/Q6)</f>
        <v>0.1963407674704139</v>
      </c>
      <c r="W9" s="133">
        <v>42718</v>
      </c>
      <c r="X9" s="10">
        <v>34.700000000000003</v>
      </c>
      <c r="Y9" s="10">
        <v>35.380000000000003</v>
      </c>
      <c r="Z9" s="10">
        <v>34.6</v>
      </c>
      <c r="AA9" s="10">
        <v>34.72</v>
      </c>
      <c r="AB9" s="95">
        <v>10086800</v>
      </c>
      <c r="AC9" s="10">
        <v>34.72</v>
      </c>
      <c r="AD9" s="2">
        <f t="shared" si="1"/>
        <v>0.78000000000000114</v>
      </c>
      <c r="AE9" s="138">
        <f t="shared" si="2"/>
        <v>8.7158628704240293E-3</v>
      </c>
    </row>
    <row r="10" spans="1:31" x14ac:dyDescent="0.25">
      <c r="B10" s="459">
        <v>42584</v>
      </c>
      <c r="C10" s="7">
        <v>40</v>
      </c>
      <c r="D10" s="44">
        <v>33.049999999999997</v>
      </c>
      <c r="E10" s="44">
        <v>0</v>
      </c>
      <c r="F10" s="44">
        <f t="shared" si="0"/>
        <v>1322</v>
      </c>
      <c r="G10" s="459">
        <v>42676</v>
      </c>
      <c r="H10" s="82">
        <v>100</v>
      </c>
      <c r="I10" s="44">
        <v>32.18</v>
      </c>
      <c r="J10" s="44">
        <v>7.0000000000000007E-2</v>
      </c>
      <c r="K10" s="44">
        <f t="shared" si="3"/>
        <v>3217.93</v>
      </c>
      <c r="O10" s="11" t="s">
        <v>215</v>
      </c>
      <c r="P10" s="34"/>
      <c r="Q10" s="2">
        <f>M40</f>
        <v>0</v>
      </c>
      <c r="W10" s="133">
        <v>42717</v>
      </c>
      <c r="X10" s="10">
        <v>34.020000000000003</v>
      </c>
      <c r="Y10" s="10">
        <v>34.53</v>
      </c>
      <c r="Z10" s="10">
        <v>33.840000000000003</v>
      </c>
      <c r="AA10" s="10">
        <v>34.42</v>
      </c>
      <c r="AB10" s="95">
        <v>6588600</v>
      </c>
      <c r="AC10" s="10">
        <v>34.42</v>
      </c>
      <c r="AD10" s="2">
        <f t="shared" si="1"/>
        <v>0.68999999999999773</v>
      </c>
      <c r="AE10" s="138">
        <f t="shared" si="2"/>
        <v>5.8445353594389626E-3</v>
      </c>
    </row>
    <row r="11" spans="1:31" x14ac:dyDescent="0.25">
      <c r="B11" s="459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G11" s="459">
        <v>42676</v>
      </c>
      <c r="H11" s="82">
        <v>100</v>
      </c>
      <c r="I11" s="44">
        <v>32.229999999999997</v>
      </c>
      <c r="J11" s="44">
        <v>7.0000000000000007E-2</v>
      </c>
      <c r="K11" s="44">
        <f t="shared" si="3"/>
        <v>3222.9299999999994</v>
      </c>
      <c r="O11" s="11" t="s">
        <v>179</v>
      </c>
      <c r="P11" s="34"/>
      <c r="Q11" s="138">
        <f>VALUE(TRIM(CLEAN(MID(U58, FIND("(", U58)+1, 5))))</f>
        <v>1.37E-2</v>
      </c>
      <c r="W11" s="133">
        <v>42716</v>
      </c>
      <c r="X11" s="10">
        <v>34.659999999999997</v>
      </c>
      <c r="Y11" s="10">
        <v>34.880000000000003</v>
      </c>
      <c r="Z11" s="10">
        <v>34.1</v>
      </c>
      <c r="AA11" s="10">
        <v>34.22</v>
      </c>
      <c r="AB11" s="95">
        <v>10577300</v>
      </c>
      <c r="AC11" s="10">
        <v>34.22</v>
      </c>
      <c r="AD11" s="2">
        <f t="shared" si="1"/>
        <v>0.78000000000000114</v>
      </c>
      <c r="AE11" s="138">
        <f t="shared" si="2"/>
        <v>-1.6101207590569322E-2</v>
      </c>
    </row>
    <row r="12" spans="1:31" x14ac:dyDescent="0.25">
      <c r="B12" s="459">
        <v>42593</v>
      </c>
      <c r="C12" s="7">
        <v>100</v>
      </c>
      <c r="D12" s="44">
        <v>32.049999999999997</v>
      </c>
      <c r="E12" s="44">
        <v>0</v>
      </c>
      <c r="F12" s="44">
        <f t="shared" si="0"/>
        <v>3204.9999999999995</v>
      </c>
      <c r="G12" s="459">
        <v>42683</v>
      </c>
      <c r="H12" s="82">
        <v>100</v>
      </c>
      <c r="I12" s="44">
        <v>32.33</v>
      </c>
      <c r="J12" s="44">
        <v>7.0000000000000007E-2</v>
      </c>
      <c r="K12" s="44">
        <f t="shared" si="3"/>
        <v>3232.93</v>
      </c>
      <c r="W12" s="133">
        <v>42713</v>
      </c>
      <c r="X12" s="10">
        <v>34.19</v>
      </c>
      <c r="Y12" s="10">
        <v>34.799999999999997</v>
      </c>
      <c r="Z12" s="10">
        <v>33.99</v>
      </c>
      <c r="AA12" s="10">
        <v>34.78</v>
      </c>
      <c r="AB12" s="95">
        <v>6898800</v>
      </c>
      <c r="AC12" s="10">
        <v>34.78</v>
      </c>
      <c r="AD12" s="2">
        <f t="shared" si="1"/>
        <v>0.80999999999999517</v>
      </c>
      <c r="AE12" s="138">
        <f t="shared" si="2"/>
        <v>1.7256507750804451E-2</v>
      </c>
    </row>
    <row r="13" spans="1:31" x14ac:dyDescent="0.25">
      <c r="B13" s="459">
        <v>42599</v>
      </c>
      <c r="C13" s="7">
        <v>100</v>
      </c>
      <c r="D13" s="44">
        <v>31.68</v>
      </c>
      <c r="E13" s="44">
        <v>0</v>
      </c>
      <c r="F13" s="44">
        <f t="shared" si="0"/>
        <v>3168</v>
      </c>
      <c r="G13" s="459">
        <v>42683</v>
      </c>
      <c r="H13" s="82">
        <v>200</v>
      </c>
      <c r="I13" s="44">
        <v>32.08</v>
      </c>
      <c r="J13" s="44">
        <v>0.14000000000000001</v>
      </c>
      <c r="K13" s="44">
        <f t="shared" si="3"/>
        <v>6415.86</v>
      </c>
      <c r="W13" s="133">
        <v>42712</v>
      </c>
      <c r="X13" s="10">
        <v>33.869999999999997</v>
      </c>
      <c r="Y13" s="10">
        <v>34.369999999999997</v>
      </c>
      <c r="Z13" s="10">
        <v>33.5</v>
      </c>
      <c r="AA13" s="10">
        <v>34.19</v>
      </c>
      <c r="AB13" s="95">
        <v>7235000</v>
      </c>
      <c r="AC13" s="10">
        <v>34.19</v>
      </c>
      <c r="AD13" s="2">
        <f t="shared" si="1"/>
        <v>0.86999999999999744</v>
      </c>
      <c r="AE13" s="138">
        <f t="shared" si="2"/>
        <v>1.6651798988997824E-2</v>
      </c>
    </row>
    <row r="14" spans="1:31" x14ac:dyDescent="0.25">
      <c r="B14" s="459">
        <v>42620</v>
      </c>
      <c r="C14" s="7">
        <v>100</v>
      </c>
      <c r="D14" s="44">
        <v>31.65</v>
      </c>
      <c r="E14" s="44">
        <v>0</v>
      </c>
      <c r="F14" s="44">
        <f t="shared" si="0"/>
        <v>3165</v>
      </c>
      <c r="G14" s="459">
        <v>42684</v>
      </c>
      <c r="H14" s="82">
        <v>100</v>
      </c>
      <c r="I14" s="44">
        <v>32.950000000000003</v>
      </c>
      <c r="J14" s="44">
        <v>7.0000000000000007E-2</v>
      </c>
      <c r="K14" s="44">
        <f t="shared" si="3"/>
        <v>3294.9300000000003</v>
      </c>
      <c r="W14" s="133">
        <v>42711</v>
      </c>
      <c r="X14" s="10">
        <v>33.06</v>
      </c>
      <c r="Y14" s="10">
        <v>33.75</v>
      </c>
      <c r="Z14" s="10">
        <v>32.97</v>
      </c>
      <c r="AA14" s="10">
        <v>33.630000000000003</v>
      </c>
      <c r="AB14" s="95">
        <v>7508100</v>
      </c>
      <c r="AC14" s="10">
        <v>33.630000000000003</v>
      </c>
      <c r="AD14" s="2">
        <f t="shared" si="1"/>
        <v>0.78000000000000114</v>
      </c>
      <c r="AE14" s="138">
        <f t="shared" si="2"/>
        <v>1.693377683701236E-2</v>
      </c>
    </row>
    <row r="15" spans="1:31" x14ac:dyDescent="0.25">
      <c r="B15" s="459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G15" s="459">
        <v>42712</v>
      </c>
      <c r="H15" s="82">
        <v>100</v>
      </c>
      <c r="I15" s="44">
        <v>34.22</v>
      </c>
      <c r="J15" s="44">
        <v>7.0000000000000007E-2</v>
      </c>
      <c r="K15" s="44">
        <f t="shared" si="3"/>
        <v>3421.93</v>
      </c>
      <c r="W15" s="133">
        <v>42710</v>
      </c>
      <c r="X15" s="10">
        <v>32.83</v>
      </c>
      <c r="Y15" s="10">
        <v>33.090000000000003</v>
      </c>
      <c r="Z15" s="10">
        <v>32.47</v>
      </c>
      <c r="AA15" s="10">
        <v>33.07</v>
      </c>
      <c r="AB15" s="95">
        <v>8534500</v>
      </c>
      <c r="AC15" s="10">
        <v>33.07</v>
      </c>
      <c r="AD15" s="2">
        <f t="shared" si="1"/>
        <v>0.62000000000000455</v>
      </c>
      <c r="AE15" s="138">
        <f t="shared" si="2"/>
        <v>4.2514424536896911E-3</v>
      </c>
    </row>
    <row r="16" spans="1:31" x14ac:dyDescent="0.25">
      <c r="B16" s="459">
        <v>42625</v>
      </c>
      <c r="C16" s="7">
        <v>100</v>
      </c>
      <c r="D16" s="44">
        <v>30.8</v>
      </c>
      <c r="E16" s="44">
        <v>0</v>
      </c>
      <c r="F16" s="44">
        <f t="shared" si="0"/>
        <v>3080</v>
      </c>
      <c r="G16" s="459">
        <v>42713</v>
      </c>
      <c r="H16" s="82">
        <v>100</v>
      </c>
      <c r="I16" s="44">
        <v>34.79</v>
      </c>
      <c r="J16" s="44">
        <v>0.08</v>
      </c>
      <c r="K16" s="44">
        <f t="shared" si="3"/>
        <v>3478.92</v>
      </c>
      <c r="W16" s="133">
        <v>42709</v>
      </c>
      <c r="X16" s="10">
        <v>33.130000000000003</v>
      </c>
      <c r="Y16" s="10">
        <v>33.22</v>
      </c>
      <c r="Z16" s="10">
        <v>32.700000000000003</v>
      </c>
      <c r="AA16" s="10">
        <v>32.93</v>
      </c>
      <c r="AB16" s="95">
        <v>10386900</v>
      </c>
      <c r="AC16" s="10">
        <v>32.93</v>
      </c>
      <c r="AD16" s="2">
        <f t="shared" si="1"/>
        <v>0.51999999999999602</v>
      </c>
      <c r="AE16" s="138">
        <f t="shared" si="2"/>
        <v>-1.1111111111111072E-2</v>
      </c>
    </row>
    <row r="17" spans="1:31" x14ac:dyDescent="0.25">
      <c r="B17" s="459">
        <v>42639</v>
      </c>
      <c r="C17" s="7">
        <v>100</v>
      </c>
      <c r="D17" s="44">
        <v>30.08</v>
      </c>
      <c r="E17" s="44">
        <v>0</v>
      </c>
      <c r="F17" s="44">
        <f t="shared" si="0"/>
        <v>3008</v>
      </c>
      <c r="G17" s="459">
        <v>42718</v>
      </c>
      <c r="H17" s="82">
        <v>100</v>
      </c>
      <c r="I17" s="44">
        <v>35.21</v>
      </c>
      <c r="J17" s="44">
        <v>0.57999999999999996</v>
      </c>
      <c r="K17" s="44">
        <f t="shared" si="3"/>
        <v>3520.42</v>
      </c>
      <c r="W17" s="133">
        <v>42706</v>
      </c>
      <c r="X17" s="10">
        <v>33.299999999999997</v>
      </c>
      <c r="Y17" s="10">
        <v>33.83</v>
      </c>
      <c r="Z17" s="10">
        <v>32.869999999999997</v>
      </c>
      <c r="AA17" s="10">
        <v>33.299999999999997</v>
      </c>
      <c r="AB17" s="95">
        <v>16218700</v>
      </c>
      <c r="AC17" s="10">
        <v>33.299999999999997</v>
      </c>
      <c r="AD17" s="2">
        <f t="shared" si="1"/>
        <v>0.96000000000000085</v>
      </c>
      <c r="AE17" s="138">
        <f t="shared" si="2"/>
        <v>-1.7985611510792365E-3</v>
      </c>
    </row>
    <row r="18" spans="1:31" x14ac:dyDescent="0.25">
      <c r="B18" s="459">
        <v>42646</v>
      </c>
      <c r="C18" s="7">
        <v>100</v>
      </c>
      <c r="D18" s="44">
        <v>29.4</v>
      </c>
      <c r="E18" s="44">
        <v>0</v>
      </c>
      <c r="F18" s="44">
        <f t="shared" si="0"/>
        <v>2940</v>
      </c>
      <c r="G18" s="459">
        <v>42718</v>
      </c>
      <c r="H18" s="82">
        <v>100</v>
      </c>
      <c r="I18" s="44">
        <v>34.9</v>
      </c>
      <c r="J18" s="44">
        <v>0.08</v>
      </c>
      <c r="K18" s="44">
        <f t="shared" si="3"/>
        <v>3489.92</v>
      </c>
      <c r="W18" s="133">
        <v>42705</v>
      </c>
      <c r="X18" s="10">
        <v>31.16</v>
      </c>
      <c r="Y18" s="10">
        <v>33.4</v>
      </c>
      <c r="Z18" s="10">
        <v>31.09</v>
      </c>
      <c r="AA18" s="10">
        <v>33.36</v>
      </c>
      <c r="AB18" s="95">
        <v>18769000</v>
      </c>
      <c r="AC18" s="10">
        <v>33.36</v>
      </c>
      <c r="AD18" s="2">
        <f t="shared" si="1"/>
        <v>2.3099999999999987</v>
      </c>
      <c r="AE18" s="138">
        <f t="shared" si="2"/>
        <v>3.2817337461300333E-2</v>
      </c>
    </row>
    <row r="19" spans="1:31" x14ac:dyDescent="0.25">
      <c r="B19" s="459">
        <v>42674</v>
      </c>
      <c r="C19" s="7">
        <v>100</v>
      </c>
      <c r="D19" s="44">
        <v>31.1</v>
      </c>
      <c r="E19" s="44">
        <v>0</v>
      </c>
      <c r="F19" s="44">
        <f t="shared" si="0"/>
        <v>3110</v>
      </c>
      <c r="W19" s="133">
        <v>42704</v>
      </c>
      <c r="X19" s="10">
        <v>32.81</v>
      </c>
      <c r="Y19" s="10">
        <v>32.81</v>
      </c>
      <c r="Z19" s="10">
        <v>31.95</v>
      </c>
      <c r="AA19" s="10">
        <v>32.299999999999997</v>
      </c>
      <c r="AB19" s="95">
        <v>13633400</v>
      </c>
      <c r="AC19" s="10">
        <v>32.299999999999997</v>
      </c>
      <c r="AD19" s="2">
        <f t="shared" si="1"/>
        <v>0.86000000000000298</v>
      </c>
      <c r="AE19" s="138">
        <f t="shared" si="2"/>
        <v>-2.4169184290030343E-2</v>
      </c>
    </row>
    <row r="20" spans="1:31" x14ac:dyDescent="0.25">
      <c r="B20" s="459">
        <v>42677</v>
      </c>
      <c r="C20" s="7">
        <v>200</v>
      </c>
      <c r="D20" s="44">
        <v>31.68</v>
      </c>
      <c r="E20" s="44">
        <v>0</v>
      </c>
      <c r="F20" s="44">
        <f t="shared" si="0"/>
        <v>6336</v>
      </c>
      <c r="W20" s="133">
        <v>42703</v>
      </c>
      <c r="X20" s="10">
        <v>33.71</v>
      </c>
      <c r="Y20" s="10">
        <v>33.75</v>
      </c>
      <c r="Z20" s="10">
        <v>33.07</v>
      </c>
      <c r="AA20" s="10">
        <v>33.1</v>
      </c>
      <c r="AB20" s="95">
        <v>7833900</v>
      </c>
      <c r="AC20" s="10">
        <v>33.1</v>
      </c>
      <c r="AD20" s="2">
        <f t="shared" si="1"/>
        <v>0.67999999999999972</v>
      </c>
      <c r="AE20" s="138">
        <f t="shared" si="2"/>
        <v>-1.6636957813428221E-2</v>
      </c>
    </row>
    <row r="21" spans="1:31" x14ac:dyDescent="0.25">
      <c r="B21" s="459">
        <v>42677</v>
      </c>
      <c r="C21" s="7">
        <v>100</v>
      </c>
      <c r="D21" s="44">
        <v>31.2</v>
      </c>
      <c r="E21" s="44">
        <v>-0.5</v>
      </c>
      <c r="F21" s="44">
        <f t="shared" si="0"/>
        <v>3119.5</v>
      </c>
      <c r="W21" s="133">
        <v>42702</v>
      </c>
      <c r="X21" s="10">
        <v>33.880000000000003</v>
      </c>
      <c r="Y21" s="10">
        <v>34.1</v>
      </c>
      <c r="Z21" s="10">
        <v>33.369999999999997</v>
      </c>
      <c r="AA21" s="10">
        <v>33.659999999999997</v>
      </c>
      <c r="AB21" s="95">
        <v>4896000</v>
      </c>
      <c r="AC21" s="10">
        <v>33.659999999999997</v>
      </c>
      <c r="AD21" s="2">
        <f t="shared" si="1"/>
        <v>0.73000000000000398</v>
      </c>
      <c r="AE21" s="138">
        <f t="shared" si="2"/>
        <v>-6.4935064935066622E-3</v>
      </c>
    </row>
    <row r="22" spans="1:31" x14ac:dyDescent="0.25">
      <c r="B22" s="504">
        <v>42716</v>
      </c>
      <c r="C22" s="4">
        <v>100</v>
      </c>
      <c r="D22" s="3">
        <v>34.18</v>
      </c>
      <c r="E22" s="3">
        <v>0</v>
      </c>
      <c r="F22" s="3">
        <f t="shared" si="0"/>
        <v>3418</v>
      </c>
      <c r="W22" s="133">
        <v>42699</v>
      </c>
      <c r="X22" s="10">
        <v>33.909999999999997</v>
      </c>
      <c r="Y22" s="10">
        <v>34.15</v>
      </c>
      <c r="Z22" s="10">
        <v>33.799999999999997</v>
      </c>
      <c r="AA22" s="10">
        <v>33.880000000000003</v>
      </c>
      <c r="AB22" s="95">
        <v>2669700</v>
      </c>
      <c r="AC22" s="10">
        <v>33.880000000000003</v>
      </c>
      <c r="AD22" s="2">
        <f t="shared" si="1"/>
        <v>0.35000000000000142</v>
      </c>
      <c r="AE22" s="138">
        <f t="shared" si="2"/>
        <v>5.3412462908011271E-3</v>
      </c>
    </row>
    <row r="23" spans="1:31" x14ac:dyDescent="0.25">
      <c r="B23" s="504">
        <v>42718</v>
      </c>
      <c r="C23" s="4">
        <v>200</v>
      </c>
      <c r="D23" s="2">
        <v>34.78</v>
      </c>
      <c r="E23" s="2">
        <v>0</v>
      </c>
      <c r="F23" s="2">
        <f t="shared" si="0"/>
        <v>6956</v>
      </c>
      <c r="W23" s="133">
        <v>42697</v>
      </c>
      <c r="X23" s="10">
        <v>33.36</v>
      </c>
      <c r="Y23" s="10">
        <v>33.880000000000003</v>
      </c>
      <c r="Z23" s="10">
        <v>33.33</v>
      </c>
      <c r="AA23" s="10">
        <v>33.700000000000003</v>
      </c>
      <c r="AB23" s="95">
        <v>5608700</v>
      </c>
      <c r="AC23" s="10">
        <v>33.700000000000003</v>
      </c>
      <c r="AD23" s="2">
        <f t="shared" si="1"/>
        <v>0.55000000000000426</v>
      </c>
      <c r="AE23" s="138">
        <f t="shared" si="2"/>
        <v>6.8718255153870089E-3</v>
      </c>
    </row>
    <row r="24" spans="1:31" x14ac:dyDescent="0.25">
      <c r="W24" s="133">
        <v>42696</v>
      </c>
      <c r="X24" s="10">
        <v>33.68</v>
      </c>
      <c r="Y24" s="10">
        <v>33.729999999999997</v>
      </c>
      <c r="Z24" s="10">
        <v>33.409999999999997</v>
      </c>
      <c r="AA24" s="10">
        <v>33.47</v>
      </c>
      <c r="AB24" s="95">
        <v>5824400</v>
      </c>
      <c r="AC24" s="10">
        <v>33.47</v>
      </c>
      <c r="AD24" s="2">
        <f t="shared" si="1"/>
        <v>0.32000000000000028</v>
      </c>
      <c r="AE24" s="138">
        <f t="shared" si="2"/>
        <v>-1.7894422904861651E-3</v>
      </c>
    </row>
    <row r="25" spans="1:31" x14ac:dyDescent="0.25">
      <c r="W25" s="133">
        <v>42695</v>
      </c>
      <c r="X25" s="10">
        <v>33.450000000000003</v>
      </c>
      <c r="Y25" s="10">
        <v>33.840000000000003</v>
      </c>
      <c r="Z25" s="10">
        <v>33.340000000000003</v>
      </c>
      <c r="AA25" s="10">
        <v>33.53</v>
      </c>
      <c r="AB25" s="95">
        <v>5282900</v>
      </c>
      <c r="AC25" s="10">
        <v>33.53</v>
      </c>
      <c r="AD25" s="2">
        <f t="shared" si="1"/>
        <v>0.5</v>
      </c>
      <c r="AE25" s="138">
        <f t="shared" si="2"/>
        <v>2.3916292974588416E-3</v>
      </c>
    </row>
    <row r="26" spans="1:31" x14ac:dyDescent="0.25">
      <c r="W26" s="133">
        <v>42692</v>
      </c>
      <c r="X26" s="10">
        <v>33.51</v>
      </c>
      <c r="Y26" s="10">
        <v>33.880000000000003</v>
      </c>
      <c r="Z26" s="10">
        <v>33.229999999999997</v>
      </c>
      <c r="AA26" s="10">
        <v>33.450000000000003</v>
      </c>
      <c r="AB26" s="95">
        <v>5254500</v>
      </c>
      <c r="AC26" s="10">
        <v>33.450000000000003</v>
      </c>
      <c r="AD26" s="2">
        <f t="shared" si="1"/>
        <v>0.65000000000000568</v>
      </c>
      <c r="AE26" s="138">
        <f t="shared" si="2"/>
        <v>-2.0883054892602004E-3</v>
      </c>
    </row>
    <row r="27" spans="1:31" x14ac:dyDescent="0.25">
      <c r="W27" s="133">
        <v>42691</v>
      </c>
      <c r="X27" s="10">
        <v>32.97</v>
      </c>
      <c r="Y27" s="10">
        <v>33.590000000000003</v>
      </c>
      <c r="Z27" s="10">
        <v>32.590000000000003</v>
      </c>
      <c r="AA27" s="10">
        <v>33.520000000000003</v>
      </c>
      <c r="AB27" s="95">
        <v>10176200</v>
      </c>
      <c r="AC27" s="10">
        <v>33.520000000000003</v>
      </c>
      <c r="AD27" s="2">
        <f t="shared" si="1"/>
        <v>1</v>
      </c>
      <c r="AE27" s="138">
        <f t="shared" si="2"/>
        <v>-5.3412462908011271E-3</v>
      </c>
    </row>
    <row r="28" spans="1:31" x14ac:dyDescent="0.25">
      <c r="A28" s="32" t="s">
        <v>81</v>
      </c>
      <c r="B28" s="14"/>
      <c r="C28" s="14">
        <f>SUM(C2:C23)</f>
        <v>1980</v>
      </c>
      <c r="D28" s="18"/>
      <c r="E28" s="18"/>
      <c r="F28" s="18">
        <f>SUM(F2:F23)</f>
        <v>64594.33</v>
      </c>
      <c r="G28" s="14"/>
      <c r="H28" s="14">
        <f>SUM(H2:H27)</f>
        <v>1680</v>
      </c>
      <c r="I28" s="18"/>
      <c r="J28" s="18"/>
      <c r="K28" s="18">
        <f>SUM(K2:K27)</f>
        <v>55801.88</v>
      </c>
      <c r="L28" s="14"/>
      <c r="M28" s="18">
        <f>SUM(M2:M27)</f>
        <v>118.5</v>
      </c>
      <c r="W28" s="133">
        <v>42690</v>
      </c>
      <c r="X28" s="10">
        <v>34.75</v>
      </c>
      <c r="Y28" s="10">
        <v>34.770000000000003</v>
      </c>
      <c r="Z28" s="10">
        <v>33.590000000000003</v>
      </c>
      <c r="AA28" s="10">
        <v>33.700000000000003</v>
      </c>
      <c r="AB28" s="95">
        <v>10302100</v>
      </c>
      <c r="AC28" s="10">
        <v>33.700000000000003</v>
      </c>
      <c r="AD28" s="2">
        <f t="shared" si="1"/>
        <v>1.1799999999999997</v>
      </c>
      <c r="AE28" s="138">
        <f t="shared" si="2"/>
        <v>-3.3275960986804298E-2</v>
      </c>
    </row>
    <row r="29" spans="1:31" ht="15.75" thickBot="1" x14ac:dyDescent="0.3">
      <c r="A29" s="356" t="s">
        <v>199</v>
      </c>
      <c r="B29" s="357"/>
      <c r="C29" s="358">
        <f>SumByColor($A$29,C2:C27)</f>
        <v>1680</v>
      </c>
      <c r="D29" s="358"/>
      <c r="E29" s="358"/>
      <c r="F29" s="359">
        <f>SumByColor($A$29,F2:F27)</f>
        <v>54220</v>
      </c>
      <c r="G29" s="358"/>
      <c r="H29" s="358">
        <f>SumByColor($A$29,H2:H27)</f>
        <v>1680</v>
      </c>
      <c r="I29" s="358"/>
      <c r="J29" s="358"/>
      <c r="K29" s="359">
        <f>SumByColor($A$29,K2:K27)</f>
        <v>55803</v>
      </c>
      <c r="L29" s="358"/>
      <c r="M29" s="359">
        <f>SumByColor($A$29,M2:M27)</f>
        <v>118</v>
      </c>
      <c r="W29" s="133">
        <v>42689</v>
      </c>
      <c r="X29" s="10">
        <v>34.619999999999997</v>
      </c>
      <c r="Y29" s="10">
        <v>34.950000000000003</v>
      </c>
      <c r="Z29" s="10">
        <v>34.04</v>
      </c>
      <c r="AA29" s="10">
        <v>34.86</v>
      </c>
      <c r="AB29" s="95">
        <v>10069200</v>
      </c>
      <c r="AC29" s="10">
        <v>34.86</v>
      </c>
      <c r="AD29" s="2">
        <f t="shared" si="1"/>
        <v>0.91000000000000369</v>
      </c>
      <c r="AE29" s="138">
        <f t="shared" si="2"/>
        <v>6.3510392609700261E-3</v>
      </c>
    </row>
    <row r="30" spans="1:31" x14ac:dyDescent="0.25">
      <c r="W30" s="133">
        <v>42688</v>
      </c>
      <c r="X30" s="10">
        <v>33.549999999999997</v>
      </c>
      <c r="Y30" s="10">
        <v>34.950000000000003</v>
      </c>
      <c r="Z30" s="10">
        <v>33.549999999999997</v>
      </c>
      <c r="AA30" s="10">
        <v>34.64</v>
      </c>
      <c r="AB30" s="95">
        <v>15593400</v>
      </c>
      <c r="AC30" s="10">
        <v>34.64</v>
      </c>
      <c r="AD30" s="2">
        <f t="shared" si="1"/>
        <v>1.4000000000000057</v>
      </c>
      <c r="AE30" s="138">
        <f t="shared" si="2"/>
        <v>3.3412887828162319E-2</v>
      </c>
    </row>
    <row r="31" spans="1:31" x14ac:dyDescent="0.25">
      <c r="W31" s="133">
        <v>42685</v>
      </c>
      <c r="X31" s="10">
        <v>32.9</v>
      </c>
      <c r="Y31" s="10">
        <v>33.54</v>
      </c>
      <c r="Z31" s="10">
        <v>32.57</v>
      </c>
      <c r="AA31" s="10">
        <v>33.520000000000003</v>
      </c>
      <c r="AB31" s="95">
        <v>11575600</v>
      </c>
      <c r="AC31" s="10">
        <v>33.520000000000003</v>
      </c>
      <c r="AD31" s="2">
        <f t="shared" si="1"/>
        <v>0.96999999999999886</v>
      </c>
      <c r="AE31" s="138">
        <f t="shared" si="2"/>
        <v>1.9774870702768732E-2</v>
      </c>
    </row>
    <row r="32" spans="1:31" x14ac:dyDescent="0.25">
      <c r="W32" s="133">
        <v>42684</v>
      </c>
      <c r="X32" s="10">
        <v>32.19</v>
      </c>
      <c r="Y32" s="10">
        <v>33.44</v>
      </c>
      <c r="Z32" s="10">
        <v>32.130000000000003</v>
      </c>
      <c r="AA32" s="10">
        <v>32.869999999999997</v>
      </c>
      <c r="AB32" s="95">
        <v>14255900</v>
      </c>
      <c r="AC32" s="10">
        <v>32.869999999999997</v>
      </c>
      <c r="AD32" s="2">
        <f t="shared" si="1"/>
        <v>1.3099999999999952</v>
      </c>
      <c r="AE32" s="138" t="e">
        <f t="shared" si="2"/>
        <v>#DIV/0!</v>
      </c>
    </row>
    <row r="33" spans="2:31" x14ac:dyDescent="0.25">
      <c r="W33" s="133">
        <v>42684</v>
      </c>
      <c r="X33" s="10" t="s">
        <v>277</v>
      </c>
      <c r="Y33" s="10"/>
      <c r="Z33" s="10"/>
      <c r="AA33" s="10"/>
      <c r="AB33" s="95"/>
      <c r="AC33" s="10"/>
      <c r="AD33" s="2">
        <f t="shared" si="1"/>
        <v>0</v>
      </c>
      <c r="AE33" s="138">
        <f t="shared" si="2"/>
        <v>-1</v>
      </c>
    </row>
    <row r="34" spans="2:31" x14ac:dyDescent="0.25">
      <c r="B34" s="191" t="s">
        <v>114</v>
      </c>
      <c r="C34" s="191" t="s">
        <v>147</v>
      </c>
      <c r="D34" s="192" t="s">
        <v>146</v>
      </c>
      <c r="E34" s="194" t="s">
        <v>148</v>
      </c>
      <c r="F34" s="194" t="s">
        <v>65</v>
      </c>
      <c r="G34" s="229" t="s">
        <v>152</v>
      </c>
      <c r="H34" s="229" t="s">
        <v>88</v>
      </c>
      <c r="I34" s="229" t="s">
        <v>156</v>
      </c>
      <c r="W34" s="133">
        <v>42683</v>
      </c>
      <c r="X34" s="10">
        <v>30.53</v>
      </c>
      <c r="Y34" s="10">
        <v>32.46</v>
      </c>
      <c r="Z34" s="10">
        <v>30.44</v>
      </c>
      <c r="AA34" s="10">
        <v>32.29</v>
      </c>
      <c r="AB34" s="95">
        <v>12682000</v>
      </c>
      <c r="AC34" s="10">
        <v>32.17</v>
      </c>
      <c r="AD34" s="2">
        <f t="shared" si="1"/>
        <v>2.0199999999999996</v>
      </c>
      <c r="AE34" s="138">
        <f t="shared" si="2"/>
        <v>4.4819746670997196E-2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4">C35*(E35-D35)</f>
        <v>-33.800000000000097</v>
      </c>
      <c r="G35" s="40">
        <f t="shared" ref="G35:G48" si="5">D35*C35</f>
        <v>3591.7999999999997</v>
      </c>
      <c r="H35" s="231">
        <f t="shared" ref="H35:H48" si="6">(E35-D35)/D35</f>
        <v>-9.410323514672336E-3</v>
      </c>
      <c r="I35" s="40"/>
      <c r="W35" s="133">
        <v>42682</v>
      </c>
      <c r="X35" s="10">
        <v>31.15</v>
      </c>
      <c r="Y35" s="10">
        <v>31.22</v>
      </c>
      <c r="Z35" s="10">
        <v>30.6</v>
      </c>
      <c r="AA35" s="10">
        <v>30.9</v>
      </c>
      <c r="AB35" s="95">
        <v>7260000</v>
      </c>
      <c r="AC35" s="10">
        <v>30.79</v>
      </c>
      <c r="AD35" s="2">
        <f t="shared" si="1"/>
        <v>0.61999999999999744</v>
      </c>
      <c r="AE35" s="138">
        <f t="shared" si="2"/>
        <v>-1.0604113110539881E-2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4"/>
        <v>85.200000000000387</v>
      </c>
      <c r="G36" s="40">
        <f t="shared" si="5"/>
        <v>3591.7999999999997</v>
      </c>
      <c r="H36" s="231">
        <f t="shared" si="6"/>
        <v>2.3720697143493622E-2</v>
      </c>
      <c r="I36" s="40"/>
      <c r="W36" s="133">
        <v>42681</v>
      </c>
      <c r="X36" s="10">
        <v>31.19</v>
      </c>
      <c r="Y36" s="10">
        <v>31.43</v>
      </c>
      <c r="Z36" s="10">
        <v>30.99</v>
      </c>
      <c r="AA36" s="10">
        <v>31.24</v>
      </c>
      <c r="AB36" s="95">
        <v>5808400</v>
      </c>
      <c r="AC36" s="10">
        <v>31.12</v>
      </c>
      <c r="AD36" s="2">
        <f t="shared" si="1"/>
        <v>0.44000000000000128</v>
      </c>
      <c r="AE36" s="138">
        <f t="shared" si="2"/>
        <v>1.006166828951649E-2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4"/>
        <v>-136.80000000000021</v>
      </c>
      <c r="G37" s="40">
        <f t="shared" si="5"/>
        <v>3591.7999999999997</v>
      </c>
      <c r="H37" s="231">
        <f t="shared" si="6"/>
        <v>-3.8086753159975562E-2</v>
      </c>
      <c r="I37" s="40"/>
      <c r="W37" s="133">
        <v>42678</v>
      </c>
      <c r="X37" s="10">
        <v>30.96</v>
      </c>
      <c r="Y37" s="10">
        <v>31.53</v>
      </c>
      <c r="Z37" s="10">
        <v>30.74</v>
      </c>
      <c r="AA37" s="10">
        <v>30.92</v>
      </c>
      <c r="AB37" s="95">
        <v>7978700</v>
      </c>
      <c r="AC37" s="10">
        <v>30.81</v>
      </c>
      <c r="AD37" s="2">
        <f t="shared" si="1"/>
        <v>0.7900000000000027</v>
      </c>
      <c r="AE37" s="138">
        <f t="shared" si="2"/>
        <v>-2.9126213592233219E-3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4"/>
        <v>-147.56000000000029</v>
      </c>
      <c r="G38" s="40">
        <f t="shared" si="5"/>
        <v>4959.3599999999997</v>
      </c>
      <c r="H38" s="231">
        <f t="shared" si="6"/>
        <v>-2.9753839205058776E-2</v>
      </c>
      <c r="I38" s="40"/>
      <c r="W38" s="133">
        <v>42677</v>
      </c>
      <c r="X38" s="10">
        <v>32.22</v>
      </c>
      <c r="Y38" s="10">
        <v>32.229999999999997</v>
      </c>
      <c r="Z38" s="10">
        <v>30.93</v>
      </c>
      <c r="AA38" s="10">
        <v>31.02</v>
      </c>
      <c r="AB38" s="95">
        <v>8920300</v>
      </c>
      <c r="AC38" s="10">
        <v>30.9</v>
      </c>
      <c r="AD38" s="2">
        <f t="shared" si="1"/>
        <v>1.2999999999999972</v>
      </c>
      <c r="AE38" s="138">
        <f t="shared" si="2"/>
        <v>-3.7383177570093573E-2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4"/>
        <v>-49.199999999999591</v>
      </c>
      <c r="G39" s="40">
        <f t="shared" si="5"/>
        <v>8408.4</v>
      </c>
      <c r="H39" s="231">
        <f t="shared" si="6"/>
        <v>-5.8512915655772315E-3</v>
      </c>
      <c r="I39" s="40"/>
      <c r="W39" s="133">
        <v>42676</v>
      </c>
      <c r="X39" s="10">
        <v>30.85</v>
      </c>
      <c r="Y39" s="10">
        <v>32.479999999999997</v>
      </c>
      <c r="Z39" s="10">
        <v>30.83</v>
      </c>
      <c r="AA39" s="10">
        <v>32.22</v>
      </c>
      <c r="AB39" s="95">
        <v>13547200</v>
      </c>
      <c r="AC39" s="10">
        <v>32.1</v>
      </c>
      <c r="AD39" s="2">
        <f t="shared" si="1"/>
        <v>1.6499999999999986</v>
      </c>
      <c r="AE39" s="138">
        <f t="shared" si="2"/>
        <v>4.6284224250326078E-2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4"/>
        <v>109.60000000000036</v>
      </c>
      <c r="G40" s="40">
        <f t="shared" si="5"/>
        <v>6994.4000000000005</v>
      </c>
      <c r="H40" s="231">
        <f t="shared" si="6"/>
        <v>1.5669678600022927E-2</v>
      </c>
      <c r="I40" s="40"/>
      <c r="O40" s="614" t="s">
        <v>78</v>
      </c>
      <c r="P40" s="614"/>
      <c r="W40" s="133">
        <v>42675</v>
      </c>
      <c r="X40" s="10">
        <v>31.09</v>
      </c>
      <c r="Y40" s="10">
        <v>31.11</v>
      </c>
      <c r="Z40" s="10">
        <v>30.69</v>
      </c>
      <c r="AA40" s="10">
        <v>30.79</v>
      </c>
      <c r="AB40" s="95">
        <v>8520000</v>
      </c>
      <c r="AC40" s="10">
        <v>30.68</v>
      </c>
      <c r="AD40" s="2">
        <f t="shared" si="1"/>
        <v>0.41999999999999815</v>
      </c>
      <c r="AE40" s="138">
        <f t="shared" si="2"/>
        <v>-5.8327932598832843E-3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4"/>
        <v>-6.4000000000007162</v>
      </c>
      <c r="G41" s="40">
        <f t="shared" si="5"/>
        <v>6994.4000000000005</v>
      </c>
      <c r="H41" s="231">
        <f t="shared" si="6"/>
        <v>-9.150177284685914E-4</v>
      </c>
      <c r="I41" s="40"/>
      <c r="O41" s="83">
        <v>1.1000000000000001</v>
      </c>
      <c r="P41" s="83">
        <f>O41*$Q$4</f>
        <v>38.049000000000007</v>
      </c>
      <c r="Q41" s="2"/>
      <c r="W41" s="133">
        <v>42674</v>
      </c>
      <c r="X41" s="10">
        <v>31.3</v>
      </c>
      <c r="Y41" s="10">
        <v>31.56</v>
      </c>
      <c r="Z41" s="10">
        <v>30.83</v>
      </c>
      <c r="AA41" s="10">
        <v>30.98</v>
      </c>
      <c r="AB41" s="95">
        <v>7550900</v>
      </c>
      <c r="AC41" s="10">
        <v>30.86</v>
      </c>
      <c r="AD41" s="2">
        <f t="shared" si="1"/>
        <v>0.73000000000000043</v>
      </c>
      <c r="AE41" s="138">
        <f t="shared" si="2"/>
        <v>-8.9916506101477278E-3</v>
      </c>
    </row>
    <row r="42" spans="2:31" ht="20.25" thickBot="1" x14ac:dyDescent="0.35">
      <c r="B42" s="193">
        <v>42521</v>
      </c>
      <c r="C42" s="10">
        <v>160</v>
      </c>
      <c r="D42" s="40">
        <v>34.718000000000004</v>
      </c>
      <c r="E42" s="40">
        <v>35.76</v>
      </c>
      <c r="F42" s="40">
        <f t="shared" si="4"/>
        <v>166.71999999999912</v>
      </c>
      <c r="G42" s="40">
        <f t="shared" si="5"/>
        <v>5554.880000000001</v>
      </c>
      <c r="H42" s="231">
        <f t="shared" si="6"/>
        <v>3.0013249611152554E-2</v>
      </c>
      <c r="I42" s="40"/>
      <c r="O42" s="83">
        <v>1.0900000000000001</v>
      </c>
      <c r="P42" s="83">
        <f t="shared" ref="P42:P61" si="7">O42*$Q$4</f>
        <v>37.703100000000006</v>
      </c>
      <c r="Q42" s="2"/>
      <c r="T42" s="91" t="s">
        <v>113</v>
      </c>
      <c r="W42" s="133">
        <v>42671</v>
      </c>
      <c r="X42" s="10">
        <v>30.98</v>
      </c>
      <c r="Y42" s="10">
        <v>31.43</v>
      </c>
      <c r="Z42" s="10">
        <v>30.9</v>
      </c>
      <c r="AA42" s="10">
        <v>31.26</v>
      </c>
      <c r="AB42" s="95">
        <v>6796800</v>
      </c>
      <c r="AC42" s="10">
        <v>31.14</v>
      </c>
      <c r="AD42" s="2">
        <f t="shared" si="1"/>
        <v>0.53000000000000114</v>
      </c>
      <c r="AE42" s="138">
        <f t="shared" si="2"/>
        <v>7.7669902912622657E-3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4"/>
        <v>218.88000000000034</v>
      </c>
      <c r="G43" s="40">
        <f t="shared" si="5"/>
        <v>5544.32</v>
      </c>
      <c r="H43" s="231">
        <f t="shared" si="6"/>
        <v>3.9478240794182211E-2</v>
      </c>
      <c r="I43" s="40"/>
      <c r="O43" s="83">
        <v>1.08</v>
      </c>
      <c r="P43" s="83">
        <f t="shared" si="7"/>
        <v>37.357200000000006</v>
      </c>
      <c r="Q43" s="2"/>
      <c r="T43" s="128" t="s">
        <v>98</v>
      </c>
      <c r="U43" s="98">
        <v>35.08</v>
      </c>
      <c r="W43" s="133">
        <v>42670</v>
      </c>
      <c r="X43" s="10">
        <v>30.96</v>
      </c>
      <c r="Y43" s="10">
        <v>31.2</v>
      </c>
      <c r="Z43" s="10">
        <v>30.68</v>
      </c>
      <c r="AA43" s="10">
        <v>31.02</v>
      </c>
      <c r="AB43" s="95">
        <v>7767000</v>
      </c>
      <c r="AC43" s="10">
        <v>30.9</v>
      </c>
      <c r="AD43" s="2">
        <f t="shared" si="1"/>
        <v>0.51999999999999957</v>
      </c>
      <c r="AE43" s="138">
        <f t="shared" si="2"/>
        <v>3.5725885027606541E-3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4"/>
        <v>298.88000000000034</v>
      </c>
      <c r="G44" s="40">
        <f t="shared" si="5"/>
        <v>5544.32</v>
      </c>
      <c r="H44" s="231">
        <f t="shared" si="6"/>
        <v>5.3907422371003176E-2</v>
      </c>
      <c r="I44" s="40"/>
      <c r="O44" s="83">
        <v>1.07</v>
      </c>
      <c r="P44" s="83">
        <f t="shared" si="7"/>
        <v>37.011300000000006</v>
      </c>
      <c r="Q44" s="2"/>
      <c r="T44" s="93" t="s">
        <v>99</v>
      </c>
      <c r="U44" s="88">
        <v>34.97</v>
      </c>
      <c r="W44" s="133">
        <v>42669</v>
      </c>
      <c r="X44" s="10">
        <v>30.79</v>
      </c>
      <c r="Y44" s="10">
        <v>31.13</v>
      </c>
      <c r="Z44" s="10">
        <v>30.75</v>
      </c>
      <c r="AA44" s="10">
        <v>30.9</v>
      </c>
      <c r="AB44" s="95">
        <v>4870400</v>
      </c>
      <c r="AC44" s="10">
        <v>30.79</v>
      </c>
      <c r="AD44" s="2">
        <f t="shared" si="1"/>
        <v>0.37999999999999901</v>
      </c>
      <c r="AE44" s="138">
        <f t="shared" si="2"/>
        <v>-3.2467532467539417E-4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4"/>
        <v>363.18000000000006</v>
      </c>
      <c r="G45" s="40">
        <f t="shared" si="5"/>
        <v>1845.42</v>
      </c>
      <c r="H45" s="231">
        <f t="shared" si="6"/>
        <v>0.1968007282894951</v>
      </c>
      <c r="I45" s="40"/>
      <c r="O45" s="83">
        <v>1.06</v>
      </c>
      <c r="P45" s="83">
        <f t="shared" si="7"/>
        <v>36.665400000000005</v>
      </c>
      <c r="Q45" s="2"/>
      <c r="T45" s="93" t="s">
        <v>100</v>
      </c>
      <c r="U45" s="88" t="s">
        <v>129</v>
      </c>
      <c r="W45" s="133">
        <v>42668</v>
      </c>
      <c r="X45" s="10">
        <v>31.06</v>
      </c>
      <c r="Y45" s="10">
        <v>31.06</v>
      </c>
      <c r="Z45" s="10">
        <v>30.86</v>
      </c>
      <c r="AA45" s="10">
        <v>30.91</v>
      </c>
      <c r="AB45" s="95">
        <v>4300300</v>
      </c>
      <c r="AC45" s="10">
        <v>30.8</v>
      </c>
      <c r="AD45" s="2">
        <f t="shared" si="1"/>
        <v>0.19999999999999929</v>
      </c>
      <c r="AE45" s="138">
        <f t="shared" si="2"/>
        <v>-8.3708950418543981E-3</v>
      </c>
    </row>
    <row r="46" spans="2:31" x14ac:dyDescent="0.25">
      <c r="B46" s="193">
        <v>42536</v>
      </c>
      <c r="C46" s="10">
        <v>160</v>
      </c>
      <c r="D46" s="40">
        <v>33.652999999999999</v>
      </c>
      <c r="E46" s="40">
        <v>35.71</v>
      </c>
      <c r="F46" s="40">
        <f t="shared" si="4"/>
        <v>329.12000000000035</v>
      </c>
      <c r="G46" s="40">
        <f t="shared" si="5"/>
        <v>5384.48</v>
      </c>
      <c r="H46" s="231">
        <f t="shared" si="6"/>
        <v>6.1123822541823976E-2</v>
      </c>
      <c r="I46" s="40"/>
      <c r="O46" s="83">
        <v>1.05</v>
      </c>
      <c r="P46" s="83">
        <f t="shared" si="7"/>
        <v>36.319500000000005</v>
      </c>
      <c r="Q46" s="2"/>
      <c r="T46" s="93" t="s">
        <v>101</v>
      </c>
      <c r="U46" s="88" t="s">
        <v>129</v>
      </c>
      <c r="W46" s="133">
        <v>42667</v>
      </c>
      <c r="X46" s="10">
        <v>30.85</v>
      </c>
      <c r="Y46" s="10">
        <v>31.29</v>
      </c>
      <c r="Z46" s="10">
        <v>30.84</v>
      </c>
      <c r="AA46" s="10">
        <v>31.18</v>
      </c>
      <c r="AB46" s="95">
        <v>5322000</v>
      </c>
      <c r="AC46" s="10">
        <v>31.06</v>
      </c>
      <c r="AD46" s="2">
        <f t="shared" si="1"/>
        <v>0.44999999999999929</v>
      </c>
      <c r="AE46" s="138">
        <f t="shared" si="2"/>
        <v>1.337683523654154E-2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4"/>
        <v>169.60000000000036</v>
      </c>
      <c r="G47" s="40">
        <f t="shared" si="5"/>
        <v>5384</v>
      </c>
      <c r="H47" s="231">
        <f t="shared" si="6"/>
        <v>3.1500742942050589E-2</v>
      </c>
      <c r="I47" s="40"/>
      <c r="O47" s="83">
        <v>1.04</v>
      </c>
      <c r="P47" s="83">
        <f t="shared" si="7"/>
        <v>35.973600000000005</v>
      </c>
      <c r="Q47" s="2"/>
      <c r="T47" s="93" t="s">
        <v>102</v>
      </c>
      <c r="U47" s="88">
        <v>35.82</v>
      </c>
      <c r="W47" s="133">
        <v>42664</v>
      </c>
      <c r="X47" s="10">
        <v>30.98</v>
      </c>
      <c r="Y47" s="10">
        <v>31.09</v>
      </c>
      <c r="Z47" s="10">
        <v>30.65</v>
      </c>
      <c r="AA47" s="10">
        <v>30.76</v>
      </c>
      <c r="AB47" s="95">
        <v>8730300</v>
      </c>
      <c r="AC47" s="10">
        <v>30.65</v>
      </c>
      <c r="AD47" s="2">
        <f t="shared" si="1"/>
        <v>0.44000000000000128</v>
      </c>
      <c r="AE47" s="138">
        <f t="shared" si="2"/>
        <v>-5.1931191171697977E-3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4"/>
        <v>474.7199999999998</v>
      </c>
      <c r="G48" s="40">
        <f t="shared" si="5"/>
        <v>5384.48</v>
      </c>
      <c r="H48" s="231">
        <f t="shared" si="6"/>
        <v>8.8164502421775148E-2</v>
      </c>
      <c r="I48" s="40"/>
      <c r="O48" s="83">
        <v>1.03</v>
      </c>
      <c r="P48" s="83">
        <f t="shared" si="7"/>
        <v>35.627700000000004</v>
      </c>
      <c r="Q48" s="2"/>
      <c r="T48" s="93" t="s">
        <v>103</v>
      </c>
      <c r="U48" s="88">
        <v>0.58688700000000005</v>
      </c>
      <c r="W48" s="133">
        <v>42663</v>
      </c>
      <c r="X48" s="10">
        <v>31.03</v>
      </c>
      <c r="Y48" s="10">
        <v>31.16</v>
      </c>
      <c r="Z48" s="10">
        <v>30.79</v>
      </c>
      <c r="AA48" s="10">
        <v>30.92</v>
      </c>
      <c r="AB48" s="95">
        <v>8740800</v>
      </c>
      <c r="AC48" s="10">
        <v>30.81</v>
      </c>
      <c r="AD48" s="2">
        <f t="shared" si="1"/>
        <v>0.37000000000000099</v>
      </c>
      <c r="AE48" s="138">
        <f t="shared" si="2"/>
        <v>-2.5898348980253338E-3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8">C49*(E49-D49)</f>
        <v>588.31999999999994</v>
      </c>
      <c r="G49" s="40">
        <f t="shared" ref="G49" si="9">D49*C49</f>
        <v>5384.48</v>
      </c>
      <c r="H49" s="231">
        <f t="shared" ref="H49" si="10">(E49-D49)/D49</f>
        <v>0.10926217573470418</v>
      </c>
      <c r="I49" s="40"/>
      <c r="O49" s="83">
        <v>1.02</v>
      </c>
      <c r="P49" s="83">
        <f t="shared" si="7"/>
        <v>35.281800000000004</v>
      </c>
      <c r="Q49" s="2"/>
      <c r="T49" s="93" t="s">
        <v>104</v>
      </c>
      <c r="U49" s="88" t="s">
        <v>381</v>
      </c>
      <c r="W49" s="133">
        <v>42662</v>
      </c>
      <c r="X49" s="10">
        <v>30.49</v>
      </c>
      <c r="Y49" s="10">
        <v>31.06</v>
      </c>
      <c r="Z49" s="10">
        <v>30.26</v>
      </c>
      <c r="AA49" s="10">
        <v>31.01</v>
      </c>
      <c r="AB49" s="95">
        <v>10211800</v>
      </c>
      <c r="AC49" s="10">
        <v>30.89</v>
      </c>
      <c r="AD49" s="2">
        <f t="shared" si="1"/>
        <v>0.79999999999999716</v>
      </c>
      <c r="AE49" s="138">
        <f t="shared" si="2"/>
        <v>1.1791680314444886E-2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1">C50*(E50-D50)</f>
        <v>673.12000000000012</v>
      </c>
      <c r="G50" s="40">
        <f t="shared" ref="G50" si="12">D50*C50</f>
        <v>5384.48</v>
      </c>
      <c r="H50" s="231">
        <f t="shared" ref="H50" si="13">(E50-D50)/D50</f>
        <v>0.12501114313731318</v>
      </c>
      <c r="I50" s="40"/>
      <c r="O50" s="83">
        <v>1.01</v>
      </c>
      <c r="P50" s="83">
        <f t="shared" si="7"/>
        <v>34.935900000000004</v>
      </c>
      <c r="Q50" s="2"/>
      <c r="T50" s="93"/>
      <c r="U50" s="88"/>
      <c r="W50" s="133">
        <v>42661</v>
      </c>
      <c r="X50" s="10">
        <v>30.86</v>
      </c>
      <c r="Y50" s="10">
        <v>30.94</v>
      </c>
      <c r="Z50" s="10">
        <v>30.5</v>
      </c>
      <c r="AA50" s="10">
        <v>30.64</v>
      </c>
      <c r="AB50" s="95">
        <v>9959500</v>
      </c>
      <c r="AC50" s="10">
        <v>30.53</v>
      </c>
      <c r="AD50" s="2">
        <f t="shared" si="1"/>
        <v>0.44000000000000128</v>
      </c>
      <c r="AE50" s="138">
        <f t="shared" si="2"/>
        <v>-6.1848958333332593E-3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4">C51*(E51-D51)</f>
        <v>597.9200000000003</v>
      </c>
      <c r="G51" s="40">
        <f t="shared" ref="G51" si="15">D51*C51</f>
        <v>5384.48</v>
      </c>
      <c r="H51" s="231">
        <f t="shared" ref="H51" si="16">(E51-D51)/D51</f>
        <v>0.11104507770481092</v>
      </c>
      <c r="I51" s="40"/>
      <c r="O51" s="83">
        <v>1</v>
      </c>
      <c r="P51" s="83">
        <f t="shared" si="7"/>
        <v>34.590000000000003</v>
      </c>
      <c r="Q51" s="2"/>
      <c r="T51" s="93" t="s">
        <v>105</v>
      </c>
      <c r="U51" s="88" t="s">
        <v>519</v>
      </c>
      <c r="W51" s="133">
        <v>42660</v>
      </c>
      <c r="X51" s="10">
        <v>31.33</v>
      </c>
      <c r="Y51" s="10">
        <v>31.34</v>
      </c>
      <c r="Z51" s="10">
        <v>30.69</v>
      </c>
      <c r="AA51" s="10">
        <v>30.83</v>
      </c>
      <c r="AB51" s="95">
        <v>10576500</v>
      </c>
      <c r="AC51" s="10">
        <v>30.72</v>
      </c>
      <c r="AD51" s="2">
        <f t="shared" si="1"/>
        <v>0.64999999999999858</v>
      </c>
      <c r="AE51" s="138">
        <f t="shared" si="2"/>
        <v>-1.3804173354735161E-2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7">C52*(E52-D52)</f>
        <v>489.12000000000035</v>
      </c>
      <c r="G52" s="40">
        <f t="shared" ref="G52" si="18">D52*C52</f>
        <v>5384.48</v>
      </c>
      <c r="H52" s="231">
        <f t="shared" ref="H52" si="19">(E52-D52)/D52</f>
        <v>9.0838855376935257E-2</v>
      </c>
      <c r="I52" s="40"/>
      <c r="O52" s="83">
        <v>0.99</v>
      </c>
      <c r="P52" s="83">
        <f t="shared" si="7"/>
        <v>34.244100000000003</v>
      </c>
      <c r="Q52" s="2"/>
      <c r="T52" s="93" t="s">
        <v>106</v>
      </c>
      <c r="U52" s="88" t="s">
        <v>326</v>
      </c>
      <c r="W52" s="133">
        <v>42657</v>
      </c>
      <c r="X52" s="10">
        <v>31.17</v>
      </c>
      <c r="Y52" s="10">
        <v>31.58</v>
      </c>
      <c r="Z52" s="10">
        <v>31.01</v>
      </c>
      <c r="AA52" s="10">
        <v>31.27</v>
      </c>
      <c r="AB52" s="95">
        <v>14820100</v>
      </c>
      <c r="AC52" s="10">
        <v>31.15</v>
      </c>
      <c r="AD52" s="2">
        <f t="shared" si="1"/>
        <v>0.56999999999999673</v>
      </c>
      <c r="AE52" s="138">
        <f t="shared" si="2"/>
        <v>4.5146726862301811E-3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20">C53*(E53-D53)</f>
        <v>409.12000000000035</v>
      </c>
      <c r="G53" s="40">
        <f t="shared" ref="G53" si="21">D53*C53</f>
        <v>5384.48</v>
      </c>
      <c r="H53" s="231">
        <f t="shared" ref="H53" si="22">(E53-D53)/D53</f>
        <v>7.5981338959379613E-2</v>
      </c>
      <c r="I53" s="40"/>
      <c r="O53" s="83">
        <v>0.98</v>
      </c>
      <c r="P53" s="83">
        <f t="shared" si="7"/>
        <v>33.898200000000003</v>
      </c>
      <c r="Q53" s="2"/>
      <c r="T53" s="93" t="s">
        <v>107</v>
      </c>
      <c r="U53" s="90">
        <v>3434492</v>
      </c>
      <c r="W53" s="133">
        <v>42656</v>
      </c>
      <c r="X53" s="10">
        <v>31.07</v>
      </c>
      <c r="Y53" s="10">
        <v>31.17</v>
      </c>
      <c r="Z53" s="10">
        <v>30.6</v>
      </c>
      <c r="AA53" s="10">
        <v>31.13</v>
      </c>
      <c r="AB53" s="95">
        <v>14246300</v>
      </c>
      <c r="AC53" s="10">
        <v>31.01</v>
      </c>
      <c r="AD53" s="2">
        <f t="shared" si="1"/>
        <v>0.57000000000000028</v>
      </c>
      <c r="AE53" s="138">
        <f t="shared" si="2"/>
        <v>-1.2882447665055752E-3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3">C54*(E54-D54)</f>
        <v>439.52</v>
      </c>
      <c r="G54" s="40">
        <f t="shared" ref="G54" si="24">D54*C54</f>
        <v>5384.48</v>
      </c>
      <c r="H54" s="231">
        <f t="shared" ref="H54" si="25">(E54-D54)/D54</f>
        <v>8.16271951980507E-2</v>
      </c>
      <c r="I54" s="40"/>
      <c r="O54" s="83">
        <v>0.97</v>
      </c>
      <c r="P54" s="83">
        <f t="shared" si="7"/>
        <v>33.552300000000002</v>
      </c>
      <c r="T54" s="93" t="s">
        <v>110</v>
      </c>
      <c r="U54" s="90">
        <v>10331800</v>
      </c>
      <c r="W54" s="133">
        <v>42655</v>
      </c>
      <c r="X54" s="10">
        <v>30.24</v>
      </c>
      <c r="Y54" s="10">
        <v>31.44</v>
      </c>
      <c r="Z54" s="10">
        <v>29.97</v>
      </c>
      <c r="AA54" s="10">
        <v>31.17</v>
      </c>
      <c r="AB54" s="95">
        <v>31126500</v>
      </c>
      <c r="AC54" s="10">
        <v>31.05</v>
      </c>
      <c r="AD54" s="2">
        <f t="shared" si="1"/>
        <v>1.4700000000000024</v>
      </c>
      <c r="AE54" s="138">
        <f t="shared" si="2"/>
        <v>3.499999999999992E-2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6">C55*(E55-D55)</f>
        <v>369.12000000000035</v>
      </c>
      <c r="G55" s="40">
        <f t="shared" ref="G55" si="27">D55*C55</f>
        <v>5384.48</v>
      </c>
      <c r="H55" s="231">
        <f t="shared" ref="H55" si="28">(E55-D55)/D55</f>
        <v>6.8552580750601791E-2</v>
      </c>
      <c r="I55" s="40"/>
      <c r="O55" s="83">
        <v>0.96</v>
      </c>
      <c r="P55" s="83">
        <f t="shared" si="7"/>
        <v>33.206400000000002</v>
      </c>
      <c r="T55" s="93" t="s">
        <v>108</v>
      </c>
      <c r="U55" s="88" t="s">
        <v>520</v>
      </c>
      <c r="W55" s="133">
        <v>42654</v>
      </c>
      <c r="X55" s="10">
        <v>29.31</v>
      </c>
      <c r="Y55" s="10">
        <v>30.21</v>
      </c>
      <c r="Z55" s="10">
        <v>29.24</v>
      </c>
      <c r="AA55" s="10">
        <v>30.11</v>
      </c>
      <c r="AB55" s="95">
        <v>17782800</v>
      </c>
      <c r="AC55" s="10">
        <v>30</v>
      </c>
      <c r="AD55" s="2">
        <f t="shared" si="1"/>
        <v>0.97000000000000242</v>
      </c>
      <c r="AE55" s="138">
        <f t="shared" si="2"/>
        <v>3.662750518313751E-2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9">C56*(E56-D56)</f>
        <v>341.92000000000007</v>
      </c>
      <c r="G56" s="40">
        <f t="shared" ref="G56" si="30">D56*C56</f>
        <v>5384.48</v>
      </c>
      <c r="H56" s="231">
        <f t="shared" ref="H56" si="31">(E56-D56)/D56</f>
        <v>6.3501025168632833E-2</v>
      </c>
      <c r="I56" s="40"/>
      <c r="O56" s="83">
        <v>0.95</v>
      </c>
      <c r="P56" s="83">
        <f t="shared" si="7"/>
        <v>32.860500000000002</v>
      </c>
      <c r="T56" s="93" t="s">
        <v>111</v>
      </c>
      <c r="U56" s="88">
        <v>16.899999999999999</v>
      </c>
      <c r="W56" s="133">
        <v>42653</v>
      </c>
      <c r="X56" s="10">
        <v>29</v>
      </c>
      <c r="Y56" s="10">
        <v>29.39</v>
      </c>
      <c r="Z56" s="10">
        <v>28.95</v>
      </c>
      <c r="AA56" s="10">
        <v>29.05</v>
      </c>
      <c r="AB56" s="95">
        <v>7665700</v>
      </c>
      <c r="AC56" s="10">
        <v>28.94</v>
      </c>
      <c r="AD56" s="2">
        <f t="shared" si="1"/>
        <v>0.44000000000000128</v>
      </c>
      <c r="AE56" s="138">
        <f t="shared" si="2"/>
        <v>1.7307026652821911E-3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2">C57*(E57-D57)</f>
        <v>442.72000000000048</v>
      </c>
      <c r="G57" s="40">
        <f t="shared" ref="G57" si="33">D57*C57</f>
        <v>5384.48</v>
      </c>
      <c r="H57" s="231">
        <f t="shared" ref="H57" si="34">(E57-D57)/D57</f>
        <v>8.222149585475301E-2</v>
      </c>
      <c r="I57" s="40"/>
      <c r="O57" s="83">
        <v>0.94</v>
      </c>
      <c r="P57" s="83">
        <f t="shared" si="7"/>
        <v>32.514600000000002</v>
      </c>
      <c r="T57" s="93" t="s">
        <v>112</v>
      </c>
      <c r="U57" s="88">
        <v>2.08</v>
      </c>
      <c r="W57" s="133">
        <v>42650</v>
      </c>
      <c r="X57" s="10">
        <v>29.37</v>
      </c>
      <c r="Y57" s="10">
        <v>29.59</v>
      </c>
      <c r="Z57" s="10">
        <v>29</v>
      </c>
      <c r="AA57" s="10">
        <v>29</v>
      </c>
      <c r="AB57" s="95">
        <v>11322800</v>
      </c>
      <c r="AC57" s="10">
        <v>28.89</v>
      </c>
      <c r="AD57" s="2">
        <f t="shared" si="1"/>
        <v>0.58999999999999986</v>
      </c>
      <c r="AE57" s="138">
        <f t="shared" si="2"/>
        <v>-1.2645249487354793E-2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5">C58*(E58-D58)</f>
        <v>90.619999999999621</v>
      </c>
      <c r="G58" s="40">
        <f t="shared" ref="G58" si="36">D58*C58</f>
        <v>7821.38</v>
      </c>
      <c r="H58" s="231">
        <f t="shared" ref="H58" si="37">(E58-D58)/D58</f>
        <v>1.1586190672234263E-2</v>
      </c>
      <c r="I58" s="40"/>
      <c r="O58" s="83">
        <v>0.93</v>
      </c>
      <c r="P58" s="83">
        <f t="shared" si="7"/>
        <v>32.168700000000008</v>
      </c>
      <c r="T58" s="93" t="s">
        <v>109</v>
      </c>
      <c r="U58" s="88" t="s">
        <v>521</v>
      </c>
      <c r="W58" s="133">
        <v>42649</v>
      </c>
      <c r="X58" s="10">
        <v>28.75</v>
      </c>
      <c r="Y58" s="10">
        <v>29.6</v>
      </c>
      <c r="Z58" s="10">
        <v>28.71</v>
      </c>
      <c r="AA58" s="10">
        <v>29.37</v>
      </c>
      <c r="AB58" s="95">
        <v>17280800</v>
      </c>
      <c r="AC58" s="10">
        <v>29.26</v>
      </c>
      <c r="AD58" s="2">
        <f t="shared" si="1"/>
        <v>0.89000000000000057</v>
      </c>
      <c r="AE58" s="138">
        <f t="shared" si="2"/>
        <v>1.8447615732683609E-2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8">C59*(E59-D59)</f>
        <v>51.480000000000103</v>
      </c>
      <c r="G59" s="40">
        <f t="shared" ref="G59:G61" si="39">D59*C59</f>
        <v>8837.92</v>
      </c>
      <c r="H59" s="231">
        <f t="shared" ref="H59:H61" si="40">(E59-D59)/D59</f>
        <v>5.824899976465063E-3</v>
      </c>
      <c r="I59" s="40"/>
      <c r="O59" s="83">
        <v>0.92</v>
      </c>
      <c r="P59" s="83">
        <f t="shared" si="7"/>
        <v>31.822800000000004</v>
      </c>
      <c r="W59" s="133">
        <v>42648</v>
      </c>
      <c r="X59" s="10">
        <v>28.97</v>
      </c>
      <c r="Y59" s="10">
        <v>29.11</v>
      </c>
      <c r="Z59" s="10">
        <v>28.76</v>
      </c>
      <c r="AA59" s="10">
        <v>28.84</v>
      </c>
      <c r="AB59" s="95">
        <v>27597900</v>
      </c>
      <c r="AC59" s="10">
        <v>28.73</v>
      </c>
      <c r="AD59" s="2">
        <f t="shared" si="1"/>
        <v>0.34999999999999787</v>
      </c>
      <c r="AE59" s="138">
        <f t="shared" si="2"/>
        <v>-5.5382485289027228E-3</v>
      </c>
    </row>
    <row r="60" spans="2:31" x14ac:dyDescent="0.25">
      <c r="B60" s="193">
        <v>42584</v>
      </c>
      <c r="C60" s="7">
        <v>300</v>
      </c>
      <c r="D60" s="44">
        <v>33.866</v>
      </c>
      <c r="E60" s="40">
        <v>32.61</v>
      </c>
      <c r="F60" s="40">
        <f t="shared" si="38"/>
        <v>-376.80000000000007</v>
      </c>
      <c r="G60" s="40">
        <f t="shared" si="39"/>
        <v>10159.799999999999</v>
      </c>
      <c r="H60" s="231">
        <f t="shared" si="40"/>
        <v>-3.7087344239059829E-2</v>
      </c>
      <c r="I60" s="40"/>
      <c r="O60" s="83">
        <v>0.91</v>
      </c>
      <c r="P60" s="83">
        <f t="shared" si="7"/>
        <v>31.476900000000004</v>
      </c>
      <c r="W60" s="133">
        <v>42647</v>
      </c>
      <c r="X60" s="10">
        <v>29.25</v>
      </c>
      <c r="Y60" s="10">
        <v>29.39</v>
      </c>
      <c r="Z60" s="10">
        <v>28.88</v>
      </c>
      <c r="AA60" s="10">
        <v>29</v>
      </c>
      <c r="AB60" s="95">
        <v>11173200</v>
      </c>
      <c r="AC60" s="10">
        <v>28.89</v>
      </c>
      <c r="AD60" s="2">
        <f t="shared" si="1"/>
        <v>0.51000000000000156</v>
      </c>
      <c r="AE60" s="138">
        <f t="shared" si="2"/>
        <v>-9.5989029825163108E-3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8"/>
        <v>-388.00000000000239</v>
      </c>
      <c r="G61" s="40">
        <f t="shared" si="39"/>
        <v>13408.000000000002</v>
      </c>
      <c r="H61" s="231">
        <f t="shared" si="40"/>
        <v>-2.8937947494033587E-2</v>
      </c>
      <c r="I61" s="40"/>
      <c r="O61" s="83">
        <v>0.9</v>
      </c>
      <c r="P61" s="83">
        <f t="shared" si="7"/>
        <v>31.131000000000004</v>
      </c>
      <c r="W61" s="133">
        <v>42646</v>
      </c>
      <c r="X61" s="10">
        <v>29.57</v>
      </c>
      <c r="Y61" s="10">
        <v>29.69</v>
      </c>
      <c r="Z61" s="10">
        <v>29.25</v>
      </c>
      <c r="AA61" s="10">
        <v>29.28</v>
      </c>
      <c r="AB61" s="95">
        <v>7800200</v>
      </c>
      <c r="AC61" s="10">
        <v>29.17</v>
      </c>
      <c r="AD61" s="2">
        <f t="shared" si="1"/>
        <v>0.44000000000000128</v>
      </c>
      <c r="AE61" s="138">
        <f t="shared" si="2"/>
        <v>-1.3527223537368904E-2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1">C62*(E62-D62)</f>
        <v>-262.9400000000004</v>
      </c>
      <c r="G62" s="40">
        <f t="shared" ref="G62" si="42">D62*C62</f>
        <v>13354.939999999999</v>
      </c>
      <c r="H62" s="231">
        <f t="shared" ref="H62:H64" si="43">(E62-D62)/D62</f>
        <v>-1.9688594632398231E-2</v>
      </c>
      <c r="I62" s="40"/>
      <c r="W62" s="133">
        <v>42643</v>
      </c>
      <c r="X62" s="10">
        <v>29.51</v>
      </c>
      <c r="Y62" s="10">
        <v>29.99</v>
      </c>
      <c r="Z62" s="10">
        <v>29.51</v>
      </c>
      <c r="AA62" s="10">
        <v>29.68</v>
      </c>
      <c r="AB62" s="95">
        <v>26199600</v>
      </c>
      <c r="AC62" s="10">
        <v>29.57</v>
      </c>
      <c r="AD62" s="2">
        <f t="shared" si="1"/>
        <v>0.47999999999999687</v>
      </c>
      <c r="AE62" s="138">
        <f t="shared" si="2"/>
        <v>6.1245321537937158E-3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1"/>
        <v>-514.93999999999858</v>
      </c>
      <c r="G63" s="40">
        <f t="shared" ref="G63:G68" si="44">D63*C63</f>
        <v>13354.939999999999</v>
      </c>
      <c r="H63" s="231">
        <f t="shared" si="43"/>
        <v>-3.8558016733882636E-2</v>
      </c>
      <c r="I63" s="40"/>
      <c r="W63" s="133">
        <v>42642</v>
      </c>
      <c r="X63" s="10">
        <v>29.84</v>
      </c>
      <c r="Y63" s="10">
        <v>29.86</v>
      </c>
      <c r="Z63" s="10">
        <v>29.49</v>
      </c>
      <c r="AA63" s="10">
        <v>29.5</v>
      </c>
      <c r="AB63" s="95">
        <v>12814500</v>
      </c>
      <c r="AC63" s="10">
        <v>29.39</v>
      </c>
      <c r="AD63" s="2">
        <f t="shared" si="1"/>
        <v>0.37000000000000099</v>
      </c>
      <c r="AE63" s="138">
        <f t="shared" si="2"/>
        <v>-1.1436259670366655E-2</v>
      </c>
    </row>
    <row r="64" spans="2:31" x14ac:dyDescent="0.25">
      <c r="B64" s="193">
        <v>42599</v>
      </c>
      <c r="C64" s="441">
        <v>500</v>
      </c>
      <c r="D64" s="507">
        <v>33.045879999999997</v>
      </c>
      <c r="E64" s="40">
        <v>31.88</v>
      </c>
      <c r="F64" s="40">
        <f t="shared" si="41"/>
        <v>-582.93999999999892</v>
      </c>
      <c r="G64" s="40">
        <f t="shared" si="44"/>
        <v>16522.939999999999</v>
      </c>
      <c r="H64" s="231">
        <f t="shared" si="43"/>
        <v>-3.5280646180401248E-2</v>
      </c>
      <c r="I64" s="40"/>
      <c r="W64" s="133">
        <v>42641</v>
      </c>
      <c r="X64" s="10">
        <v>29.97</v>
      </c>
      <c r="Y64" s="10">
        <v>30.12</v>
      </c>
      <c r="Z64" s="10">
        <v>29.68</v>
      </c>
      <c r="AA64" s="10">
        <v>29.84</v>
      </c>
      <c r="AB64" s="95">
        <v>10820100</v>
      </c>
      <c r="AC64" s="10">
        <v>29.73</v>
      </c>
      <c r="AD64" s="2">
        <f t="shared" si="1"/>
        <v>0.44000000000000128</v>
      </c>
      <c r="AE64" s="138">
        <f t="shared" si="2"/>
        <v>-2.0140986908357972E-3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5">C65*(E65-D65)</f>
        <v>-292.93999999999801</v>
      </c>
      <c r="G65" s="40">
        <f t="shared" si="44"/>
        <v>16522.939999999999</v>
      </c>
      <c r="H65" s="231">
        <f t="shared" ref="H65" si="46">(E65-D65)/D65</f>
        <v>-1.7729290307899079E-2</v>
      </c>
      <c r="I65" s="40"/>
      <c r="W65" s="133">
        <v>42640</v>
      </c>
      <c r="X65" s="10">
        <v>30.05</v>
      </c>
      <c r="Y65" s="10">
        <v>30.17</v>
      </c>
      <c r="Z65" s="10">
        <v>29.84</v>
      </c>
      <c r="AA65" s="10">
        <v>29.9</v>
      </c>
      <c r="AB65" s="95">
        <v>9877300</v>
      </c>
      <c r="AC65" s="10">
        <v>29.79</v>
      </c>
      <c r="AD65" s="2">
        <f t="shared" si="1"/>
        <v>0.33000000000000185</v>
      </c>
      <c r="AE65" s="138">
        <f t="shared" si="2"/>
        <v>-6.0060060060059817E-3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7">C66*(E66-D66)</f>
        <v>-217.93999999999869</v>
      </c>
      <c r="G66" s="40">
        <f t="shared" si="44"/>
        <v>16522.939999999999</v>
      </c>
      <c r="H66" s="231">
        <f t="shared" ref="H66" si="48">(E66-D66)/D66</f>
        <v>-1.3190146547769266E-2</v>
      </c>
      <c r="I66" s="40"/>
      <c r="W66" s="133">
        <v>42639</v>
      </c>
      <c r="X66" s="10">
        <v>30.38</v>
      </c>
      <c r="Y66" s="10">
        <v>30.47</v>
      </c>
      <c r="Z66" s="10">
        <v>30.06</v>
      </c>
      <c r="AA66" s="10">
        <v>30.08</v>
      </c>
      <c r="AB66" s="95">
        <v>7379800</v>
      </c>
      <c r="AC66" s="10">
        <v>29.97</v>
      </c>
      <c r="AD66" s="2">
        <f t="shared" si="1"/>
        <v>0.41000000000000014</v>
      </c>
      <c r="AE66" s="138">
        <f t="shared" si="2"/>
        <v>-1.2195121951219523E-2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9">C67*(E67-D67)</f>
        <v>-92.93999999999869</v>
      </c>
      <c r="G67" s="40">
        <f t="shared" si="44"/>
        <v>16522.939999999999</v>
      </c>
      <c r="H67" s="231">
        <f t="shared" ref="H67" si="50">(E67-D67)/D67</f>
        <v>-5.624906947552839E-3</v>
      </c>
      <c r="I67" s="40"/>
      <c r="W67" s="133">
        <v>42636</v>
      </c>
      <c r="X67" s="10">
        <v>30.79</v>
      </c>
      <c r="Y67" s="10">
        <v>30.9</v>
      </c>
      <c r="Z67" s="10">
        <v>30.44</v>
      </c>
      <c r="AA67" s="10">
        <v>30.45</v>
      </c>
      <c r="AB67" s="95">
        <v>8599300</v>
      </c>
      <c r="AC67" s="10">
        <v>30.34</v>
      </c>
      <c r="AD67" s="2">
        <f>Y67-Z67</f>
        <v>0.4599999999999973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1">C68*(E68-D68)</f>
        <v>-397.93999999999841</v>
      </c>
      <c r="G68" s="40">
        <f t="shared" si="44"/>
        <v>16522.939999999999</v>
      </c>
      <c r="H68" s="231">
        <f t="shared" ref="H68" si="52">(E68-D68)/D68</f>
        <v>-2.4084091572080902E-2</v>
      </c>
      <c r="I68" s="40"/>
      <c r="W68" s="133">
        <v>42635</v>
      </c>
      <c r="X68" s="10">
        <v>30.86</v>
      </c>
      <c r="Y68" s="10">
        <v>31.01</v>
      </c>
      <c r="Z68" s="10">
        <v>30.67</v>
      </c>
      <c r="AA68" s="10">
        <v>30.75</v>
      </c>
      <c r="AB68" s="95">
        <v>12273900</v>
      </c>
      <c r="AC68" s="10">
        <v>30.64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3">C69*(E69-D69)</f>
        <v>-27.939999999997411</v>
      </c>
      <c r="G69" s="40">
        <f t="shared" ref="G69" si="54">D69*C69</f>
        <v>16522.939999999999</v>
      </c>
      <c r="H69" s="231">
        <f t="shared" ref="H69" si="55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6">C70*(E70-D70)</f>
        <v>-142.9399999999994</v>
      </c>
      <c r="G70" s="40">
        <f t="shared" ref="G70" si="57">D70*C70</f>
        <v>16522.939999999999</v>
      </c>
      <c r="H70" s="231">
        <f t="shared" ref="H70" si="58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9">C71*(E71-D71)</f>
        <v>-357.93999999999926</v>
      </c>
      <c r="G71" s="40">
        <f t="shared" ref="G71" si="60">D71*C71</f>
        <v>16522.939999999999</v>
      </c>
      <c r="H71" s="231">
        <f t="shared" ref="H71" si="61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2">C72*(E72-D72)</f>
        <v>-442.94000000000011</v>
      </c>
      <c r="G72" s="40">
        <f t="shared" ref="G72" si="63">D72*C72</f>
        <v>16522.939999999999</v>
      </c>
      <c r="H72" s="231">
        <f t="shared" ref="H72" si="64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5">C73*(E73-D73)</f>
        <v>-542.93999999999801</v>
      </c>
      <c r="G73" s="40">
        <f t="shared" ref="G73" si="66">D73*C73</f>
        <v>16522.939999999999</v>
      </c>
      <c r="H73" s="231">
        <f t="shared" ref="H73" si="67">(E73-D73)/D73</f>
        <v>-3.2859769508331936E-2</v>
      </c>
      <c r="I73" s="40"/>
    </row>
    <row r="74" spans="2:31" x14ac:dyDescent="0.25">
      <c r="B74" s="193">
        <v>42615</v>
      </c>
      <c r="C74" s="441">
        <v>500</v>
      </c>
      <c r="D74" s="507">
        <v>32.94988</v>
      </c>
      <c r="E74" s="40">
        <v>32.5</v>
      </c>
      <c r="F74" s="40">
        <f t="shared" ref="F74" si="68">C74*(E74-D74)</f>
        <v>-224.94000000000014</v>
      </c>
      <c r="G74" s="40">
        <f t="shared" ref="G74" si="69">D74*C74</f>
        <v>16474.939999999999</v>
      </c>
      <c r="H74" s="231">
        <f t="shared" ref="H74" si="70">(E74-D74)/D74</f>
        <v>-1.3653463988336233E-2</v>
      </c>
      <c r="I74" s="40" t="s">
        <v>190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1">C75*(E75-D75)</f>
        <v>-139.93999999999929</v>
      </c>
      <c r="G75" s="40">
        <f t="shared" ref="G75:G76" si="72">D75*C75</f>
        <v>16474.939999999999</v>
      </c>
      <c r="H75" s="231">
        <f t="shared" ref="H75:H76" si="73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1"/>
        <v>-847.93799999999919</v>
      </c>
      <c r="G76" s="40">
        <f t="shared" si="72"/>
        <v>19639.937999999998</v>
      </c>
      <c r="H76" s="231">
        <f t="shared" si="73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4">C77*(E77-D77)</f>
        <v>-833.93799999999771</v>
      </c>
      <c r="G77" s="40">
        <f t="shared" ref="G77" si="75">D77*C77</f>
        <v>22757.937999999998</v>
      </c>
      <c r="H77" s="231">
        <f t="shared" ref="H77" si="76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7">C78*(E78-D78)</f>
        <v>-840.93799999999885</v>
      </c>
      <c r="G78" s="40">
        <f t="shared" ref="G78" si="78">D78*C78</f>
        <v>22757.937999999998</v>
      </c>
      <c r="H78" s="231">
        <f t="shared" ref="H78" si="79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80">C79*(E79-D79)</f>
        <v>-700.9379999999968</v>
      </c>
      <c r="G79" s="40">
        <f t="shared" ref="G79:G80" si="81">D79*C79</f>
        <v>22757.937999999998</v>
      </c>
      <c r="H79" s="231">
        <f t="shared" ref="H79:H80" si="82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80"/>
        <v>-1125.9439999999984</v>
      </c>
      <c r="G80" s="40">
        <f t="shared" si="81"/>
        <v>25837.944</v>
      </c>
      <c r="H80" s="231">
        <f t="shared" si="82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3">C81*(E81-D81)</f>
        <v>-1205.9439999999995</v>
      </c>
      <c r="G81" s="40">
        <f t="shared" ref="G81" si="84">D81*C81</f>
        <v>25837.944</v>
      </c>
      <c r="H81" s="231">
        <f t="shared" ref="H81" si="85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6">C82*(E82-D82)</f>
        <v>-965.94399999999894</v>
      </c>
      <c r="G82" s="40">
        <f t="shared" ref="G82" si="87">D82*C82</f>
        <v>25837.944</v>
      </c>
      <c r="H82" s="231">
        <f t="shared" ref="H82" si="88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9">C83*(E83-D83)</f>
        <v>-1477.9439999999995</v>
      </c>
      <c r="G83" s="40">
        <f t="shared" ref="G83:G84" si="90">D83*C83</f>
        <v>25837.944</v>
      </c>
      <c r="H83" s="231">
        <f t="shared" ref="H83:H84" si="91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9"/>
        <v>-1773.936000000002</v>
      </c>
      <c r="G84" s="40">
        <f t="shared" si="90"/>
        <v>28845.936000000002</v>
      </c>
      <c r="H84" s="231">
        <f t="shared" si="91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2">C85*(E85-D85)</f>
        <v>-1935.9360000000017</v>
      </c>
      <c r="G85" s="40">
        <f t="shared" ref="G85" si="93">D85*C85</f>
        <v>28845.936000000002</v>
      </c>
      <c r="H85" s="231">
        <f t="shared" ref="H85" si="94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5">C86*(E86-D86)</f>
        <v>-1989.9360000000006</v>
      </c>
      <c r="G86" s="40">
        <f t="shared" ref="G86" si="96">D86*C86</f>
        <v>28845.936000000002</v>
      </c>
      <c r="H86" s="231">
        <f t="shared" ref="H86" si="97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8">C87*(E87-D87)</f>
        <v>-2133.9360000000006</v>
      </c>
      <c r="G87" s="40">
        <f t="shared" ref="G87:G88" si="99">D87*C87</f>
        <v>28845.936000000002</v>
      </c>
      <c r="H87" s="231">
        <f t="shared" ref="H87:H88" si="100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8"/>
        <v>-2505.9399999999991</v>
      </c>
      <c r="G88" s="40">
        <f t="shared" si="99"/>
        <v>31785.94</v>
      </c>
      <c r="H88" s="231">
        <f t="shared" si="100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1">C89*(E89-D89)</f>
        <v>-2945.94</v>
      </c>
      <c r="G89" s="40">
        <f t="shared" ref="G89" si="102">D89*C89</f>
        <v>31785.94</v>
      </c>
      <c r="H89" s="231">
        <f t="shared" ref="H89" si="103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4">C90*(E90-D90)</f>
        <v>-2415.9399999999991</v>
      </c>
      <c r="G90" s="40">
        <f t="shared" ref="G90" si="105">D90*C90</f>
        <v>31785.94</v>
      </c>
      <c r="H90" s="231">
        <f t="shared" ref="H90" si="106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7">C91*(E91-D91)</f>
        <v>-2785.94</v>
      </c>
      <c r="G91" s="40">
        <f t="shared" ref="G91" si="108">D91*C91</f>
        <v>31785.94</v>
      </c>
      <c r="H91" s="231">
        <f t="shared" ref="H91" si="109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7" si="110">C92*(E92-D92)</f>
        <v>-1145.9399999999996</v>
      </c>
      <c r="G92" s="40">
        <f t="shared" ref="G92:G97" si="111">D92*C92</f>
        <v>31785.94</v>
      </c>
      <c r="H92" s="231">
        <f t="shared" ref="H92:H97" si="112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10"/>
        <v>-520.01099999999701</v>
      </c>
      <c r="G93" s="40">
        <f t="shared" si="111"/>
        <v>28654.010999999999</v>
      </c>
      <c r="H93" s="231">
        <f t="shared" si="112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10"/>
        <v>-783.99999999999886</v>
      </c>
      <c r="G94" s="40">
        <f t="shared" si="111"/>
        <v>31764</v>
      </c>
      <c r="H94" s="231">
        <f t="shared" si="112"/>
        <v>-2.468202997103636E-2</v>
      </c>
      <c r="I94" s="40"/>
    </row>
    <row r="95" spans="2:9" x14ac:dyDescent="0.25">
      <c r="B95" s="193">
        <v>42676</v>
      </c>
      <c r="C95" s="441">
        <v>500</v>
      </c>
      <c r="D95" s="507">
        <v>31.518719999999998</v>
      </c>
      <c r="E95" s="40">
        <v>32.22</v>
      </c>
      <c r="F95" s="40">
        <f t="shared" si="110"/>
        <v>350.64000000000027</v>
      </c>
      <c r="G95" s="40">
        <f t="shared" si="111"/>
        <v>15759.359999999999</v>
      </c>
      <c r="H95" s="231">
        <f t="shared" si="112"/>
        <v>2.2249634502923995E-2</v>
      </c>
      <c r="I95" s="507">
        <v>31</v>
      </c>
    </row>
    <row r="96" spans="2:9" x14ac:dyDescent="0.25">
      <c r="B96" s="193">
        <v>42677</v>
      </c>
      <c r="C96" s="10">
        <v>800</v>
      </c>
      <c r="D96" s="40">
        <v>31.51858</v>
      </c>
      <c r="E96" s="40">
        <v>31.02</v>
      </c>
      <c r="F96" s="40">
        <f t="shared" si="110"/>
        <v>-398.86400000000037</v>
      </c>
      <c r="G96" s="40">
        <f t="shared" si="111"/>
        <v>25214.864000000001</v>
      </c>
      <c r="H96" s="231">
        <f t="shared" si="112"/>
        <v>-1.5818606041262027E-2</v>
      </c>
      <c r="I96" s="40"/>
    </row>
    <row r="97" spans="2:9" x14ac:dyDescent="0.25">
      <c r="B97" s="193">
        <v>42701</v>
      </c>
      <c r="C97" s="10">
        <v>400</v>
      </c>
      <c r="D97" s="40">
        <v>30.677849999999999</v>
      </c>
      <c r="E97" s="40">
        <v>33.880000000000003</v>
      </c>
      <c r="F97" s="40">
        <f t="shared" si="110"/>
        <v>1280.8600000000013</v>
      </c>
      <c r="G97" s="40">
        <f t="shared" si="111"/>
        <v>12271.14</v>
      </c>
      <c r="H97" s="231">
        <f t="shared" si="112"/>
        <v>0.10437987016691207</v>
      </c>
      <c r="I97" s="40"/>
    </row>
    <row r="98" spans="2:9" x14ac:dyDescent="0.25">
      <c r="B98" s="193">
        <v>42704</v>
      </c>
      <c r="C98" s="10">
        <v>400</v>
      </c>
      <c r="D98" s="40">
        <v>30.677849999999999</v>
      </c>
      <c r="E98" s="40">
        <v>32.299999999999997</v>
      </c>
      <c r="F98" s="40">
        <f t="shared" ref="F98:F104" si="113">C98*(E98-D98)</f>
        <v>648.8599999999991</v>
      </c>
      <c r="G98" s="40">
        <f t="shared" ref="G98:G104" si="114">D98*C98</f>
        <v>12271.14</v>
      </c>
      <c r="H98" s="231">
        <f t="shared" ref="H98:H104" si="115">(E98-D98)/D98</f>
        <v>5.2876912821465581E-2</v>
      </c>
      <c r="I98" s="40"/>
    </row>
    <row r="99" spans="2:9" x14ac:dyDescent="0.25">
      <c r="B99" s="193">
        <v>42706</v>
      </c>
      <c r="C99" s="10">
        <v>400</v>
      </c>
      <c r="D99" s="40">
        <v>30.527850000000001</v>
      </c>
      <c r="E99" s="40">
        <v>33.299999999999997</v>
      </c>
      <c r="F99" s="40">
        <f t="shared" si="113"/>
        <v>1108.8599999999985</v>
      </c>
      <c r="G99" s="40">
        <f t="shared" si="114"/>
        <v>12211.14</v>
      </c>
      <c r="H99" s="231">
        <f t="shared" si="115"/>
        <v>9.0807246497869851E-2</v>
      </c>
      <c r="I99" s="40"/>
    </row>
    <row r="100" spans="2:9" x14ac:dyDescent="0.25">
      <c r="B100" s="193">
        <v>42712</v>
      </c>
      <c r="C100" s="7">
        <v>300</v>
      </c>
      <c r="D100" s="44">
        <v>29.297370000000001</v>
      </c>
      <c r="E100" s="40">
        <v>34.19</v>
      </c>
      <c r="F100" s="40">
        <f t="shared" si="113"/>
        <v>1467.7889999999991</v>
      </c>
      <c r="G100" s="40">
        <f t="shared" si="114"/>
        <v>8789.2109999999993</v>
      </c>
      <c r="H100" s="231">
        <f t="shared" si="115"/>
        <v>0.16699894905242338</v>
      </c>
      <c r="I100" s="40"/>
    </row>
    <row r="101" spans="2:9" x14ac:dyDescent="0.25">
      <c r="B101" s="193">
        <v>42713</v>
      </c>
      <c r="C101" s="10">
        <v>200</v>
      </c>
      <c r="D101" s="40">
        <v>26.551449999999999</v>
      </c>
      <c r="E101" s="40">
        <v>34.78</v>
      </c>
      <c r="F101" s="40">
        <f t="shared" si="113"/>
        <v>1645.7100000000005</v>
      </c>
      <c r="G101" s="40">
        <f t="shared" si="114"/>
        <v>5310.29</v>
      </c>
      <c r="H101" s="231">
        <f t="shared" si="115"/>
        <v>0.30990962828772073</v>
      </c>
      <c r="I101" s="40"/>
    </row>
    <row r="102" spans="2:9" x14ac:dyDescent="0.25">
      <c r="B102" s="193">
        <v>42716</v>
      </c>
      <c r="C102" s="7">
        <v>300</v>
      </c>
      <c r="D102" s="44">
        <v>29.0943</v>
      </c>
      <c r="E102" s="40">
        <v>34.22</v>
      </c>
      <c r="F102" s="40">
        <f t="shared" si="113"/>
        <v>1537.7099999999996</v>
      </c>
      <c r="G102" s="40">
        <f t="shared" si="114"/>
        <v>8728.2900000000009</v>
      </c>
      <c r="H102" s="231">
        <f t="shared" si="115"/>
        <v>0.17617540205469795</v>
      </c>
      <c r="I102" s="40"/>
    </row>
    <row r="103" spans="2:9" x14ac:dyDescent="0.25">
      <c r="B103" s="193">
        <v>42718</v>
      </c>
      <c r="C103" s="10">
        <v>100</v>
      </c>
      <c r="D103" s="40">
        <v>17.179500000000001</v>
      </c>
      <c r="E103" s="40">
        <v>34.72</v>
      </c>
      <c r="F103" s="40">
        <f t="shared" si="113"/>
        <v>1754.0499999999997</v>
      </c>
      <c r="G103" s="40">
        <f t="shared" si="114"/>
        <v>1717.95</v>
      </c>
      <c r="H103" s="231">
        <f t="shared" si="115"/>
        <v>1.021013417154166</v>
      </c>
      <c r="I103" s="40"/>
    </row>
    <row r="104" spans="2:9" x14ac:dyDescent="0.25">
      <c r="B104" s="193">
        <v>42718</v>
      </c>
      <c r="C104" s="7">
        <v>300</v>
      </c>
      <c r="D104" s="44">
        <v>28.9132</v>
      </c>
      <c r="E104" s="40">
        <v>34.72</v>
      </c>
      <c r="F104" s="40">
        <f t="shared" si="113"/>
        <v>1742.0399999999997</v>
      </c>
      <c r="G104" s="40">
        <f t="shared" si="114"/>
        <v>8673.9599999999991</v>
      </c>
      <c r="H104" s="231">
        <f t="shared" si="115"/>
        <v>0.20083560449898313</v>
      </c>
      <c r="I104" s="40"/>
    </row>
    <row r="105" spans="2:9" x14ac:dyDescent="0.25">
      <c r="B105" s="193">
        <v>42729</v>
      </c>
      <c r="C105" s="7">
        <v>300</v>
      </c>
      <c r="D105" s="44">
        <v>28.9132</v>
      </c>
      <c r="E105" s="40">
        <v>35.08</v>
      </c>
      <c r="F105" s="40">
        <f t="shared" ref="F105" si="116">C105*(E105-D105)</f>
        <v>1850.0399999999995</v>
      </c>
      <c r="G105" s="40">
        <f t="shared" ref="G105" si="117">D105*C105</f>
        <v>8673.9599999999991</v>
      </c>
      <c r="H105" s="231">
        <f t="shared" ref="H105" si="118">(E105-D105)/D105</f>
        <v>0.21328666491429515</v>
      </c>
      <c r="I105" s="40"/>
    </row>
    <row r="106" spans="2:9" x14ac:dyDescent="0.25">
      <c r="B106" s="193"/>
      <c r="C106" s="10"/>
      <c r="D106" s="40"/>
      <c r="E106" s="40"/>
      <c r="F106" s="40"/>
      <c r="G106" s="40"/>
      <c r="H106" s="231"/>
      <c r="I106" s="40"/>
    </row>
    <row r="107" spans="2:9" x14ac:dyDescent="0.25">
      <c r="B107" s="193"/>
      <c r="C107" s="10"/>
      <c r="D107" s="40"/>
      <c r="E107" s="40"/>
      <c r="F107" s="40"/>
      <c r="G107" s="40"/>
      <c r="H107" s="231"/>
      <c r="I107" s="40"/>
    </row>
    <row r="108" spans="2:9" x14ac:dyDescent="0.25">
      <c r="B108" s="193"/>
      <c r="C108" s="10"/>
      <c r="D108" s="40"/>
      <c r="E108" s="40"/>
      <c r="F108" s="40"/>
      <c r="G108" s="40"/>
      <c r="H108" s="231"/>
      <c r="I108" s="40"/>
    </row>
    <row r="109" spans="2:9" x14ac:dyDescent="0.25">
      <c r="B109" s="193"/>
      <c r="C109" s="10"/>
      <c r="D109" s="40"/>
      <c r="E109" s="40"/>
      <c r="F109" s="40"/>
      <c r="G109" s="40"/>
      <c r="H109" s="231"/>
      <c r="I109" s="40"/>
    </row>
    <row r="110" spans="2:9" x14ac:dyDescent="0.25">
      <c r="B110" s="193"/>
      <c r="C110" s="10"/>
      <c r="D110" s="40"/>
      <c r="E110" s="40"/>
      <c r="F110" s="40"/>
      <c r="G110" s="40"/>
      <c r="H110" s="231"/>
      <c r="I110" s="40"/>
    </row>
    <row r="111" spans="2:9" x14ac:dyDescent="0.25">
      <c r="B111" s="193"/>
      <c r="C111" s="10"/>
      <c r="D111" s="40"/>
      <c r="E111" s="40"/>
      <c r="F111" s="40"/>
      <c r="G111" s="40"/>
      <c r="H111" s="231"/>
      <c r="I111" s="40"/>
    </row>
    <row r="112" spans="2:9" x14ac:dyDescent="0.25">
      <c r="B112" s="193"/>
      <c r="C112" s="10"/>
      <c r="D112" s="40"/>
      <c r="E112" s="40"/>
      <c r="F112" s="40"/>
      <c r="G112" s="40"/>
      <c r="H112" s="231"/>
      <c r="I112" s="40"/>
    </row>
    <row r="113" spans="2:9" x14ac:dyDescent="0.25">
      <c r="B113" s="193"/>
      <c r="C113" s="10"/>
      <c r="D113" s="40"/>
      <c r="E113" s="40"/>
      <c r="F113" s="40"/>
      <c r="G113" s="40"/>
      <c r="H113" s="231"/>
      <c r="I113" s="40"/>
    </row>
    <row r="114" spans="2:9" x14ac:dyDescent="0.25">
      <c r="B114" s="193"/>
      <c r="C114" s="10"/>
      <c r="D114" s="40"/>
      <c r="E114" s="40"/>
      <c r="F114" s="40"/>
      <c r="G114" s="40"/>
      <c r="H114" s="231"/>
      <c r="I114" s="40"/>
    </row>
    <row r="115" spans="2:9" x14ac:dyDescent="0.25">
      <c r="B115" s="193"/>
      <c r="C115" s="10"/>
      <c r="D115" s="40"/>
      <c r="E115" s="40"/>
      <c r="F115" s="40"/>
      <c r="G115" s="40"/>
      <c r="H115" s="231"/>
      <c r="I115" s="40"/>
    </row>
    <row r="116" spans="2:9" x14ac:dyDescent="0.25">
      <c r="B116" s="193"/>
      <c r="C116" s="10"/>
      <c r="D116" s="40"/>
      <c r="E116" s="40"/>
      <c r="F116" s="40"/>
      <c r="G116" s="40"/>
      <c r="H116" s="231"/>
      <c r="I116" s="40"/>
    </row>
    <row r="117" spans="2:9" x14ac:dyDescent="0.25">
      <c r="B117" s="193"/>
      <c r="C117" s="10"/>
      <c r="D117" s="40"/>
      <c r="E117" s="40"/>
      <c r="F117" s="40"/>
      <c r="G117" s="40"/>
      <c r="H117" s="231"/>
      <c r="I117" s="40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95" priority="37">
      <formula>F39&gt;0</formula>
    </cfRule>
    <cfRule type="expression" dxfId="694" priority="38">
      <formula>F39&lt;0</formula>
    </cfRule>
  </conditionalFormatting>
  <conditionalFormatting sqref="F44:F57 F60:F104 F106:F117">
    <cfRule type="expression" dxfId="693" priority="33">
      <formula>F44&gt;0</formula>
    </cfRule>
    <cfRule type="expression" dxfId="692" priority="34">
      <formula>F44&lt;0</formula>
    </cfRule>
  </conditionalFormatting>
  <conditionalFormatting sqref="F44:F57 F60:F104 F106:F117">
    <cfRule type="expression" dxfId="691" priority="35">
      <formula>F44&gt;0</formula>
    </cfRule>
    <cfRule type="expression" dxfId="690" priority="36">
      <formula>F44&lt;0</formula>
    </cfRule>
  </conditionalFormatting>
  <conditionalFormatting sqref="H39:H57 H60:H104 H106:H117">
    <cfRule type="expression" dxfId="689" priority="31">
      <formula>H39&gt;0</formula>
    </cfRule>
    <cfRule type="expression" dxfId="688" priority="32">
      <formula>H39&lt;0</formula>
    </cfRule>
  </conditionalFormatting>
  <conditionalFormatting sqref="F35:F38">
    <cfRule type="expression" dxfId="687" priority="25">
      <formula>F35&gt;0</formula>
    </cfRule>
    <cfRule type="expression" dxfId="686" priority="26">
      <formula>F35&lt;0</formula>
    </cfRule>
  </conditionalFormatting>
  <conditionalFormatting sqref="H35:H38">
    <cfRule type="expression" dxfId="685" priority="23">
      <formula>H35&gt;0</formula>
    </cfRule>
    <cfRule type="expression" dxfId="684" priority="24">
      <formula>H35&lt;0</formula>
    </cfRule>
  </conditionalFormatting>
  <conditionalFormatting sqref="Q8">
    <cfRule type="expression" dxfId="683" priority="19">
      <formula>Q8&gt;0</formula>
    </cfRule>
    <cfRule type="expression" dxfId="682" priority="20">
      <formula>Q8&lt;0</formula>
    </cfRule>
  </conditionalFormatting>
  <conditionalFormatting sqref="Q7">
    <cfRule type="expression" dxfId="681" priority="21">
      <formula>Q7&gt;0</formula>
    </cfRule>
    <cfRule type="expression" dxfId="680" priority="22">
      <formula>Q7&lt;0</formula>
    </cfRule>
  </conditionalFormatting>
  <conditionalFormatting sqref="F58">
    <cfRule type="expression" dxfId="679" priority="15">
      <formula>F58&gt;0</formula>
    </cfRule>
    <cfRule type="expression" dxfId="678" priority="16">
      <formula>F58&lt;0</formula>
    </cfRule>
  </conditionalFormatting>
  <conditionalFormatting sqref="F58">
    <cfRule type="expression" dxfId="677" priority="17">
      <formula>F58&gt;0</formula>
    </cfRule>
    <cfRule type="expression" dxfId="676" priority="18">
      <formula>F58&lt;0</formula>
    </cfRule>
  </conditionalFormatting>
  <conditionalFormatting sqref="H58">
    <cfRule type="expression" dxfId="675" priority="13">
      <formula>H58&gt;0</formula>
    </cfRule>
    <cfRule type="expression" dxfId="674" priority="14">
      <formula>H58&lt;0</formula>
    </cfRule>
  </conditionalFormatting>
  <conditionalFormatting sqref="F59">
    <cfRule type="expression" dxfId="673" priority="9">
      <formula>F59&gt;0</formula>
    </cfRule>
    <cfRule type="expression" dxfId="672" priority="10">
      <formula>F59&lt;0</formula>
    </cfRule>
  </conditionalFormatting>
  <conditionalFormatting sqref="F59">
    <cfRule type="expression" dxfId="671" priority="11">
      <formula>F59&gt;0</formula>
    </cfRule>
    <cfRule type="expression" dxfId="670" priority="12">
      <formula>F59&lt;0</formula>
    </cfRule>
  </conditionalFormatting>
  <conditionalFormatting sqref="H59">
    <cfRule type="expression" dxfId="669" priority="7">
      <formula>H59&gt;0</formula>
    </cfRule>
    <cfRule type="expression" dxfId="668" priority="8">
      <formula>H59&lt;0</formula>
    </cfRule>
  </conditionalFormatting>
  <conditionalFormatting sqref="F105">
    <cfRule type="expression" dxfId="667" priority="3">
      <formula>F105&gt;0</formula>
    </cfRule>
    <cfRule type="expression" dxfId="666" priority="4">
      <formula>F105&lt;0</formula>
    </cfRule>
  </conditionalFormatting>
  <conditionalFormatting sqref="F105">
    <cfRule type="expression" dxfId="665" priority="5">
      <formula>F105&gt;0</formula>
    </cfRule>
    <cfRule type="expression" dxfId="664" priority="6">
      <formula>F105&lt;0</formula>
    </cfRule>
  </conditionalFormatting>
  <conditionalFormatting sqref="H105">
    <cfRule type="expression" dxfId="663" priority="1">
      <formula>H105&gt;0</formula>
    </cfRule>
    <cfRule type="expression" dxfId="662" priority="2">
      <formula>H105&lt;0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1">
        <v>42627</v>
      </c>
      <c r="U2" t="s">
        <v>293</v>
      </c>
      <c r="W2" s="133">
        <v>42727</v>
      </c>
      <c r="X2" s="10">
        <v>12.43</v>
      </c>
      <c r="Y2" s="10">
        <v>12.46</v>
      </c>
      <c r="Z2" s="10">
        <v>12.36</v>
      </c>
      <c r="AA2" s="10">
        <v>12.46</v>
      </c>
      <c r="AB2" s="95">
        <v>15578200</v>
      </c>
      <c r="AC2" s="10">
        <v>12.46</v>
      </c>
      <c r="AD2" s="2">
        <f>Y2-Z2</f>
        <v>0.10000000000000142</v>
      </c>
      <c r="AE2" s="138">
        <f>AC2/AC3-1</f>
        <v>4.8387096774193949E-3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12.23</v>
      </c>
      <c r="T3" s="1"/>
      <c r="W3" s="133">
        <v>42726</v>
      </c>
      <c r="X3" s="10">
        <v>12.63</v>
      </c>
      <c r="Y3" s="10">
        <v>12.64</v>
      </c>
      <c r="Z3" s="10">
        <v>12.4</v>
      </c>
      <c r="AA3" s="10">
        <v>12.4</v>
      </c>
      <c r="AB3" s="95">
        <v>27556900</v>
      </c>
      <c r="AC3" s="10">
        <v>12.4</v>
      </c>
      <c r="AD3" s="2">
        <f t="shared" ref="AD3:AD66" si="0">Y3-Z3</f>
        <v>0.24000000000000021</v>
      </c>
      <c r="AE3" s="138">
        <f t="shared" ref="AE3:AE66" si="1">AC3/AC4-1</f>
        <v>-1.8987341772151889E-2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12.23</v>
      </c>
      <c r="R4" s="506">
        <v>-1.6000000000000001E-3</v>
      </c>
      <c r="T4" s="163"/>
      <c r="W4" s="133">
        <v>42725</v>
      </c>
      <c r="X4" s="10">
        <v>12.73</v>
      </c>
      <c r="Y4" s="10">
        <v>12.77</v>
      </c>
      <c r="Z4" s="10">
        <v>12.64</v>
      </c>
      <c r="AA4" s="10">
        <v>12.64</v>
      </c>
      <c r="AB4" s="95">
        <v>18056600</v>
      </c>
      <c r="AC4" s="10">
        <v>12.64</v>
      </c>
      <c r="AD4" s="2">
        <f t="shared" si="0"/>
        <v>0.12999999999999901</v>
      </c>
      <c r="AE4" s="138">
        <f t="shared" si="1"/>
        <v>-1.0954616588419341E-2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12.7</v>
      </c>
      <c r="Y5" s="10">
        <v>12.82</v>
      </c>
      <c r="Z5" s="10">
        <v>12.68</v>
      </c>
      <c r="AA5" s="10">
        <v>12.78</v>
      </c>
      <c r="AB5" s="95">
        <v>17752900</v>
      </c>
      <c r="AC5" s="10">
        <v>12.78</v>
      </c>
      <c r="AD5" s="2">
        <f t="shared" si="0"/>
        <v>0.14000000000000057</v>
      </c>
      <c r="AE5" s="138">
        <f t="shared" si="1"/>
        <v>9.4786729857818663E-3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12.59</v>
      </c>
      <c r="Y6" s="10">
        <v>12.8</v>
      </c>
      <c r="Z6" s="10">
        <v>12.59</v>
      </c>
      <c r="AA6" s="10">
        <v>12.66</v>
      </c>
      <c r="AB6" s="95">
        <v>22780900</v>
      </c>
      <c r="AC6" s="10">
        <v>12.66</v>
      </c>
      <c r="AD6" s="2">
        <f t="shared" si="0"/>
        <v>0.21000000000000085</v>
      </c>
      <c r="AE6" s="138">
        <f t="shared" si="1"/>
        <v>2.3752969121140222E-3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251.26000000000022</v>
      </c>
      <c r="R7">
        <v>0</v>
      </c>
      <c r="W7" s="133">
        <v>42720</v>
      </c>
      <c r="X7" s="10">
        <v>12.66</v>
      </c>
      <c r="Y7" s="10">
        <v>12.7</v>
      </c>
      <c r="Z7" s="10">
        <v>12.56</v>
      </c>
      <c r="AA7" s="10">
        <v>12.63</v>
      </c>
      <c r="AB7" s="95">
        <v>28099200</v>
      </c>
      <c r="AC7" s="10">
        <v>12.63</v>
      </c>
      <c r="AD7" s="2">
        <f t="shared" si="0"/>
        <v>0.13999999999999879</v>
      </c>
      <c r="AE7" s="138">
        <f t="shared" si="1"/>
        <v>3.9745627980922738E-3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12.54</v>
      </c>
      <c r="Y8" s="10">
        <v>12.72</v>
      </c>
      <c r="Z8" s="10">
        <v>12.52</v>
      </c>
      <c r="AA8" s="10">
        <v>12.58</v>
      </c>
      <c r="AB8" s="95">
        <v>23672100</v>
      </c>
      <c r="AC8" s="10">
        <v>12.58</v>
      </c>
      <c r="AD8" s="2">
        <f t="shared" si="0"/>
        <v>0.20000000000000107</v>
      </c>
      <c r="AE8" s="138">
        <f t="shared" si="1"/>
        <v>3.9904229848364281E-3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12.65</v>
      </c>
      <c r="Y9" s="10">
        <v>12.79</v>
      </c>
      <c r="Z9" s="10">
        <v>12.5</v>
      </c>
      <c r="AA9" s="10">
        <v>12.53</v>
      </c>
      <c r="AB9" s="95">
        <v>42243500</v>
      </c>
      <c r="AC9" s="10">
        <v>12.53</v>
      </c>
      <c r="AD9" s="2">
        <f t="shared" si="0"/>
        <v>0.28999999999999915</v>
      </c>
      <c r="AE9" s="138">
        <f t="shared" si="1"/>
        <v>-1.8794048551292075E-2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M92</f>
        <v>251.26000000000022</v>
      </c>
      <c r="W10" s="133">
        <v>42717</v>
      </c>
      <c r="X10" s="10">
        <v>12.84</v>
      </c>
      <c r="Y10" s="10">
        <v>12.88</v>
      </c>
      <c r="Z10" s="10">
        <v>12.75</v>
      </c>
      <c r="AA10" s="10">
        <v>12.77</v>
      </c>
      <c r="AB10" s="95">
        <v>38816300</v>
      </c>
      <c r="AC10" s="10">
        <v>12.77</v>
      </c>
      <c r="AD10" s="2">
        <f t="shared" si="0"/>
        <v>0.13000000000000078</v>
      </c>
      <c r="AE10" s="138">
        <f t="shared" si="1"/>
        <v>-3.900156006240274E-3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4.82E-2</v>
      </c>
      <c r="W11" s="133">
        <v>42716</v>
      </c>
      <c r="X11" s="10">
        <v>13.08</v>
      </c>
      <c r="Y11" s="10">
        <v>13.1</v>
      </c>
      <c r="Z11" s="10">
        <v>12.81</v>
      </c>
      <c r="AA11" s="10">
        <v>12.82</v>
      </c>
      <c r="AB11" s="95">
        <v>39544700</v>
      </c>
      <c r="AC11" s="10">
        <v>12.82</v>
      </c>
      <c r="AD11" s="2">
        <f t="shared" si="0"/>
        <v>0.28999999999999915</v>
      </c>
      <c r="AE11" s="138">
        <f t="shared" si="1"/>
        <v>-2.6575550493545874E-2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42713</v>
      </c>
      <c r="X12" s="10">
        <v>13</v>
      </c>
      <c r="Y12" s="10">
        <v>13.2</v>
      </c>
      <c r="Z12" s="10">
        <v>12.91</v>
      </c>
      <c r="AA12" s="10">
        <v>13.17</v>
      </c>
      <c r="AB12" s="95">
        <v>45233200</v>
      </c>
      <c r="AC12" s="10">
        <v>13.17</v>
      </c>
      <c r="AD12" s="2">
        <f t="shared" si="0"/>
        <v>0.28999999999999915</v>
      </c>
      <c r="AE12" s="138">
        <f t="shared" si="1"/>
        <v>1.0744435917114492E-2</v>
      </c>
    </row>
    <row r="13" spans="1:31" x14ac:dyDescent="0.25">
      <c r="H13" s="72"/>
      <c r="W13" s="133">
        <v>42712</v>
      </c>
      <c r="X13" s="10">
        <v>13.07</v>
      </c>
      <c r="Y13" s="10">
        <v>13.15</v>
      </c>
      <c r="Z13" s="10">
        <v>12.97</v>
      </c>
      <c r="AA13" s="10">
        <v>13.03</v>
      </c>
      <c r="AB13" s="95">
        <v>41451800</v>
      </c>
      <c r="AC13" s="10">
        <v>13.03</v>
      </c>
      <c r="AD13" s="2">
        <f t="shared" si="0"/>
        <v>0.17999999999999972</v>
      </c>
      <c r="AE13" s="138">
        <f t="shared" si="1"/>
        <v>-2.2970903522205877E-3</v>
      </c>
    </row>
    <row r="14" spans="1:31" x14ac:dyDescent="0.25">
      <c r="H14" s="72"/>
      <c r="W14" s="133">
        <v>42711</v>
      </c>
      <c r="X14" s="10">
        <v>12.59</v>
      </c>
      <c r="Y14" s="10">
        <v>13.15</v>
      </c>
      <c r="Z14" s="10">
        <v>12.54</v>
      </c>
      <c r="AA14" s="10">
        <v>13.06</v>
      </c>
      <c r="AB14" s="95">
        <v>58440500</v>
      </c>
      <c r="AC14" s="10">
        <v>13.06</v>
      </c>
      <c r="AD14" s="2">
        <f t="shared" si="0"/>
        <v>0.61000000000000121</v>
      </c>
      <c r="AE14" s="138">
        <f t="shared" si="1"/>
        <v>3.9808917197452276E-2</v>
      </c>
    </row>
    <row r="15" spans="1:31" x14ac:dyDescent="0.25">
      <c r="H15" s="72"/>
      <c r="W15" s="133">
        <v>42710</v>
      </c>
      <c r="X15" s="10">
        <v>12.4</v>
      </c>
      <c r="Y15" s="10">
        <v>12.59</v>
      </c>
      <c r="Z15" s="10">
        <v>12.37</v>
      </c>
      <c r="AA15" s="10">
        <v>12.56</v>
      </c>
      <c r="AB15" s="95">
        <v>23668100</v>
      </c>
      <c r="AC15" s="10">
        <v>12.56</v>
      </c>
      <c r="AD15" s="2">
        <f t="shared" si="0"/>
        <v>0.22000000000000064</v>
      </c>
      <c r="AE15" s="138">
        <f t="shared" si="1"/>
        <v>9.6463022508039842E-3</v>
      </c>
    </row>
    <row r="16" spans="1:31" x14ac:dyDescent="0.25">
      <c r="H16" s="72"/>
      <c r="W16" s="133">
        <v>42709</v>
      </c>
      <c r="X16" s="10">
        <v>12.31</v>
      </c>
      <c r="Y16" s="10">
        <v>12.5</v>
      </c>
      <c r="Z16" s="10">
        <v>12.29</v>
      </c>
      <c r="AA16" s="10">
        <v>12.44</v>
      </c>
      <c r="AB16" s="95">
        <v>36118300</v>
      </c>
      <c r="AC16" s="10">
        <v>12.44</v>
      </c>
      <c r="AD16" s="2">
        <f t="shared" si="0"/>
        <v>0.21000000000000085</v>
      </c>
      <c r="AE16" s="138">
        <f t="shared" si="1"/>
        <v>1.6339869281045694E-2</v>
      </c>
    </row>
    <row r="17" spans="1:31" x14ac:dyDescent="0.25">
      <c r="H17" s="72"/>
      <c r="W17" s="133">
        <v>42706</v>
      </c>
      <c r="X17" s="10">
        <v>12.58</v>
      </c>
      <c r="Y17" s="10">
        <v>12.58</v>
      </c>
      <c r="Z17" s="10">
        <v>12.15</v>
      </c>
      <c r="AA17" s="10">
        <v>12.24</v>
      </c>
      <c r="AB17" s="95">
        <v>38601600</v>
      </c>
      <c r="AC17" s="10">
        <v>12.24</v>
      </c>
      <c r="AD17" s="2">
        <f t="shared" si="0"/>
        <v>0.42999999999999972</v>
      </c>
      <c r="AE17" s="138">
        <f t="shared" si="1"/>
        <v>-1.5285599356395729E-2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12.23</v>
      </c>
      <c r="Y18" s="10">
        <v>12.8</v>
      </c>
      <c r="Z18" s="10">
        <v>12.18</v>
      </c>
      <c r="AA18" s="10">
        <v>12.43</v>
      </c>
      <c r="AB18" s="95">
        <v>95143600</v>
      </c>
      <c r="AC18" s="10">
        <v>12.43</v>
      </c>
      <c r="AD18" s="2">
        <f t="shared" si="0"/>
        <v>0.62000000000000099</v>
      </c>
      <c r="AE18" s="138">
        <f t="shared" si="1"/>
        <v>3.9297658862876172E-2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11.97</v>
      </c>
      <c r="Y19" s="10">
        <v>12.14</v>
      </c>
      <c r="Z19" s="10">
        <v>11.92</v>
      </c>
      <c r="AA19" s="10">
        <v>11.96</v>
      </c>
      <c r="AB19" s="95">
        <v>47646200</v>
      </c>
      <c r="AC19" s="10">
        <v>11.96</v>
      </c>
      <c r="AD19" s="2">
        <f t="shared" si="0"/>
        <v>0.22000000000000064</v>
      </c>
      <c r="AE19" s="138">
        <f t="shared" si="1"/>
        <v>3.3557046979866278E-3</v>
      </c>
    </row>
    <row r="20" spans="1:31" x14ac:dyDescent="0.25">
      <c r="W20" s="133">
        <v>42703</v>
      </c>
      <c r="X20" s="10">
        <v>11.93</v>
      </c>
      <c r="Y20" s="10">
        <v>12</v>
      </c>
      <c r="Z20" s="10">
        <v>11.87</v>
      </c>
      <c r="AA20" s="10">
        <v>11.92</v>
      </c>
      <c r="AB20" s="95">
        <v>23690800</v>
      </c>
      <c r="AC20" s="10">
        <v>11.92</v>
      </c>
      <c r="AD20" s="2">
        <f t="shared" si="0"/>
        <v>0.13000000000000078</v>
      </c>
      <c r="AE20" s="138">
        <f t="shared" si="1"/>
        <v>0</v>
      </c>
    </row>
    <row r="21" spans="1:31" x14ac:dyDescent="0.25">
      <c r="W21" s="133">
        <v>42702</v>
      </c>
      <c r="X21" s="10">
        <v>12.02</v>
      </c>
      <c r="Y21" s="10">
        <v>12.05</v>
      </c>
      <c r="Z21" s="10">
        <v>11.89</v>
      </c>
      <c r="AA21" s="10">
        <v>11.92</v>
      </c>
      <c r="AB21" s="95">
        <v>24407200</v>
      </c>
      <c r="AC21" s="10">
        <v>11.92</v>
      </c>
      <c r="AD21" s="2">
        <f t="shared" si="0"/>
        <v>0.16000000000000014</v>
      </c>
      <c r="AE21" s="138">
        <f t="shared" si="1"/>
        <v>-9.966777408637828E-3</v>
      </c>
    </row>
    <row r="22" spans="1:31" x14ac:dyDescent="0.25">
      <c r="W22" s="133">
        <v>42699</v>
      </c>
      <c r="X22" s="10">
        <v>11.95</v>
      </c>
      <c r="Y22" s="10">
        <v>12.06</v>
      </c>
      <c r="Z22" s="10">
        <v>11.93</v>
      </c>
      <c r="AA22" s="10">
        <v>12.04</v>
      </c>
      <c r="AB22" s="95">
        <v>11439600</v>
      </c>
      <c r="AC22" s="10">
        <v>12.04</v>
      </c>
      <c r="AD22" s="2">
        <f t="shared" si="0"/>
        <v>0.13000000000000078</v>
      </c>
      <c r="AE22" s="138">
        <f t="shared" si="1"/>
        <v>1.1764705882352899E-2</v>
      </c>
    </row>
    <row r="23" spans="1:31" x14ac:dyDescent="0.25">
      <c r="W23" s="133">
        <v>42697</v>
      </c>
      <c r="X23" s="10">
        <v>11.9</v>
      </c>
      <c r="Y23" s="10">
        <v>12</v>
      </c>
      <c r="Z23" s="10">
        <v>11.85</v>
      </c>
      <c r="AA23" s="10">
        <v>11.9</v>
      </c>
      <c r="AB23" s="95">
        <v>22414000</v>
      </c>
      <c r="AC23" s="10">
        <v>11.9</v>
      </c>
      <c r="AD23" s="2">
        <f t="shared" si="0"/>
        <v>0.15000000000000036</v>
      </c>
      <c r="AE23" s="138">
        <f t="shared" si="1"/>
        <v>8.41042893187538E-4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11.76</v>
      </c>
      <c r="Y24" s="10">
        <v>11.91</v>
      </c>
      <c r="Z24" s="10">
        <v>11.73</v>
      </c>
      <c r="AA24" s="10">
        <v>11.89</v>
      </c>
      <c r="AB24" s="95">
        <v>24274700</v>
      </c>
      <c r="AC24" s="10">
        <v>11.89</v>
      </c>
      <c r="AD24" s="2">
        <f t="shared" si="0"/>
        <v>0.17999999999999972</v>
      </c>
      <c r="AE24" s="138">
        <f t="shared" si="1"/>
        <v>8.4817642069552335E-3</v>
      </c>
    </row>
    <row r="25" spans="1:31" x14ac:dyDescent="0.25">
      <c r="B25" s="266">
        <v>42488</v>
      </c>
      <c r="C25" s="261">
        <v>100</v>
      </c>
      <c r="D25" s="262">
        <v>13.8</v>
      </c>
      <c r="E25" s="262">
        <v>13.56</v>
      </c>
      <c r="F25" s="262">
        <f>C25*(E25-D25)</f>
        <v>-24.000000000000021</v>
      </c>
      <c r="G25" s="262">
        <f>D25*C25</f>
        <v>1380</v>
      </c>
      <c r="H25" s="276">
        <f>(E25-D25)/D25</f>
        <v>-1.7391304347826101E-2</v>
      </c>
      <c r="I25" s="262"/>
      <c r="W25" s="133">
        <v>42695</v>
      </c>
      <c r="X25" s="10">
        <v>11.77</v>
      </c>
      <c r="Y25" s="10">
        <v>11.9</v>
      </c>
      <c r="Z25" s="10">
        <v>11.77</v>
      </c>
      <c r="AA25" s="10">
        <v>11.79</v>
      </c>
      <c r="AB25" s="95">
        <v>19508600</v>
      </c>
      <c r="AC25" s="10">
        <v>11.79</v>
      </c>
      <c r="AD25" s="2">
        <f t="shared" si="0"/>
        <v>0.13000000000000078</v>
      </c>
      <c r="AE25" s="138">
        <f t="shared" si="1"/>
        <v>2.5510204081631294E-3</v>
      </c>
    </row>
    <row r="26" spans="1:31" x14ac:dyDescent="0.25">
      <c r="B26" s="266">
        <v>42494</v>
      </c>
      <c r="C26" s="261">
        <v>100</v>
      </c>
      <c r="D26" s="262">
        <v>13.8</v>
      </c>
      <c r="E26" s="262">
        <v>13.31</v>
      </c>
      <c r="F26" s="262">
        <f>C26*(E26-D26)</f>
        <v>-49.000000000000021</v>
      </c>
      <c r="G26" s="262">
        <f>D26*C26</f>
        <v>1380</v>
      </c>
      <c r="H26" s="276">
        <f>(E26-D26)/D26</f>
        <v>-3.5507246376811609E-2</v>
      </c>
      <c r="I26" s="262"/>
      <c r="W26" s="133">
        <v>42692</v>
      </c>
      <c r="X26" s="10">
        <v>11.87</v>
      </c>
      <c r="Y26" s="10">
        <v>11.9</v>
      </c>
      <c r="Z26" s="10">
        <v>11.73</v>
      </c>
      <c r="AA26" s="10">
        <v>11.76</v>
      </c>
      <c r="AB26" s="95">
        <v>30662000</v>
      </c>
      <c r="AC26" s="10">
        <v>11.76</v>
      </c>
      <c r="AD26" s="2">
        <f t="shared" si="0"/>
        <v>0.16999999999999993</v>
      </c>
      <c r="AE26" s="138">
        <f t="shared" si="1"/>
        <v>-9.2670598146588068E-3</v>
      </c>
    </row>
    <row r="27" spans="1:31" x14ac:dyDescent="0.25">
      <c r="B27" s="266">
        <v>42507</v>
      </c>
      <c r="C27" s="261">
        <v>200</v>
      </c>
      <c r="D27" s="262">
        <v>13.44</v>
      </c>
      <c r="E27" s="262">
        <v>13.14</v>
      </c>
      <c r="F27" s="262">
        <f>C27*(E27-D27)</f>
        <v>-59.999999999999787</v>
      </c>
      <c r="G27" s="262">
        <f>D27*C27</f>
        <v>2688</v>
      </c>
      <c r="H27" s="276">
        <f>(E27-D27)/D27</f>
        <v>-2.2321428571428492E-2</v>
      </c>
      <c r="I27" s="262"/>
      <c r="W27" s="133">
        <v>42691</v>
      </c>
      <c r="X27" s="10">
        <v>11.9</v>
      </c>
      <c r="Y27" s="10">
        <v>11.96</v>
      </c>
      <c r="Z27" s="10">
        <v>11.78</v>
      </c>
      <c r="AA27" s="10">
        <v>11.87</v>
      </c>
      <c r="AB27" s="95">
        <v>38502500</v>
      </c>
      <c r="AC27" s="10">
        <v>11.87</v>
      </c>
      <c r="AD27" s="2">
        <f t="shared" si="0"/>
        <v>0.18000000000000149</v>
      </c>
      <c r="AE27" s="138">
        <f t="shared" si="1"/>
        <v>-1.0833333333333361E-2</v>
      </c>
    </row>
    <row r="28" spans="1:31" x14ac:dyDescent="0.25">
      <c r="B28" s="266">
        <v>42515</v>
      </c>
      <c r="C28" s="261">
        <v>100</v>
      </c>
      <c r="D28" s="262">
        <v>13.2903</v>
      </c>
      <c r="E28" s="262">
        <v>13.52</v>
      </c>
      <c r="F28" s="262">
        <f t="shared" ref="F28:F34" si="3">C28*(E28-D28)</f>
        <v>22.969999999999935</v>
      </c>
      <c r="G28" s="262">
        <f t="shared" ref="G28:G34" si="4">D28*C28</f>
        <v>1329.03</v>
      </c>
      <c r="H28" s="276">
        <f t="shared" ref="H28:H34" si="5">(E28-D28)/D28</f>
        <v>1.7283281791983577E-2</v>
      </c>
      <c r="I28" s="262"/>
      <c r="W28" s="133">
        <v>42690</v>
      </c>
      <c r="X28" s="10">
        <v>12</v>
      </c>
      <c r="Y28" s="10">
        <v>12.05</v>
      </c>
      <c r="Z28" s="10">
        <v>11.92</v>
      </c>
      <c r="AA28" s="10">
        <v>12</v>
      </c>
      <c r="AB28" s="95">
        <v>25195500</v>
      </c>
      <c r="AC28" s="10">
        <v>12</v>
      </c>
      <c r="AD28" s="2">
        <f t="shared" si="0"/>
        <v>0.13000000000000078</v>
      </c>
      <c r="AE28" s="138">
        <f t="shared" si="1"/>
        <v>-3.3222591362125353E-3</v>
      </c>
    </row>
    <row r="29" spans="1:31" x14ac:dyDescent="0.25">
      <c r="B29" s="266">
        <v>42527</v>
      </c>
      <c r="C29" s="261">
        <v>100</v>
      </c>
      <c r="D29" s="262">
        <v>13.2903</v>
      </c>
      <c r="E29" s="262">
        <v>13.18</v>
      </c>
      <c r="F29" s="262">
        <f t="shared" si="3"/>
        <v>-11.030000000000051</v>
      </c>
      <c r="G29" s="262">
        <f t="shared" si="4"/>
        <v>1329.03</v>
      </c>
      <c r="H29" s="276">
        <f t="shared" si="5"/>
        <v>-8.2992859453887811E-3</v>
      </c>
      <c r="I29" s="262"/>
      <c r="W29" s="133">
        <v>42689</v>
      </c>
      <c r="X29" s="10">
        <v>12.06</v>
      </c>
      <c r="Y29" s="10">
        <v>12.14</v>
      </c>
      <c r="Z29" s="10">
        <v>11.95</v>
      </c>
      <c r="AA29" s="10">
        <v>12.04</v>
      </c>
      <c r="AB29" s="95">
        <v>31498500</v>
      </c>
      <c r="AC29" s="10">
        <v>12.04</v>
      </c>
      <c r="AD29" s="2">
        <f t="shared" si="0"/>
        <v>0.19000000000000128</v>
      </c>
      <c r="AE29" s="138">
        <f t="shared" si="1"/>
        <v>-1.6583747927032544E-3</v>
      </c>
    </row>
    <row r="30" spans="1:31" x14ac:dyDescent="0.25">
      <c r="B30" s="266">
        <v>42528</v>
      </c>
      <c r="C30" s="261">
        <v>100</v>
      </c>
      <c r="D30" s="262">
        <v>13.2903</v>
      </c>
      <c r="E30" s="262">
        <v>13.38</v>
      </c>
      <c r="F30" s="262">
        <f t="shared" si="3"/>
        <v>8.9700000000000557</v>
      </c>
      <c r="G30" s="262">
        <f t="shared" si="4"/>
        <v>1329.03</v>
      </c>
      <c r="H30" s="276">
        <f t="shared" si="5"/>
        <v>6.7492833118891638E-3</v>
      </c>
      <c r="I30" s="262"/>
      <c r="W30" s="133">
        <v>42688</v>
      </c>
      <c r="X30" s="10">
        <v>12.27</v>
      </c>
      <c r="Y30" s="10">
        <v>12.5</v>
      </c>
      <c r="Z30" s="10">
        <v>12.02</v>
      </c>
      <c r="AA30" s="10">
        <v>12.06</v>
      </c>
      <c r="AB30" s="95">
        <v>56109900</v>
      </c>
      <c r="AC30" s="10">
        <v>12.06</v>
      </c>
      <c r="AD30" s="2">
        <f t="shared" si="0"/>
        <v>0.48000000000000043</v>
      </c>
      <c r="AE30" s="138">
        <f t="shared" si="1"/>
        <v>-1.7915309446253969E-2</v>
      </c>
    </row>
    <row r="31" spans="1:31" x14ac:dyDescent="0.25">
      <c r="B31" s="266">
        <v>42535</v>
      </c>
      <c r="C31" s="261">
        <v>100</v>
      </c>
      <c r="D31" s="262">
        <v>13.29</v>
      </c>
      <c r="E31" s="262">
        <v>12.84</v>
      </c>
      <c r="F31" s="262">
        <f t="shared" si="3"/>
        <v>-44.999999999999929</v>
      </c>
      <c r="G31" s="262">
        <f t="shared" si="4"/>
        <v>1329</v>
      </c>
      <c r="H31" s="276">
        <f t="shared" si="5"/>
        <v>-3.386004514672681E-2</v>
      </c>
      <c r="I31" s="262"/>
      <c r="W31" s="133">
        <v>42685</v>
      </c>
      <c r="X31" s="10">
        <v>11.88</v>
      </c>
      <c r="Y31" s="10">
        <v>12.4</v>
      </c>
      <c r="Z31" s="10">
        <v>11.84</v>
      </c>
      <c r="AA31" s="10">
        <v>12.28</v>
      </c>
      <c r="AB31" s="95">
        <v>79135100</v>
      </c>
      <c r="AC31" s="10">
        <v>12.28</v>
      </c>
      <c r="AD31" s="2">
        <f t="shared" si="0"/>
        <v>0.5600000000000005</v>
      </c>
      <c r="AE31" s="138">
        <f t="shared" si="1"/>
        <v>2.8475711892797406E-2</v>
      </c>
    </row>
    <row r="32" spans="1:31" x14ac:dyDescent="0.25">
      <c r="B32" s="266">
        <v>42542</v>
      </c>
      <c r="C32" s="261">
        <v>100</v>
      </c>
      <c r="D32" s="262">
        <v>13.2903</v>
      </c>
      <c r="E32" s="262">
        <v>13.42</v>
      </c>
      <c r="F32" s="262">
        <f t="shared" si="3"/>
        <v>12.96999999999997</v>
      </c>
      <c r="G32" s="262">
        <f t="shared" si="4"/>
        <v>1329.03</v>
      </c>
      <c r="H32" s="276">
        <f t="shared" si="5"/>
        <v>9.758997163344673E-3</v>
      </c>
      <c r="I32" s="262"/>
      <c r="W32" s="133">
        <v>42684</v>
      </c>
      <c r="X32" s="10">
        <v>11.58</v>
      </c>
      <c r="Y32" s="10">
        <v>11.98</v>
      </c>
      <c r="Z32" s="10">
        <v>11.58</v>
      </c>
      <c r="AA32" s="10">
        <v>11.94</v>
      </c>
      <c r="AB32" s="95">
        <v>52749500</v>
      </c>
      <c r="AC32" s="10">
        <v>11.94</v>
      </c>
      <c r="AD32" s="2">
        <f t="shared" si="0"/>
        <v>0.40000000000000036</v>
      </c>
      <c r="AE32" s="138">
        <f t="shared" si="1"/>
        <v>3.1088082901554293E-2</v>
      </c>
    </row>
    <row r="33" spans="2:31" x14ac:dyDescent="0.25">
      <c r="B33" s="266">
        <v>42545</v>
      </c>
      <c r="C33" s="261">
        <v>250</v>
      </c>
      <c r="D33" s="262">
        <v>12.966100000000001</v>
      </c>
      <c r="E33" s="262">
        <v>12.52</v>
      </c>
      <c r="F33" s="262">
        <f t="shared" si="3"/>
        <v>-111.52500000000032</v>
      </c>
      <c r="G33" s="262">
        <f t="shared" si="4"/>
        <v>3241.5250000000001</v>
      </c>
      <c r="H33" s="276">
        <f t="shared" si="5"/>
        <v>-3.4405102536614808E-2</v>
      </c>
      <c r="I33" s="262"/>
      <c r="W33" s="133">
        <v>42683</v>
      </c>
      <c r="X33" s="10">
        <v>11.15</v>
      </c>
      <c r="Y33" s="10">
        <v>11.63</v>
      </c>
      <c r="Z33" s="10">
        <v>11.07</v>
      </c>
      <c r="AA33" s="10">
        <v>11.58</v>
      </c>
      <c r="AB33" s="95">
        <v>60625700</v>
      </c>
      <c r="AC33" s="10">
        <v>11.58</v>
      </c>
      <c r="AD33" s="2">
        <f t="shared" si="0"/>
        <v>0.5600000000000005</v>
      </c>
      <c r="AE33" s="138">
        <f t="shared" si="1"/>
        <v>8.7108013937282625E-3</v>
      </c>
    </row>
    <row r="34" spans="2:31" x14ac:dyDescent="0.25">
      <c r="B34" s="266">
        <v>42548</v>
      </c>
      <c r="C34" s="261">
        <v>400</v>
      </c>
      <c r="D34" s="262">
        <v>12.6713</v>
      </c>
      <c r="E34" s="262">
        <v>12.16</v>
      </c>
      <c r="F34" s="262">
        <f t="shared" si="3"/>
        <v>-204.52000000000012</v>
      </c>
      <c r="G34" s="262">
        <f t="shared" si="4"/>
        <v>5068.5200000000004</v>
      </c>
      <c r="H34" s="276">
        <f t="shared" si="5"/>
        <v>-4.0351029491843798E-2</v>
      </c>
      <c r="I34" s="262"/>
      <c r="W34" s="133">
        <v>42682</v>
      </c>
      <c r="X34" s="10">
        <v>11.5</v>
      </c>
      <c r="Y34" s="10">
        <v>11.51</v>
      </c>
      <c r="Z34" s="10">
        <v>11.35</v>
      </c>
      <c r="AA34" s="10">
        <v>11.48</v>
      </c>
      <c r="AB34" s="95">
        <v>28497900</v>
      </c>
      <c r="AC34" s="10">
        <v>11.48</v>
      </c>
      <c r="AD34" s="2">
        <f t="shared" si="0"/>
        <v>0.16000000000000014</v>
      </c>
      <c r="AE34" s="138">
        <f t="shared" si="1"/>
        <v>-8.6355785837650689E-3</v>
      </c>
    </row>
    <row r="35" spans="2:31" x14ac:dyDescent="0.25">
      <c r="B35" s="266">
        <v>42552</v>
      </c>
      <c r="C35" s="261">
        <v>400</v>
      </c>
      <c r="D35" s="262">
        <v>12.6713</v>
      </c>
      <c r="E35" s="262">
        <v>12.72</v>
      </c>
      <c r="F35" s="262">
        <f t="shared" ref="F35" si="6">C35*(E35-D35)</f>
        <v>19.480000000000075</v>
      </c>
      <c r="G35" s="262">
        <f t="shared" ref="G35" si="7">D35*C35</f>
        <v>5068.5200000000004</v>
      </c>
      <c r="H35" s="276">
        <f t="shared" ref="H35" si="8">(E35-D35)/D35</f>
        <v>3.843330992084489E-3</v>
      </c>
      <c r="I35" s="262"/>
      <c r="W35" s="133">
        <v>42681</v>
      </c>
      <c r="X35" s="10">
        <v>11.52</v>
      </c>
      <c r="Y35" s="10">
        <v>11.62</v>
      </c>
      <c r="Z35" s="10">
        <v>11.39</v>
      </c>
      <c r="AA35" s="10">
        <v>11.58</v>
      </c>
      <c r="AB35" s="95">
        <v>25120700</v>
      </c>
      <c r="AC35" s="10">
        <v>11.58</v>
      </c>
      <c r="AD35" s="2">
        <f t="shared" si="0"/>
        <v>0.22999999999999865</v>
      </c>
      <c r="AE35" s="138">
        <f t="shared" si="1"/>
        <v>2.1164021164021163E-2</v>
      </c>
    </row>
    <row r="36" spans="2:31" x14ac:dyDescent="0.25">
      <c r="B36" s="266">
        <v>42556</v>
      </c>
      <c r="C36" s="261">
        <v>400</v>
      </c>
      <c r="D36" s="262">
        <v>12.6713</v>
      </c>
      <c r="E36" s="262">
        <v>12.4</v>
      </c>
      <c r="F36" s="262">
        <f t="shared" ref="F36:F37" si="9">C36*(E36-D36)</f>
        <v>-108.52000000000004</v>
      </c>
      <c r="G36" s="262">
        <f t="shared" ref="G36:G37" si="10">D36*C36</f>
        <v>5068.5200000000004</v>
      </c>
      <c r="H36" s="276">
        <f t="shared" ref="H36:H37" si="11">(E36-D36)/D36</f>
        <v>-2.1410589284445961E-2</v>
      </c>
      <c r="I36" s="597">
        <v>11.5</v>
      </c>
      <c r="W36" s="133">
        <v>42678</v>
      </c>
      <c r="X36" s="10">
        <v>11.31</v>
      </c>
      <c r="Y36" s="10">
        <v>11.5</v>
      </c>
      <c r="Z36" s="10">
        <v>11.3</v>
      </c>
      <c r="AA36" s="10">
        <v>11.34</v>
      </c>
      <c r="AB36" s="95">
        <v>24752400</v>
      </c>
      <c r="AC36" s="10">
        <v>11.34</v>
      </c>
      <c r="AD36" s="2">
        <f t="shared" si="0"/>
        <v>0.19999999999999929</v>
      </c>
      <c r="AE36" s="138">
        <f t="shared" si="1"/>
        <v>-8.810572687224516E-4</v>
      </c>
    </row>
    <row r="37" spans="2:31" x14ac:dyDescent="0.25">
      <c r="B37" s="266">
        <v>42566</v>
      </c>
      <c r="C37" s="261">
        <v>300</v>
      </c>
      <c r="D37" s="262">
        <v>12.5352</v>
      </c>
      <c r="E37" s="262">
        <v>13.57</v>
      </c>
      <c r="F37" s="262">
        <f t="shared" si="9"/>
        <v>310.44000000000017</v>
      </c>
      <c r="G37" s="262">
        <f t="shared" si="10"/>
        <v>3760.56</v>
      </c>
      <c r="H37" s="276">
        <f t="shared" si="11"/>
        <v>8.2551534877784216E-2</v>
      </c>
      <c r="I37" s="597"/>
      <c r="W37" s="133">
        <v>42677</v>
      </c>
      <c r="X37" s="10">
        <v>11.39</v>
      </c>
      <c r="Y37" s="10">
        <v>11.46</v>
      </c>
      <c r="Z37" s="10">
        <v>11.27</v>
      </c>
      <c r="AA37" s="10">
        <v>11.35</v>
      </c>
      <c r="AB37" s="95">
        <v>38651500</v>
      </c>
      <c r="AC37" s="10">
        <v>11.35</v>
      </c>
      <c r="AD37" s="2">
        <f t="shared" si="0"/>
        <v>0.19000000000000128</v>
      </c>
      <c r="AE37" s="138">
        <f t="shared" si="1"/>
        <v>-4.3859649122807154E-3</v>
      </c>
    </row>
    <row r="38" spans="2:31" x14ac:dyDescent="0.25">
      <c r="B38" s="266">
        <v>42570</v>
      </c>
      <c r="C38" s="261">
        <v>300</v>
      </c>
      <c r="D38" s="262">
        <v>12.5352</v>
      </c>
      <c r="E38" s="262">
        <v>13.65</v>
      </c>
      <c r="F38" s="262">
        <f t="shared" ref="F38" si="12">C38*(E38-D38)</f>
        <v>334.44000000000023</v>
      </c>
      <c r="G38" s="262">
        <f t="shared" ref="G38" si="13">D38*C38</f>
        <v>3760.56</v>
      </c>
      <c r="H38" s="276">
        <f t="shared" ref="H38" si="14">(E38-D38)/D38</f>
        <v>8.8933563086348894E-2</v>
      </c>
      <c r="I38" s="262"/>
      <c r="W38" s="133">
        <v>42676</v>
      </c>
      <c r="X38" s="10">
        <v>11.51</v>
      </c>
      <c r="Y38" s="10">
        <v>11.56</v>
      </c>
      <c r="Z38" s="10">
        <v>11.36</v>
      </c>
      <c r="AA38" s="10">
        <v>11.4</v>
      </c>
      <c r="AB38" s="95">
        <v>36229400</v>
      </c>
      <c r="AC38" s="10">
        <v>11.4</v>
      </c>
      <c r="AD38" s="2">
        <f t="shared" si="0"/>
        <v>0.20000000000000107</v>
      </c>
      <c r="AE38" s="138">
        <f t="shared" si="1"/>
        <v>-1.8087855297157507E-2</v>
      </c>
    </row>
    <row r="39" spans="2:31" x14ac:dyDescent="0.25">
      <c r="B39" s="266">
        <v>42571</v>
      </c>
      <c r="C39" s="261">
        <v>300</v>
      </c>
      <c r="D39" s="262">
        <v>12.5352</v>
      </c>
      <c r="E39" s="262">
        <v>13.74</v>
      </c>
      <c r="F39" s="262">
        <f t="shared" ref="F39" si="15">C39*(E39-D39)</f>
        <v>361.44000000000017</v>
      </c>
      <c r="G39" s="262">
        <f t="shared" ref="G39" si="16">D39*C39</f>
        <v>3760.56</v>
      </c>
      <c r="H39" s="276">
        <f t="shared" ref="H39" si="17">(E39-D39)/D39</f>
        <v>9.6113344820984159E-2</v>
      </c>
      <c r="I39" s="262"/>
      <c r="W39" s="133">
        <v>42675</v>
      </c>
      <c r="X39" s="10">
        <v>11.78</v>
      </c>
      <c r="Y39" s="10">
        <v>11.84</v>
      </c>
      <c r="Z39" s="10">
        <v>11.5</v>
      </c>
      <c r="AA39" s="10">
        <v>11.61</v>
      </c>
      <c r="AB39" s="95">
        <v>35613600</v>
      </c>
      <c r="AC39" s="10">
        <v>11.61</v>
      </c>
      <c r="AD39" s="2">
        <f t="shared" si="0"/>
        <v>0.33999999999999986</v>
      </c>
      <c r="AE39" s="138">
        <f t="shared" si="1"/>
        <v>-1.1073253833049468E-2</v>
      </c>
    </row>
    <row r="40" spans="2:31" ht="20.25" thickBot="1" x14ac:dyDescent="0.35">
      <c r="B40" s="266">
        <v>42572</v>
      </c>
      <c r="C40" s="261">
        <v>300</v>
      </c>
      <c r="D40" s="262">
        <v>12.5352</v>
      </c>
      <c r="E40" s="262">
        <v>13.92</v>
      </c>
      <c r="F40" s="262">
        <f t="shared" ref="F40" si="18">C40*(E40-D40)</f>
        <v>415.44000000000005</v>
      </c>
      <c r="G40" s="262">
        <f t="shared" ref="G40" si="19">D40*C40</f>
        <v>3760.56</v>
      </c>
      <c r="H40" s="276">
        <f t="shared" ref="H40" si="20">(E40-D40)/D40</f>
        <v>0.11047290829025466</v>
      </c>
      <c r="I40" s="262"/>
      <c r="O40" s="614" t="s">
        <v>78</v>
      </c>
      <c r="P40" s="614"/>
      <c r="W40" s="133">
        <v>42674</v>
      </c>
      <c r="X40" s="10">
        <v>11.75</v>
      </c>
      <c r="Y40" s="10">
        <v>11.81</v>
      </c>
      <c r="Z40" s="10">
        <v>11.69</v>
      </c>
      <c r="AA40" s="10">
        <v>11.74</v>
      </c>
      <c r="AB40" s="95">
        <v>31898400</v>
      </c>
      <c r="AC40" s="10">
        <v>11.74</v>
      </c>
      <c r="AD40" s="2">
        <f t="shared" si="0"/>
        <v>0.12000000000000099</v>
      </c>
      <c r="AE40" s="138">
        <f t="shared" si="1"/>
        <v>1.7064846416381396E-3</v>
      </c>
    </row>
    <row r="41" spans="2:31" ht="15.75" thickTop="1" x14ac:dyDescent="0.25">
      <c r="B41" s="266">
        <v>42575</v>
      </c>
      <c r="C41" s="261">
        <v>300</v>
      </c>
      <c r="D41" s="262">
        <v>12.5352</v>
      </c>
      <c r="E41" s="262">
        <v>13.82</v>
      </c>
      <c r="F41" s="262">
        <f t="shared" ref="F41:F42" si="21">C41*(E41-D41)</f>
        <v>385.44000000000017</v>
      </c>
      <c r="G41" s="262">
        <f t="shared" ref="G41:G42" si="22">D41*C41</f>
        <v>3760.56</v>
      </c>
      <c r="H41" s="276">
        <f t="shared" ref="H41:H42" si="23">(E41-D41)/D41</f>
        <v>0.10249537302954884</v>
      </c>
      <c r="I41" s="262"/>
      <c r="O41" s="83">
        <v>1.1000000000000001</v>
      </c>
      <c r="P41" s="83">
        <f>O41*$Q$4</f>
        <v>13.453000000000001</v>
      </c>
      <c r="Q41" s="2"/>
      <c r="W41" s="133">
        <v>42671</v>
      </c>
      <c r="X41" s="10">
        <v>11.74</v>
      </c>
      <c r="Y41" s="10">
        <v>11.85</v>
      </c>
      <c r="Z41" s="10">
        <v>11.63</v>
      </c>
      <c r="AA41" s="10">
        <v>11.72</v>
      </c>
      <c r="AB41" s="95">
        <v>37142400</v>
      </c>
      <c r="AC41" s="10">
        <v>11.72</v>
      </c>
      <c r="AD41" s="2">
        <f t="shared" si="0"/>
        <v>0.21999999999999886</v>
      </c>
      <c r="AE41" s="138">
        <f t="shared" si="1"/>
        <v>-1.7035775127768327E-3</v>
      </c>
    </row>
    <row r="42" spans="2:31" ht="20.25" thickBot="1" x14ac:dyDescent="0.35">
      <c r="B42" s="266">
        <v>42577</v>
      </c>
      <c r="C42" s="261">
        <v>250</v>
      </c>
      <c r="D42" s="262">
        <v>12.286300000000001</v>
      </c>
      <c r="E42" s="262">
        <v>13.86</v>
      </c>
      <c r="F42" s="262">
        <f t="shared" si="21"/>
        <v>393.42499999999967</v>
      </c>
      <c r="G42" s="262">
        <f t="shared" si="22"/>
        <v>3071.5750000000003</v>
      </c>
      <c r="H42" s="276">
        <f t="shared" si="23"/>
        <v>0.12808575405126024</v>
      </c>
      <c r="I42" s="598" t="s">
        <v>272</v>
      </c>
      <c r="O42" s="83">
        <v>1.0900000000000001</v>
      </c>
      <c r="P42" s="83">
        <f t="shared" ref="P42:P61" si="24">O42*$Q$4</f>
        <v>13.330700000000002</v>
      </c>
      <c r="Q42" s="2"/>
      <c r="T42" s="91" t="s">
        <v>113</v>
      </c>
      <c r="W42" s="133">
        <v>42670</v>
      </c>
      <c r="X42" s="10">
        <v>11.81</v>
      </c>
      <c r="Y42" s="10">
        <v>11.83</v>
      </c>
      <c r="Z42" s="10">
        <v>11.6</v>
      </c>
      <c r="AA42" s="10">
        <v>11.74</v>
      </c>
      <c r="AB42" s="95">
        <v>48402000</v>
      </c>
      <c r="AC42" s="10">
        <v>11.74</v>
      </c>
      <c r="AD42" s="2">
        <f t="shared" si="0"/>
        <v>0.23000000000000043</v>
      </c>
      <c r="AE42" s="138">
        <f t="shared" si="1"/>
        <v>-1.1784511784511786E-2</v>
      </c>
    </row>
    <row r="43" spans="2:31" ht="15.75" thickTop="1" x14ac:dyDescent="0.25">
      <c r="B43" s="266">
        <v>42579</v>
      </c>
      <c r="C43" s="261">
        <v>250</v>
      </c>
      <c r="D43" s="262">
        <v>12.286300000000001</v>
      </c>
      <c r="E43" s="262">
        <v>12.71</v>
      </c>
      <c r="F43" s="262">
        <f t="shared" ref="F43" si="25">C43*(E43-D43)</f>
        <v>105.92500000000004</v>
      </c>
      <c r="G43" s="262">
        <f t="shared" ref="G43" si="26">D43*C43</f>
        <v>3071.5750000000003</v>
      </c>
      <c r="H43" s="276">
        <f t="shared" ref="H43" si="27">(E43-D43)/D43</f>
        <v>3.4485565223053335E-2</v>
      </c>
      <c r="I43" s="262"/>
      <c r="O43" s="83">
        <v>1.08</v>
      </c>
      <c r="P43" s="83">
        <f t="shared" si="24"/>
        <v>13.208400000000001</v>
      </c>
      <c r="Q43" s="2"/>
      <c r="T43" s="128" t="s">
        <v>98</v>
      </c>
      <c r="U43" s="98">
        <v>12.46</v>
      </c>
      <c r="W43" s="133">
        <v>42669</v>
      </c>
      <c r="X43" s="10">
        <v>11.8</v>
      </c>
      <c r="Y43" s="10">
        <v>11.93</v>
      </c>
      <c r="Z43" s="10">
        <v>11.76</v>
      </c>
      <c r="AA43" s="10">
        <v>11.88</v>
      </c>
      <c r="AB43" s="95">
        <v>36219900</v>
      </c>
      <c r="AC43" s="10">
        <v>11.88</v>
      </c>
      <c r="AD43" s="2">
        <f t="shared" si="0"/>
        <v>0.16999999999999993</v>
      </c>
      <c r="AE43" s="138">
        <f t="shared" si="1"/>
        <v>2.5316455696202667E-3</v>
      </c>
    </row>
    <row r="44" spans="2:31" x14ac:dyDescent="0.25">
      <c r="B44" s="266">
        <v>42585</v>
      </c>
      <c r="C44" s="261">
        <v>250</v>
      </c>
      <c r="D44" s="262">
        <v>12.286300000000001</v>
      </c>
      <c r="E44" s="262">
        <v>11.94</v>
      </c>
      <c r="F44" s="262">
        <f t="shared" ref="F44" si="28">C44*(E44-D44)</f>
        <v>-86.575000000000287</v>
      </c>
      <c r="G44" s="262">
        <f t="shared" ref="G44" si="29">D44*C44</f>
        <v>3071.5750000000003</v>
      </c>
      <c r="H44" s="276">
        <f t="shared" ref="H44" si="30">(E44-D44)/D44</f>
        <v>-2.8185865557572347E-2</v>
      </c>
      <c r="I44" s="262"/>
      <c r="O44" s="83">
        <v>1.07</v>
      </c>
      <c r="P44" s="83">
        <f t="shared" si="24"/>
        <v>13.086100000000002</v>
      </c>
      <c r="Q44" s="2"/>
      <c r="T44" s="93" t="s">
        <v>99</v>
      </c>
      <c r="U44" s="88">
        <v>12.43</v>
      </c>
      <c r="W44" s="133">
        <v>42668</v>
      </c>
      <c r="X44" s="10">
        <v>12.05</v>
      </c>
      <c r="Y44" s="10">
        <v>12.1</v>
      </c>
      <c r="Z44" s="10">
        <v>11.76</v>
      </c>
      <c r="AA44" s="10">
        <v>11.85</v>
      </c>
      <c r="AB44" s="95">
        <v>42486000</v>
      </c>
      <c r="AC44" s="10">
        <v>11.85</v>
      </c>
      <c r="AD44" s="2">
        <f t="shared" si="0"/>
        <v>0.33999999999999986</v>
      </c>
      <c r="AE44" s="138" t="e">
        <f t="shared" si="1"/>
        <v>#DIV/0!</v>
      </c>
    </row>
    <row r="45" spans="2:31" x14ac:dyDescent="0.25">
      <c r="B45" s="266">
        <v>42593</v>
      </c>
      <c r="C45" s="261">
        <v>250</v>
      </c>
      <c r="D45" s="262">
        <v>12.286300000000001</v>
      </c>
      <c r="E45" s="262">
        <v>12.25</v>
      </c>
      <c r="F45" s="262">
        <f t="shared" ref="F45:F46" si="31">C45*(E45-D45)</f>
        <v>-9.0750000000001663</v>
      </c>
      <c r="G45" s="262">
        <f t="shared" ref="G45:G46" si="32">D45*C45</f>
        <v>3071.5750000000003</v>
      </c>
      <c r="H45" s="276">
        <f t="shared" ref="H45:H46" si="33">(E45-D45)/D45</f>
        <v>-2.9545103082295452E-3</v>
      </c>
      <c r="I45" s="262"/>
      <c r="O45" s="83">
        <v>1.06</v>
      </c>
      <c r="P45" s="83">
        <f t="shared" si="24"/>
        <v>12.963800000000001</v>
      </c>
      <c r="Q45" s="2"/>
      <c r="T45" s="93" t="s">
        <v>100</v>
      </c>
      <c r="U45" s="88" t="s">
        <v>129</v>
      </c>
      <c r="W45" s="133">
        <v>42668</v>
      </c>
      <c r="X45" s="10" t="s">
        <v>180</v>
      </c>
      <c r="Y45" s="10"/>
      <c r="Z45" s="10"/>
      <c r="AA45" s="10"/>
      <c r="AB45" s="95"/>
      <c r="AC45" s="10"/>
      <c r="AD45" s="2">
        <f t="shared" si="0"/>
        <v>0</v>
      </c>
      <c r="AE45" s="138">
        <f t="shared" si="1"/>
        <v>-1</v>
      </c>
    </row>
    <row r="46" spans="2:31" x14ac:dyDescent="0.25">
      <c r="B46" s="266">
        <v>42597</v>
      </c>
      <c r="C46" s="261">
        <v>250</v>
      </c>
      <c r="D46" s="262">
        <v>12.286300000000001</v>
      </c>
      <c r="E46" s="262">
        <v>12.43</v>
      </c>
      <c r="F46" s="262">
        <f t="shared" si="31"/>
        <v>35.924999999999763</v>
      </c>
      <c r="G46" s="262">
        <f t="shared" si="32"/>
        <v>3071.5750000000003</v>
      </c>
      <c r="H46" s="276">
        <f t="shared" si="33"/>
        <v>1.1695954030098488E-2</v>
      </c>
      <c r="I46" s="262"/>
      <c r="O46" s="83">
        <v>1.05</v>
      </c>
      <c r="P46" s="83">
        <f t="shared" si="24"/>
        <v>12.841500000000002</v>
      </c>
      <c r="Q46" s="2"/>
      <c r="T46" s="93" t="s">
        <v>101</v>
      </c>
      <c r="U46" s="88" t="s">
        <v>129</v>
      </c>
      <c r="W46" s="133">
        <v>42667</v>
      </c>
      <c r="X46" s="10">
        <v>12.06</v>
      </c>
      <c r="Y46" s="10">
        <v>12.2</v>
      </c>
      <c r="Z46" s="10">
        <v>12.06</v>
      </c>
      <c r="AA46" s="10">
        <v>12.19</v>
      </c>
      <c r="AB46" s="95">
        <v>33733600</v>
      </c>
      <c r="AC46" s="10">
        <v>12.04</v>
      </c>
      <c r="AD46" s="2">
        <f t="shared" si="0"/>
        <v>0.13999999999999879</v>
      </c>
      <c r="AE46" s="138">
        <f t="shared" si="1"/>
        <v>1.4321819713563499E-2</v>
      </c>
    </row>
    <row r="47" spans="2:31" x14ac:dyDescent="0.25">
      <c r="B47" s="266">
        <v>42600</v>
      </c>
      <c r="C47" s="261">
        <v>250</v>
      </c>
      <c r="D47" s="262">
        <v>12.286300000000001</v>
      </c>
      <c r="E47" s="262">
        <v>12.33</v>
      </c>
      <c r="F47" s="262">
        <f t="shared" ref="F47" si="34">C47*(E47-D47)</f>
        <v>10.924999999999851</v>
      </c>
      <c r="G47" s="262">
        <f t="shared" ref="G47" si="35">D47*C47</f>
        <v>3071.5750000000003</v>
      </c>
      <c r="H47" s="276">
        <f t="shared" ref="H47" si="36">(E47-D47)/D47</f>
        <v>3.5568071754718184E-3</v>
      </c>
      <c r="I47" s="262"/>
      <c r="O47" s="83">
        <v>1.04</v>
      </c>
      <c r="P47" s="83">
        <f t="shared" si="24"/>
        <v>12.719200000000001</v>
      </c>
      <c r="Q47" s="2"/>
      <c r="T47" s="93" t="s">
        <v>102</v>
      </c>
      <c r="U47" s="88">
        <v>12.74</v>
      </c>
      <c r="W47" s="133">
        <v>42664</v>
      </c>
      <c r="X47" s="10">
        <v>11.93</v>
      </c>
      <c r="Y47" s="10">
        <v>12.04</v>
      </c>
      <c r="Z47" s="10">
        <v>11.85</v>
      </c>
      <c r="AA47" s="10">
        <v>12.02</v>
      </c>
      <c r="AB47" s="95">
        <v>24364200</v>
      </c>
      <c r="AC47" s="10">
        <v>11.87</v>
      </c>
      <c r="AD47" s="2">
        <f t="shared" si="0"/>
        <v>0.1899999999999995</v>
      </c>
      <c r="AE47" s="138">
        <f t="shared" si="1"/>
        <v>4.230118443316222E-3</v>
      </c>
    </row>
    <row r="48" spans="2:31" x14ac:dyDescent="0.25">
      <c r="B48" s="266">
        <v>42601</v>
      </c>
      <c r="C48" s="261">
        <v>250</v>
      </c>
      <c r="D48" s="262">
        <v>12.286300000000001</v>
      </c>
      <c r="E48" s="262">
        <v>12.39</v>
      </c>
      <c r="F48" s="262">
        <f t="shared" ref="F48" si="37">C48*(E48-D48)</f>
        <v>25.924999999999976</v>
      </c>
      <c r="G48" s="262">
        <f t="shared" ref="G48" si="38">D48*C48</f>
        <v>3071.5750000000003</v>
      </c>
      <c r="H48" s="276">
        <f t="shared" ref="H48" si="39">(E48-D48)/D48</f>
        <v>8.4402952882478774E-3</v>
      </c>
      <c r="I48" s="262"/>
      <c r="O48" s="83">
        <v>1.03</v>
      </c>
      <c r="P48" s="83">
        <f t="shared" si="24"/>
        <v>12.596900000000002</v>
      </c>
      <c r="Q48" s="2"/>
      <c r="T48" s="93" t="s">
        <v>103</v>
      </c>
      <c r="U48" s="88">
        <v>1.2305999999999999</v>
      </c>
      <c r="W48" s="133">
        <v>42663</v>
      </c>
      <c r="X48" s="10">
        <v>12.02</v>
      </c>
      <c r="Y48" s="10">
        <v>12.03</v>
      </c>
      <c r="Z48" s="10">
        <v>11.9</v>
      </c>
      <c r="AA48" s="10">
        <v>11.97</v>
      </c>
      <c r="AB48" s="95">
        <v>18116000</v>
      </c>
      <c r="AC48" s="10">
        <v>11.82</v>
      </c>
      <c r="AD48" s="2">
        <f t="shared" si="0"/>
        <v>0.12999999999999901</v>
      </c>
      <c r="AE48" s="138">
        <f t="shared" si="1"/>
        <v>-3.3726812816188279E-3</v>
      </c>
    </row>
    <row r="49" spans="2:31" x14ac:dyDescent="0.25">
      <c r="B49" s="266">
        <v>42604</v>
      </c>
      <c r="C49" s="261">
        <v>250</v>
      </c>
      <c r="D49" s="262">
        <v>12.286300000000001</v>
      </c>
      <c r="E49" s="262">
        <v>12.36</v>
      </c>
      <c r="F49" s="262">
        <f t="shared" ref="F49" si="40">C49*(E49-D49)</f>
        <v>18.424999999999692</v>
      </c>
      <c r="G49" s="262">
        <f t="shared" ref="G49" si="41">D49*C49</f>
        <v>3071.5750000000003</v>
      </c>
      <c r="H49" s="276">
        <f t="shared" ref="H49" si="42">(E49-D49)/D49</f>
        <v>5.9985512318597757E-3</v>
      </c>
      <c r="I49" s="262"/>
      <c r="O49" s="83">
        <v>1.02</v>
      </c>
      <c r="P49" s="83">
        <f t="shared" si="24"/>
        <v>12.474600000000001</v>
      </c>
      <c r="Q49" s="2"/>
      <c r="T49" s="93" t="s">
        <v>104</v>
      </c>
      <c r="U49" s="88" t="s">
        <v>387</v>
      </c>
      <c r="W49" s="133">
        <v>42662</v>
      </c>
      <c r="X49" s="10">
        <v>11.89</v>
      </c>
      <c r="Y49" s="10">
        <v>12.05</v>
      </c>
      <c r="Z49" s="10">
        <v>11.88</v>
      </c>
      <c r="AA49" s="10">
        <v>12.01</v>
      </c>
      <c r="AB49" s="95">
        <v>26094000</v>
      </c>
      <c r="AC49" s="10">
        <v>11.86</v>
      </c>
      <c r="AD49" s="2">
        <f t="shared" si="0"/>
        <v>0.16999999999999993</v>
      </c>
      <c r="AE49" s="138">
        <f t="shared" si="1"/>
        <v>1.0221465076660996E-2</v>
      </c>
    </row>
    <row r="50" spans="2:31" x14ac:dyDescent="0.25">
      <c r="B50" s="266">
        <v>42607</v>
      </c>
      <c r="C50" s="261">
        <v>250</v>
      </c>
      <c r="D50" s="262">
        <v>12.286300000000001</v>
      </c>
      <c r="E50" s="262">
        <v>12.47</v>
      </c>
      <c r="F50" s="262">
        <f t="shared" ref="F50:F52" si="43">C50*(E50-D50)</f>
        <v>45.924999999999997</v>
      </c>
      <c r="G50" s="262">
        <f t="shared" ref="G50:G52" si="44">D50*C50</f>
        <v>3071.5750000000003</v>
      </c>
      <c r="H50" s="276">
        <f t="shared" ref="H50:H52" si="45">(E50-D50)/D50</f>
        <v>1.4951612771949242E-2</v>
      </c>
      <c r="I50" s="262"/>
      <c r="O50" s="83">
        <v>1.01</v>
      </c>
      <c r="P50" s="83">
        <f t="shared" si="24"/>
        <v>12.352300000000001</v>
      </c>
      <c r="Q50" s="2"/>
      <c r="T50" s="93"/>
      <c r="U50" s="88"/>
      <c r="W50" s="133">
        <v>42661</v>
      </c>
      <c r="X50" s="10">
        <v>11.92</v>
      </c>
      <c r="Y50" s="10">
        <v>11.93</v>
      </c>
      <c r="Z50" s="10">
        <v>11.71</v>
      </c>
      <c r="AA50" s="10">
        <v>11.89</v>
      </c>
      <c r="AB50" s="95">
        <v>39911300</v>
      </c>
      <c r="AC50" s="10">
        <v>11.74</v>
      </c>
      <c r="AD50" s="2">
        <f t="shared" si="0"/>
        <v>0.21999999999999886</v>
      </c>
      <c r="AE50" s="138">
        <f t="shared" si="1"/>
        <v>8.5251491901106036E-4</v>
      </c>
    </row>
    <row r="51" spans="2:31" x14ac:dyDescent="0.25">
      <c r="B51" s="266">
        <v>42615</v>
      </c>
      <c r="C51" s="261">
        <v>250</v>
      </c>
      <c r="D51" s="262">
        <v>12.106299999999999</v>
      </c>
      <c r="E51" s="262">
        <v>12.5</v>
      </c>
      <c r="F51" s="262">
        <f t="shared" si="43"/>
        <v>98.42500000000021</v>
      </c>
      <c r="G51" s="262">
        <f t="shared" si="44"/>
        <v>3026.5749999999998</v>
      </c>
      <c r="H51" s="276">
        <f t="shared" si="45"/>
        <v>3.252025804746296E-2</v>
      </c>
      <c r="I51" s="423" t="s">
        <v>290</v>
      </c>
      <c r="O51" s="83">
        <v>1</v>
      </c>
      <c r="P51" s="83">
        <f t="shared" si="24"/>
        <v>12.23</v>
      </c>
      <c r="Q51" s="2"/>
      <c r="T51" s="93" t="s">
        <v>105</v>
      </c>
      <c r="U51" s="88" t="s">
        <v>522</v>
      </c>
      <c r="W51" s="133">
        <v>42660</v>
      </c>
      <c r="X51" s="10">
        <v>11.91</v>
      </c>
      <c r="Y51" s="10">
        <v>12</v>
      </c>
      <c r="Z51" s="10">
        <v>11.88</v>
      </c>
      <c r="AA51" s="10">
        <v>11.88</v>
      </c>
      <c r="AB51" s="95">
        <v>19875000</v>
      </c>
      <c r="AC51" s="10">
        <v>11.73</v>
      </c>
      <c r="AD51" s="2">
        <f t="shared" si="0"/>
        <v>0.11999999999999922</v>
      </c>
      <c r="AE51" s="138">
        <f t="shared" si="1"/>
        <v>-2.5510204081632404E-3</v>
      </c>
    </row>
    <row r="52" spans="2:31" x14ac:dyDescent="0.25">
      <c r="B52" s="266">
        <v>42620</v>
      </c>
      <c r="C52" s="261">
        <v>150</v>
      </c>
      <c r="D52" s="262">
        <v>11.7141</v>
      </c>
      <c r="E52" s="262">
        <v>12.7</v>
      </c>
      <c r="F52" s="262">
        <f t="shared" si="43"/>
        <v>147.88499999999988</v>
      </c>
      <c r="G52" s="262">
        <f t="shared" si="44"/>
        <v>1757.115</v>
      </c>
      <c r="H52" s="276">
        <f t="shared" si="45"/>
        <v>8.4163529421807826E-2</v>
      </c>
      <c r="I52" s="262"/>
      <c r="O52" s="83">
        <v>0.99</v>
      </c>
      <c r="P52" s="83">
        <f t="shared" si="24"/>
        <v>12.107699999999999</v>
      </c>
      <c r="Q52" s="2"/>
      <c r="T52" s="93" t="s">
        <v>106</v>
      </c>
      <c r="U52" s="88" t="s">
        <v>446</v>
      </c>
      <c r="W52" s="133">
        <v>42657</v>
      </c>
      <c r="X52" s="10">
        <v>11.96</v>
      </c>
      <c r="Y52" s="10">
        <v>12</v>
      </c>
      <c r="Z52" s="10">
        <v>11.89</v>
      </c>
      <c r="AA52" s="10">
        <v>11.91</v>
      </c>
      <c r="AB52" s="95">
        <v>25775700</v>
      </c>
      <c r="AC52" s="10">
        <v>11.76</v>
      </c>
      <c r="AD52" s="2">
        <f t="shared" si="0"/>
        <v>0.10999999999999943</v>
      </c>
      <c r="AE52" s="138">
        <f t="shared" si="1"/>
        <v>0</v>
      </c>
    </row>
    <row r="53" spans="2:31" x14ac:dyDescent="0.25">
      <c r="B53" s="266">
        <v>42621</v>
      </c>
      <c r="C53" s="261">
        <v>150</v>
      </c>
      <c r="D53" s="262">
        <v>11.7141</v>
      </c>
      <c r="E53" s="262">
        <v>12.73</v>
      </c>
      <c r="F53" s="262">
        <f t="shared" ref="F53" si="46">C53*(E53-D53)</f>
        <v>152.38500000000005</v>
      </c>
      <c r="G53" s="262">
        <f t="shared" ref="G53" si="47">D53*C53</f>
        <v>1757.115</v>
      </c>
      <c r="H53" s="276">
        <f t="shared" ref="H53" si="48">(E53-D53)/D53</f>
        <v>8.6724545633040537E-2</v>
      </c>
      <c r="I53" s="262"/>
      <c r="O53" s="83">
        <v>0.98</v>
      </c>
      <c r="P53" s="83">
        <f t="shared" si="24"/>
        <v>11.9854</v>
      </c>
      <c r="Q53" s="2"/>
      <c r="T53" s="93" t="s">
        <v>107</v>
      </c>
      <c r="U53" s="90">
        <v>19467440</v>
      </c>
      <c r="W53" s="133">
        <v>42656</v>
      </c>
      <c r="X53" s="10">
        <v>11.91</v>
      </c>
      <c r="Y53" s="10">
        <v>11.91</v>
      </c>
      <c r="Z53" s="10">
        <v>11.69</v>
      </c>
      <c r="AA53" s="10">
        <v>11.91</v>
      </c>
      <c r="AB53" s="95">
        <v>39904200</v>
      </c>
      <c r="AC53" s="10">
        <v>11.76</v>
      </c>
      <c r="AD53" s="2">
        <f t="shared" si="0"/>
        <v>0.22000000000000064</v>
      </c>
      <c r="AE53" s="138">
        <f t="shared" si="1"/>
        <v>-4.2337002540220325E-3</v>
      </c>
    </row>
    <row r="54" spans="2:31" x14ac:dyDescent="0.25">
      <c r="B54" s="266">
        <v>42622</v>
      </c>
      <c r="C54" s="261">
        <v>150</v>
      </c>
      <c r="D54" s="262">
        <v>11.7141</v>
      </c>
      <c r="E54" s="262">
        <v>12.38</v>
      </c>
      <c r="F54" s="262">
        <f t="shared" ref="F54" si="49">C54*(E54-D54)</f>
        <v>99.88500000000009</v>
      </c>
      <c r="G54" s="262">
        <f t="shared" ref="G54" si="50">D54*C54</f>
        <v>1757.115</v>
      </c>
      <c r="H54" s="276">
        <f t="shared" ref="H54" si="51">(E54-D54)/D54</f>
        <v>5.684602316866004E-2</v>
      </c>
      <c r="I54" s="262"/>
      <c r="O54" s="83">
        <v>0.97</v>
      </c>
      <c r="P54" s="83">
        <f t="shared" si="24"/>
        <v>11.863099999999999</v>
      </c>
      <c r="T54" s="93" t="s">
        <v>110</v>
      </c>
      <c r="U54" s="90">
        <v>33645900</v>
      </c>
      <c r="W54" s="133">
        <v>42655</v>
      </c>
      <c r="X54" s="10">
        <v>12</v>
      </c>
      <c r="Y54" s="10">
        <v>12.01</v>
      </c>
      <c r="Z54" s="10">
        <v>11.94</v>
      </c>
      <c r="AA54" s="10">
        <v>11.96</v>
      </c>
      <c r="AB54" s="95">
        <v>20627000</v>
      </c>
      <c r="AC54" s="10">
        <v>11.81</v>
      </c>
      <c r="AD54" s="2">
        <f t="shared" si="0"/>
        <v>7.0000000000000284E-2</v>
      </c>
      <c r="AE54" s="138">
        <f t="shared" si="1"/>
        <v>-2.5337837837837718E-3</v>
      </c>
    </row>
    <row r="55" spans="2:31" x14ac:dyDescent="0.25">
      <c r="B55" s="266">
        <v>42625</v>
      </c>
      <c r="C55" s="261">
        <v>150</v>
      </c>
      <c r="D55" s="262">
        <v>11.7141</v>
      </c>
      <c r="E55" s="262">
        <v>12.7</v>
      </c>
      <c r="F55" s="262">
        <f t="shared" ref="F55:F56" si="52">C55*(E55-D55)</f>
        <v>147.88499999999988</v>
      </c>
      <c r="G55" s="262">
        <f t="shared" ref="G55:G56" si="53">D55*C55</f>
        <v>1757.115</v>
      </c>
      <c r="H55" s="276">
        <f t="shared" ref="H55:H56" si="54">(E55-D55)/D55</f>
        <v>8.4163529421807826E-2</v>
      </c>
      <c r="I55" s="262"/>
      <c r="O55" s="83">
        <v>0.96</v>
      </c>
      <c r="P55" s="83">
        <f t="shared" si="24"/>
        <v>11.7408</v>
      </c>
      <c r="T55" s="93" t="s">
        <v>108</v>
      </c>
      <c r="U55" s="88" t="s">
        <v>523</v>
      </c>
      <c r="W55" s="133">
        <v>42654</v>
      </c>
      <c r="X55" s="10">
        <v>12.17</v>
      </c>
      <c r="Y55" s="10">
        <v>12.17</v>
      </c>
      <c r="Z55" s="10">
        <v>11.91</v>
      </c>
      <c r="AA55" s="10">
        <v>11.99</v>
      </c>
      <c r="AB55" s="95">
        <v>40053500</v>
      </c>
      <c r="AC55" s="10">
        <v>11.84</v>
      </c>
      <c r="AD55" s="2">
        <f t="shared" si="0"/>
        <v>0.25999999999999979</v>
      </c>
      <c r="AE55" s="138">
        <f t="shared" si="1"/>
        <v>-1.0860484544695126E-2</v>
      </c>
    </row>
    <row r="56" spans="2:31" x14ac:dyDescent="0.25">
      <c r="B56" s="266">
        <v>42627</v>
      </c>
      <c r="C56" s="261">
        <v>250</v>
      </c>
      <c r="D56" s="262">
        <v>11.884399999999999</v>
      </c>
      <c r="E56" s="262">
        <v>12.14</v>
      </c>
      <c r="F56" s="262">
        <f t="shared" si="52"/>
        <v>63.90000000000029</v>
      </c>
      <c r="G56" s="262">
        <f t="shared" si="53"/>
        <v>2971.1</v>
      </c>
      <c r="H56" s="276">
        <f t="shared" si="54"/>
        <v>2.1507185890747633E-2</v>
      </c>
      <c r="I56" s="423" t="s">
        <v>305</v>
      </c>
      <c r="O56" s="83">
        <v>0.95</v>
      </c>
      <c r="P56" s="83">
        <f t="shared" si="24"/>
        <v>11.618499999999999</v>
      </c>
      <c r="T56" s="93" t="s">
        <v>111</v>
      </c>
      <c r="U56" s="88">
        <v>6.85</v>
      </c>
      <c r="W56" s="133">
        <v>42653</v>
      </c>
      <c r="X56" s="10">
        <v>12.35</v>
      </c>
      <c r="Y56" s="10">
        <v>12.38</v>
      </c>
      <c r="Z56" s="10">
        <v>12.1</v>
      </c>
      <c r="AA56" s="10">
        <v>12.12</v>
      </c>
      <c r="AB56" s="95">
        <v>24951400</v>
      </c>
      <c r="AC56" s="10">
        <v>11.97</v>
      </c>
      <c r="AD56" s="2">
        <f t="shared" si="0"/>
        <v>0.28000000000000114</v>
      </c>
      <c r="AE56" s="138">
        <f t="shared" si="1"/>
        <v>-1.4003294892915963E-2</v>
      </c>
    </row>
    <row r="57" spans="2:31" x14ac:dyDescent="0.25">
      <c r="B57" s="266">
        <v>42648</v>
      </c>
      <c r="C57" s="261">
        <v>250</v>
      </c>
      <c r="D57" s="262">
        <v>11.884399999999999</v>
      </c>
      <c r="E57" s="262">
        <v>12.48</v>
      </c>
      <c r="F57" s="262">
        <f t="shared" ref="F57" si="55">C57*(E57-D57)</f>
        <v>148.90000000000026</v>
      </c>
      <c r="G57" s="262">
        <f t="shared" ref="G57" si="56">D57*C57</f>
        <v>2971.1</v>
      </c>
      <c r="H57" s="276">
        <f t="shared" ref="H57" si="57">(E57-D57)/D57</f>
        <v>5.0116118609269379E-2</v>
      </c>
      <c r="I57" s="262"/>
      <c r="O57" s="83">
        <v>0.94</v>
      </c>
      <c r="P57" s="83">
        <f t="shared" si="24"/>
        <v>11.4962</v>
      </c>
      <c r="T57" s="93" t="s">
        <v>112</v>
      </c>
      <c r="U57" s="88">
        <v>1.81</v>
      </c>
      <c r="W57" s="133">
        <v>42650</v>
      </c>
      <c r="X57" s="10">
        <v>12.39</v>
      </c>
      <c r="Y57" s="10">
        <v>12.42</v>
      </c>
      <c r="Z57" s="10">
        <v>12.2</v>
      </c>
      <c r="AA57" s="10">
        <v>12.29</v>
      </c>
      <c r="AB57" s="95">
        <v>22093200</v>
      </c>
      <c r="AC57" s="10">
        <v>12.14</v>
      </c>
      <c r="AD57" s="2">
        <f t="shared" si="0"/>
        <v>0.22000000000000064</v>
      </c>
      <c r="AE57" s="138">
        <f t="shared" si="1"/>
        <v>-8.1699346405228468E-3</v>
      </c>
    </row>
    <row r="58" spans="2:31" x14ac:dyDescent="0.25">
      <c r="B58" s="266">
        <v>42649</v>
      </c>
      <c r="C58" s="261">
        <v>250</v>
      </c>
      <c r="D58" s="262">
        <v>11.884399999999999</v>
      </c>
      <c r="E58" s="262">
        <v>12.39</v>
      </c>
      <c r="F58" s="262">
        <f t="shared" ref="F58" si="58">C58*(E58-D58)</f>
        <v>126.40000000000029</v>
      </c>
      <c r="G58" s="262">
        <f t="shared" ref="G58" si="59">D58*C58</f>
        <v>2971.1</v>
      </c>
      <c r="H58" s="276">
        <f t="shared" ref="H58" si="60">(E58-D58)/D58</f>
        <v>4.2543165830837164E-2</v>
      </c>
      <c r="I58" s="262"/>
      <c r="O58" s="83">
        <v>0.93</v>
      </c>
      <c r="P58" s="83">
        <f t="shared" si="24"/>
        <v>11.373900000000001</v>
      </c>
      <c r="T58" s="93" t="s">
        <v>109</v>
      </c>
      <c r="U58" s="88" t="s">
        <v>524</v>
      </c>
      <c r="W58" s="133">
        <v>42649</v>
      </c>
      <c r="X58" s="10">
        <v>12.43</v>
      </c>
      <c r="Y58" s="10">
        <v>12.51</v>
      </c>
      <c r="Z58" s="10">
        <v>12.33</v>
      </c>
      <c r="AA58" s="10">
        <v>12.39</v>
      </c>
      <c r="AB58" s="95">
        <v>25880900</v>
      </c>
      <c r="AC58" s="10">
        <v>12.24</v>
      </c>
      <c r="AD58" s="2">
        <f t="shared" si="0"/>
        <v>0.17999999999999972</v>
      </c>
      <c r="AE58" s="138">
        <f t="shared" si="1"/>
        <v>-7.2992700729926918E-3</v>
      </c>
    </row>
    <row r="59" spans="2:31" x14ac:dyDescent="0.25">
      <c r="B59" s="266">
        <v>42668</v>
      </c>
      <c r="C59" s="261">
        <v>250</v>
      </c>
      <c r="D59" s="262">
        <v>11.884399999999999</v>
      </c>
      <c r="E59" s="262">
        <v>11.85</v>
      </c>
      <c r="F59" s="262">
        <f t="shared" ref="F59:F60" si="61">C59*(E59-D59)</f>
        <v>-8.599999999999941</v>
      </c>
      <c r="G59" s="262">
        <f t="shared" ref="G59:G60" si="62">D59*C59</f>
        <v>2971.1</v>
      </c>
      <c r="H59" s="276">
        <f t="shared" ref="H59:H60" si="63">(E59-D59)/D59</f>
        <v>-2.8945508397562993E-3</v>
      </c>
      <c r="I59" s="262"/>
      <c r="O59" s="83">
        <v>0.92</v>
      </c>
      <c r="P59" s="83">
        <f t="shared" si="24"/>
        <v>11.251600000000002</v>
      </c>
      <c r="W59" s="133">
        <v>42648</v>
      </c>
      <c r="X59" s="10">
        <v>12.22</v>
      </c>
      <c r="Y59" s="10">
        <v>12.53</v>
      </c>
      <c r="Z59" s="10">
        <v>12.22</v>
      </c>
      <c r="AA59" s="10">
        <v>12.48</v>
      </c>
      <c r="AB59" s="95">
        <v>55529100</v>
      </c>
      <c r="AC59" s="10">
        <v>12.33</v>
      </c>
      <c r="AD59" s="2">
        <f t="shared" si="0"/>
        <v>0.30999999999999872</v>
      </c>
      <c r="AE59" s="138">
        <f t="shared" si="1"/>
        <v>2.3236514522821494E-2</v>
      </c>
    </row>
    <row r="60" spans="2:31" x14ac:dyDescent="0.25">
      <c r="B60" s="266">
        <v>42670</v>
      </c>
      <c r="C60" s="261">
        <v>450</v>
      </c>
      <c r="D60" s="262">
        <v>11.7936</v>
      </c>
      <c r="E60" s="262">
        <v>11.74</v>
      </c>
      <c r="F60" s="262">
        <f t="shared" si="61"/>
        <v>-24.119999999999742</v>
      </c>
      <c r="G60" s="262">
        <f t="shared" si="62"/>
        <v>5307.12</v>
      </c>
      <c r="H60" s="276">
        <f t="shared" si="63"/>
        <v>-4.5448378781711629E-3</v>
      </c>
      <c r="I60" s="262"/>
      <c r="O60" s="83">
        <v>0.91</v>
      </c>
      <c r="P60" s="83">
        <f t="shared" si="24"/>
        <v>11.129300000000001</v>
      </c>
      <c r="W60" s="133">
        <v>42647</v>
      </c>
      <c r="X60" s="10">
        <v>12.11</v>
      </c>
      <c r="Y60" s="10">
        <v>12.25</v>
      </c>
      <c r="Z60" s="10">
        <v>12.09</v>
      </c>
      <c r="AA60" s="10">
        <v>12.2</v>
      </c>
      <c r="AB60" s="95">
        <v>23948700</v>
      </c>
      <c r="AC60" s="10">
        <v>12.05</v>
      </c>
      <c r="AD60" s="2">
        <f t="shared" si="0"/>
        <v>0.16000000000000014</v>
      </c>
      <c r="AE60" s="138">
        <f t="shared" si="1"/>
        <v>8.3682008368202165E-3</v>
      </c>
    </row>
    <row r="61" spans="2:31" x14ac:dyDescent="0.25">
      <c r="B61" s="266">
        <v>42676</v>
      </c>
      <c r="C61" s="261">
        <v>450</v>
      </c>
      <c r="D61" s="262">
        <v>11.7936</v>
      </c>
      <c r="E61" s="262">
        <v>11.4</v>
      </c>
      <c r="F61" s="262">
        <f t="shared" ref="F61:F63" si="64">C61*(E61-D61)</f>
        <v>-177.11999999999966</v>
      </c>
      <c r="G61" s="262">
        <f t="shared" ref="G61:G63" si="65">D61*C61</f>
        <v>5307.12</v>
      </c>
      <c r="H61" s="276">
        <f t="shared" ref="H61:H63" si="66">(E61-D61)/D61</f>
        <v>-3.3374033374033316E-2</v>
      </c>
      <c r="I61" s="262"/>
      <c r="O61" s="83">
        <v>0.9</v>
      </c>
      <c r="P61" s="83">
        <f t="shared" si="24"/>
        <v>11.007000000000001</v>
      </c>
      <c r="W61" s="133">
        <v>42646</v>
      </c>
      <c r="X61" s="10">
        <v>12.06</v>
      </c>
      <c r="Y61" s="10">
        <v>12.15</v>
      </c>
      <c r="Z61" s="10">
        <v>12.02</v>
      </c>
      <c r="AA61" s="10">
        <v>12.1</v>
      </c>
      <c r="AB61" s="95">
        <v>20683100</v>
      </c>
      <c r="AC61" s="10">
        <v>11.95</v>
      </c>
      <c r="AD61" s="2">
        <f t="shared" si="0"/>
        <v>0.13000000000000078</v>
      </c>
      <c r="AE61" s="138">
        <f t="shared" si="1"/>
        <v>2.5167785234898599E-3</v>
      </c>
    </row>
    <row r="62" spans="2:31" x14ac:dyDescent="0.25">
      <c r="B62" s="266">
        <v>42701</v>
      </c>
      <c r="C62" s="261">
        <v>200</v>
      </c>
      <c r="D62" s="262">
        <v>11.610900000000001</v>
      </c>
      <c r="E62" s="262">
        <v>12.04</v>
      </c>
      <c r="F62" s="262">
        <f t="shared" si="64"/>
        <v>85.819999999999652</v>
      </c>
      <c r="G62" s="262">
        <f t="shared" si="65"/>
        <v>2322.1800000000003</v>
      </c>
      <c r="H62" s="276">
        <f t="shared" si="66"/>
        <v>3.6956652800385695E-2</v>
      </c>
      <c r="I62" s="262"/>
      <c r="W62" s="133">
        <v>42643</v>
      </c>
      <c r="X62" s="10">
        <v>12</v>
      </c>
      <c r="Y62" s="10">
        <v>12.14</v>
      </c>
      <c r="Z62" s="10">
        <v>11.99</v>
      </c>
      <c r="AA62" s="10">
        <v>12.07</v>
      </c>
      <c r="AB62" s="95">
        <v>34903800</v>
      </c>
      <c r="AC62" s="10">
        <v>11.92</v>
      </c>
      <c r="AD62" s="2">
        <f t="shared" si="0"/>
        <v>0.15000000000000036</v>
      </c>
      <c r="AE62" s="138">
        <f t="shared" si="1"/>
        <v>8.4602368866328881E-3</v>
      </c>
    </row>
    <row r="63" spans="2:31" x14ac:dyDescent="0.25">
      <c r="B63" s="266">
        <v>42706</v>
      </c>
      <c r="C63" s="261">
        <v>200</v>
      </c>
      <c r="D63" s="262">
        <v>11.423400000000001</v>
      </c>
      <c r="E63" s="262">
        <v>12.24</v>
      </c>
      <c r="F63" s="262">
        <f t="shared" si="64"/>
        <v>163.31999999999988</v>
      </c>
      <c r="G63" s="262">
        <f t="shared" si="65"/>
        <v>2284.6800000000003</v>
      </c>
      <c r="H63" s="276">
        <f t="shared" si="66"/>
        <v>7.1484846893219114E-2</v>
      </c>
      <c r="I63" s="262"/>
      <c r="W63" s="133">
        <v>42642</v>
      </c>
      <c r="X63" s="10">
        <v>12.03</v>
      </c>
      <c r="Y63" s="10">
        <v>12.12</v>
      </c>
      <c r="Z63" s="10">
        <v>11.95</v>
      </c>
      <c r="AA63" s="10">
        <v>11.97</v>
      </c>
      <c r="AB63" s="95">
        <v>23397400</v>
      </c>
      <c r="AC63" s="10">
        <v>11.82</v>
      </c>
      <c r="AD63" s="2">
        <f t="shared" si="0"/>
        <v>0.16999999999999993</v>
      </c>
      <c r="AE63" s="138">
        <f t="shared" si="1"/>
        <v>-1.005025125628134E-2</v>
      </c>
    </row>
    <row r="64" spans="2:31" x14ac:dyDescent="0.25">
      <c r="B64" s="266">
        <v>42711</v>
      </c>
      <c r="C64" s="261">
        <v>0</v>
      </c>
      <c r="D64" s="262"/>
      <c r="E64" s="262"/>
      <c r="F64" s="262">
        <v>251.26</v>
      </c>
      <c r="G64" s="262"/>
      <c r="H64" s="276"/>
      <c r="I64" s="262"/>
      <c r="W64" s="133">
        <v>42641</v>
      </c>
      <c r="X64" s="10">
        <v>12.02</v>
      </c>
      <c r="Y64" s="10">
        <v>12.09</v>
      </c>
      <c r="Z64" s="10">
        <v>11.96</v>
      </c>
      <c r="AA64" s="10">
        <v>12.09</v>
      </c>
      <c r="AB64" s="95">
        <v>29341500</v>
      </c>
      <c r="AC64" s="10">
        <v>11.94</v>
      </c>
      <c r="AD64" s="2">
        <f t="shared" si="0"/>
        <v>0.12999999999999901</v>
      </c>
      <c r="AE64" s="138">
        <f t="shared" si="1"/>
        <v>9.2983939137785132E-3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12.02</v>
      </c>
      <c r="Y65" s="10">
        <v>12.09</v>
      </c>
      <c r="Z65" s="10">
        <v>11.93</v>
      </c>
      <c r="AA65" s="10">
        <v>11.98</v>
      </c>
      <c r="AB65" s="95">
        <v>28965800</v>
      </c>
      <c r="AC65" s="10">
        <v>11.83</v>
      </c>
      <c r="AD65" s="2">
        <f t="shared" si="0"/>
        <v>0.16000000000000014</v>
      </c>
      <c r="AE65" s="138">
        <f t="shared" si="1"/>
        <v>-2.5295109612141209E-3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12.12</v>
      </c>
      <c r="Y66" s="10">
        <v>12.12</v>
      </c>
      <c r="Z66" s="10">
        <v>12</v>
      </c>
      <c r="AA66" s="10">
        <v>12.01</v>
      </c>
      <c r="AB66" s="95">
        <v>26758600</v>
      </c>
      <c r="AC66" s="10">
        <v>11.86</v>
      </c>
      <c r="AD66" s="2">
        <f t="shared" si="0"/>
        <v>0.11999999999999922</v>
      </c>
      <c r="AE66" s="138">
        <f t="shared" si="1"/>
        <v>-1.3311148086522451E-2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12.12</v>
      </c>
      <c r="Y67" s="10">
        <v>12.22</v>
      </c>
      <c r="Z67" s="10">
        <v>12.12</v>
      </c>
      <c r="AA67" s="10">
        <v>12.17</v>
      </c>
      <c r="AB67" s="95">
        <v>18993500</v>
      </c>
      <c r="AC67" s="10">
        <v>12.02</v>
      </c>
      <c r="AD67" s="2">
        <f>Y67-Z67</f>
        <v>0.10000000000000142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12.17</v>
      </c>
      <c r="Y68" s="10">
        <v>12.29</v>
      </c>
      <c r="Z68" s="10">
        <v>12.16</v>
      </c>
      <c r="AA68" s="10">
        <v>12.18</v>
      </c>
      <c r="AB68" s="95">
        <v>36136200</v>
      </c>
      <c r="AC68" s="10">
        <v>12.03</v>
      </c>
      <c r="AD68" s="2" t="e">
        <f>#REF!-#REF!</f>
        <v>#REF!</v>
      </c>
      <c r="AE68" s="138" t="e">
        <f>#REF!/#REF!-1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56" t="s">
        <v>1</v>
      </c>
      <c r="B93" s="556" t="s">
        <v>2</v>
      </c>
      <c r="C93" s="556" t="s">
        <v>4</v>
      </c>
      <c r="D93" s="557" t="s">
        <v>5</v>
      </c>
      <c r="E93" s="557" t="s">
        <v>94</v>
      </c>
      <c r="F93" s="557" t="s">
        <v>60</v>
      </c>
      <c r="G93" s="556" t="s">
        <v>3</v>
      </c>
      <c r="H93" s="556" t="s">
        <v>6</v>
      </c>
      <c r="I93" s="557" t="s">
        <v>7</v>
      </c>
      <c r="J93" s="557" t="s">
        <v>95</v>
      </c>
      <c r="K93" s="557" t="s">
        <v>61</v>
      </c>
      <c r="L93" s="556" t="s">
        <v>37</v>
      </c>
      <c r="M93" s="556" t="s">
        <v>38</v>
      </c>
    </row>
    <row r="94" spans="1:13" x14ac:dyDescent="0.25">
      <c r="A94" s="558" t="s">
        <v>202</v>
      </c>
      <c r="B94" s="539">
        <v>42488</v>
      </c>
      <c r="C94" s="540">
        <v>100</v>
      </c>
      <c r="D94" s="542">
        <v>13.8</v>
      </c>
      <c r="E94" s="542">
        <v>0</v>
      </c>
      <c r="F94" s="542">
        <f t="shared" ref="F94:F100" si="67">D94*C94+E94</f>
        <v>1380</v>
      </c>
      <c r="G94" s="539">
        <v>42515</v>
      </c>
      <c r="H94" s="540">
        <v>100</v>
      </c>
      <c r="I94" s="542">
        <v>13.59</v>
      </c>
      <c r="J94" s="542">
        <v>0.03</v>
      </c>
      <c r="K94" s="542">
        <f t="shared" ref="K94:K99" si="68">I94*H94-J94</f>
        <v>1358.97</v>
      </c>
      <c r="L94" s="539">
        <v>42614</v>
      </c>
      <c r="M94" s="542">
        <v>45</v>
      </c>
    </row>
    <row r="95" spans="1:13" x14ac:dyDescent="0.25">
      <c r="A95" s="560" t="s">
        <v>71</v>
      </c>
      <c r="B95" s="539">
        <v>42507</v>
      </c>
      <c r="C95" s="540">
        <v>100</v>
      </c>
      <c r="D95" s="542">
        <v>13.08</v>
      </c>
      <c r="E95" s="542">
        <v>0</v>
      </c>
      <c r="F95" s="542">
        <f t="shared" si="67"/>
        <v>1308</v>
      </c>
      <c r="G95" s="539">
        <v>42559</v>
      </c>
      <c r="H95" s="559">
        <v>100</v>
      </c>
      <c r="I95" s="542">
        <v>13.08</v>
      </c>
      <c r="J95" s="542">
        <v>0.03</v>
      </c>
      <c r="K95" s="542">
        <f t="shared" si="68"/>
        <v>1307.97</v>
      </c>
      <c r="L95" s="539">
        <v>42705</v>
      </c>
      <c r="M95" s="542">
        <v>37.5</v>
      </c>
    </row>
    <row r="96" spans="1:13" x14ac:dyDescent="0.25">
      <c r="A96" s="540"/>
      <c r="B96" s="539">
        <v>42545</v>
      </c>
      <c r="C96" s="540">
        <v>50</v>
      </c>
      <c r="D96" s="542">
        <v>12.75</v>
      </c>
      <c r="E96" s="542">
        <v>0</v>
      </c>
      <c r="F96" s="542">
        <f t="shared" si="67"/>
        <v>637.5</v>
      </c>
      <c r="G96" s="539">
        <v>42577</v>
      </c>
      <c r="H96" s="559">
        <v>50</v>
      </c>
      <c r="I96" s="542">
        <v>13.78</v>
      </c>
      <c r="J96" s="542">
        <v>0.02</v>
      </c>
      <c r="K96" s="542">
        <f t="shared" si="68"/>
        <v>688.98</v>
      </c>
      <c r="L96" s="540"/>
      <c r="M96" s="540"/>
    </row>
    <row r="97" spans="1:13" x14ac:dyDescent="0.25">
      <c r="A97" s="540"/>
      <c r="B97" s="539">
        <v>42545</v>
      </c>
      <c r="C97" s="540">
        <v>100</v>
      </c>
      <c r="D97" s="542">
        <v>12.75</v>
      </c>
      <c r="E97" s="542">
        <v>0</v>
      </c>
      <c r="F97" s="542">
        <f t="shared" si="67"/>
        <v>1275</v>
      </c>
      <c r="G97" s="539">
        <v>42620</v>
      </c>
      <c r="H97" s="559">
        <v>100</v>
      </c>
      <c r="I97" s="542">
        <v>12.7</v>
      </c>
      <c r="J97" s="542">
        <v>0.53</v>
      </c>
      <c r="K97" s="542">
        <f t="shared" si="68"/>
        <v>1269.47</v>
      </c>
      <c r="L97" s="540"/>
      <c r="M97" s="540"/>
    </row>
    <row r="98" spans="1:13" x14ac:dyDescent="0.25">
      <c r="A98" s="540"/>
      <c r="B98" s="539">
        <v>42548</v>
      </c>
      <c r="C98" s="540">
        <v>150</v>
      </c>
      <c r="D98" s="542">
        <v>12.18</v>
      </c>
      <c r="E98" s="542">
        <v>0</v>
      </c>
      <c r="F98" s="542">
        <f t="shared" si="67"/>
        <v>1827</v>
      </c>
      <c r="G98" s="539">
        <v>42684</v>
      </c>
      <c r="H98" s="559">
        <v>250</v>
      </c>
      <c r="I98" s="542">
        <v>11.94</v>
      </c>
      <c r="J98" s="542">
        <v>7.0000000000000007E-2</v>
      </c>
      <c r="K98" s="542">
        <f t="shared" si="68"/>
        <v>2984.93</v>
      </c>
      <c r="L98" s="540"/>
      <c r="M98" s="540"/>
    </row>
    <row r="99" spans="1:13" x14ac:dyDescent="0.25">
      <c r="A99" s="540"/>
      <c r="B99" s="539">
        <v>42627</v>
      </c>
      <c r="C99" s="540">
        <v>100</v>
      </c>
      <c r="D99" s="542">
        <v>12.14</v>
      </c>
      <c r="E99" s="542">
        <v>0</v>
      </c>
      <c r="F99" s="542">
        <f t="shared" si="67"/>
        <v>1214</v>
      </c>
      <c r="G99" s="539">
        <v>42711</v>
      </c>
      <c r="H99" s="559">
        <v>200</v>
      </c>
      <c r="I99" s="542">
        <v>12.68</v>
      </c>
      <c r="J99" s="542">
        <v>0.06</v>
      </c>
      <c r="K99" s="542">
        <f t="shared" si="68"/>
        <v>2535.94</v>
      </c>
      <c r="L99" s="540"/>
      <c r="M99" s="540"/>
    </row>
    <row r="100" spans="1:13" x14ac:dyDescent="0.25">
      <c r="A100" s="540"/>
      <c r="B100" s="539">
        <v>42670</v>
      </c>
      <c r="C100" s="540">
        <v>200</v>
      </c>
      <c r="D100" s="542">
        <v>11.68</v>
      </c>
      <c r="E100" s="542">
        <v>0</v>
      </c>
      <c r="F100" s="542">
        <f t="shared" si="67"/>
        <v>2336</v>
      </c>
      <c r="G100" s="540"/>
      <c r="H100" s="559"/>
      <c r="I100" s="542"/>
      <c r="J100" s="542"/>
      <c r="K100" s="542"/>
      <c r="L100" s="540"/>
      <c r="M100" s="540"/>
    </row>
    <row r="101" spans="1:13" x14ac:dyDescent="0.25">
      <c r="A101" s="540"/>
      <c r="B101" s="540"/>
      <c r="C101" s="540"/>
      <c r="D101" s="542"/>
      <c r="E101" s="542"/>
      <c r="F101" s="542"/>
      <c r="G101" s="540"/>
      <c r="H101" s="559"/>
      <c r="I101" s="542"/>
      <c r="J101" s="542"/>
      <c r="K101" s="542"/>
      <c r="L101" s="540"/>
      <c r="M101" s="540"/>
    </row>
    <row r="102" spans="1:13" x14ac:dyDescent="0.25">
      <c r="A102" s="540"/>
      <c r="B102" s="540"/>
      <c r="C102" s="540"/>
      <c r="D102" s="542"/>
      <c r="E102" s="542"/>
      <c r="F102" s="542"/>
      <c r="G102" s="540"/>
      <c r="H102" s="559"/>
      <c r="I102" s="542"/>
      <c r="J102" s="542"/>
      <c r="K102" s="542"/>
      <c r="L102" s="540"/>
      <c r="M102" s="540"/>
    </row>
    <row r="103" spans="1:13" x14ac:dyDescent="0.25">
      <c r="A103" s="540"/>
      <c r="B103" s="540"/>
      <c r="C103" s="540"/>
      <c r="D103" s="542"/>
      <c r="E103" s="542"/>
      <c r="F103" s="542"/>
      <c r="G103" s="540"/>
      <c r="H103" s="559"/>
      <c r="I103" s="542"/>
      <c r="J103" s="542"/>
      <c r="K103" s="542"/>
      <c r="L103" s="540"/>
      <c r="M103" s="540"/>
    </row>
    <row r="104" spans="1:13" x14ac:dyDescent="0.25">
      <c r="A104" s="540"/>
      <c r="B104" s="540"/>
      <c r="C104" s="540"/>
      <c r="D104" s="542"/>
      <c r="E104" s="542"/>
      <c r="F104" s="542"/>
      <c r="G104" s="540"/>
      <c r="H104" s="559"/>
      <c r="I104" s="542"/>
      <c r="J104" s="542"/>
      <c r="K104" s="542"/>
      <c r="L104" s="540"/>
      <c r="M104" s="540"/>
    </row>
    <row r="105" spans="1:13" x14ac:dyDescent="0.25">
      <c r="A105" s="540"/>
      <c r="B105" s="540"/>
      <c r="C105" s="540"/>
      <c r="D105" s="542"/>
      <c r="E105" s="542"/>
      <c r="F105" s="542"/>
      <c r="G105" s="540"/>
      <c r="H105" s="559"/>
      <c r="I105" s="542"/>
      <c r="J105" s="542"/>
      <c r="K105" s="542"/>
      <c r="L105" s="540"/>
      <c r="M105" s="540"/>
    </row>
    <row r="106" spans="1:13" x14ac:dyDescent="0.25">
      <c r="A106" s="540"/>
      <c r="B106" s="540"/>
      <c r="C106" s="540"/>
      <c r="D106" s="542"/>
      <c r="E106" s="542"/>
      <c r="F106" s="542"/>
      <c r="G106" s="540"/>
      <c r="H106" s="559"/>
      <c r="I106" s="542"/>
      <c r="J106" s="542"/>
      <c r="K106" s="542"/>
      <c r="L106" s="540"/>
      <c r="M106" s="540"/>
    </row>
    <row r="107" spans="1:13" x14ac:dyDescent="0.25">
      <c r="A107" s="540"/>
      <c r="B107" s="540"/>
      <c r="C107" s="540"/>
      <c r="D107" s="542"/>
      <c r="E107" s="542"/>
      <c r="F107" s="542"/>
      <c r="G107" s="540"/>
      <c r="H107" s="559"/>
      <c r="I107" s="542"/>
      <c r="J107" s="542"/>
      <c r="K107" s="542"/>
      <c r="L107" s="540"/>
      <c r="M107" s="540"/>
    </row>
    <row r="108" spans="1:13" x14ac:dyDescent="0.25">
      <c r="A108" s="540"/>
      <c r="B108" s="540"/>
      <c r="C108" s="540"/>
      <c r="D108" s="542"/>
      <c r="E108" s="542"/>
      <c r="F108" s="542"/>
      <c r="G108" s="540"/>
      <c r="H108" s="559"/>
      <c r="I108" s="542"/>
      <c r="J108" s="542"/>
      <c r="K108" s="542"/>
      <c r="L108" s="540"/>
      <c r="M108" s="540"/>
    </row>
    <row r="109" spans="1:13" x14ac:dyDescent="0.25">
      <c r="A109" s="540"/>
      <c r="B109" s="540"/>
      <c r="C109" s="540"/>
      <c r="D109" s="542"/>
      <c r="E109" s="542"/>
      <c r="F109" s="542"/>
      <c r="G109" s="540"/>
      <c r="H109" s="559"/>
      <c r="I109" s="542"/>
      <c r="J109" s="542"/>
      <c r="K109" s="542"/>
      <c r="L109" s="540"/>
      <c r="M109" s="540"/>
    </row>
    <row r="110" spans="1:13" x14ac:dyDescent="0.25">
      <c r="A110" s="561" t="s">
        <v>81</v>
      </c>
      <c r="B110" s="562"/>
      <c r="C110" s="562">
        <f>SUM(C94:C100)</f>
        <v>800</v>
      </c>
      <c r="D110" s="563"/>
      <c r="E110" s="563"/>
      <c r="F110" s="563">
        <f>SUM(F94:F100)</f>
        <v>9977.5</v>
      </c>
      <c r="G110" s="562"/>
      <c r="H110" s="562">
        <f>SUM(H94:H109)</f>
        <v>800</v>
      </c>
      <c r="I110" s="563"/>
      <c r="J110" s="563"/>
      <c r="K110" s="563">
        <f>SUM(K94:K109)</f>
        <v>10146.26</v>
      </c>
      <c r="L110" s="562"/>
      <c r="M110" s="563">
        <f>SUM(M94:M109)</f>
        <v>82.5</v>
      </c>
    </row>
    <row r="111" spans="1:13" ht="15.75" thickBot="1" x14ac:dyDescent="0.3">
      <c r="A111" s="564" t="s">
        <v>199</v>
      </c>
      <c r="B111" s="565"/>
      <c r="C111" s="566">
        <f>SumByColor($A$19,C94:C109)</f>
        <v>0</v>
      </c>
      <c r="D111" s="566"/>
      <c r="E111" s="566"/>
      <c r="F111" s="567">
        <f>SumByColor($A$19,F94:F109)</f>
        <v>0</v>
      </c>
      <c r="G111" s="566"/>
      <c r="H111" s="566">
        <f>SumByColor($A$19,H94:H109)</f>
        <v>0</v>
      </c>
      <c r="I111" s="566"/>
      <c r="J111" s="566"/>
      <c r="K111" s="567">
        <f>SumByColor($A$19,K94:K109)</f>
        <v>0</v>
      </c>
      <c r="L111" s="566"/>
      <c r="M111" s="567">
        <f t="shared" ref="M111" si="69"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61" priority="25">
      <formula>F30&gt;0</formula>
    </cfRule>
    <cfRule type="expression" dxfId="660" priority="26">
      <formula>F30&lt;0</formula>
    </cfRule>
  </conditionalFormatting>
  <conditionalFormatting sqref="F34:F42 F46:F74">
    <cfRule type="expression" dxfId="659" priority="21">
      <formula>F34&gt;0</formula>
    </cfRule>
    <cfRule type="expression" dxfId="658" priority="22">
      <formula>F34&lt;0</formula>
    </cfRule>
  </conditionalFormatting>
  <conditionalFormatting sqref="F34:F42 F46:F74">
    <cfRule type="expression" dxfId="657" priority="23">
      <formula>F34&gt;0</formula>
    </cfRule>
    <cfRule type="expression" dxfId="656" priority="24">
      <formula>F34&lt;0</formula>
    </cfRule>
  </conditionalFormatting>
  <conditionalFormatting sqref="H30:H42 H46:H74">
    <cfRule type="expression" dxfId="655" priority="19">
      <formula>H30&gt;0</formula>
    </cfRule>
    <cfRule type="expression" dxfId="654" priority="20">
      <formula>H30&lt;0</formula>
    </cfRule>
  </conditionalFormatting>
  <conditionalFormatting sqref="F25:F29">
    <cfRule type="expression" dxfId="653" priority="13">
      <formula>F25&gt;0</formula>
    </cfRule>
    <cfRule type="expression" dxfId="652" priority="14">
      <formula>F25&lt;0</formula>
    </cfRule>
  </conditionalFormatting>
  <conditionalFormatting sqref="H25:H29">
    <cfRule type="expression" dxfId="651" priority="11">
      <formula>H25&gt;0</formula>
    </cfRule>
    <cfRule type="expression" dxfId="650" priority="12">
      <formula>H25&lt;0</formula>
    </cfRule>
  </conditionalFormatting>
  <conditionalFormatting sqref="Q7">
    <cfRule type="expression" dxfId="649" priority="9">
      <formula>Q7&gt;0</formula>
    </cfRule>
    <cfRule type="expression" dxfId="648" priority="10">
      <formula>Q7&lt;0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F43:F45">
    <cfRule type="expression" dxfId="645" priority="3">
      <formula>F43&gt;0</formula>
    </cfRule>
    <cfRule type="expression" dxfId="644" priority="4">
      <formula>F43&lt;0</formula>
    </cfRule>
  </conditionalFormatting>
  <conditionalFormatting sqref="F43:F45">
    <cfRule type="expression" dxfId="643" priority="5">
      <formula>F43&gt;0</formula>
    </cfRule>
    <cfRule type="expression" dxfId="642" priority="6">
      <formula>F43&lt;0</formula>
    </cfRule>
  </conditionalFormatting>
  <conditionalFormatting sqref="H43:H45">
    <cfRule type="expression" dxfId="641" priority="1">
      <formula>H43&gt;0</formula>
    </cfRule>
    <cfRule type="expression" dxfId="64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298</v>
      </c>
      <c r="B2" s="511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11"/>
      <c r="H2" s="185"/>
      <c r="I2" s="3"/>
      <c r="J2" s="3"/>
      <c r="K2" s="3"/>
      <c r="L2" s="74">
        <v>42710</v>
      </c>
      <c r="M2" s="3">
        <v>16</v>
      </c>
      <c r="O2" s="11" t="s">
        <v>57</v>
      </c>
      <c r="Q2">
        <f>C18-H18</f>
        <v>30</v>
      </c>
      <c r="T2" s="1">
        <v>42568</v>
      </c>
      <c r="U2" t="s">
        <v>256</v>
      </c>
      <c r="W2" s="133">
        <v>42727</v>
      </c>
      <c r="X2" s="10">
        <v>115.4</v>
      </c>
      <c r="Y2" s="10">
        <v>116.32</v>
      </c>
      <c r="Z2" s="10">
        <v>115.3</v>
      </c>
      <c r="AA2" s="10">
        <v>115.96</v>
      </c>
      <c r="AB2" s="95">
        <v>2992500</v>
      </c>
      <c r="AC2" s="10">
        <v>115.96</v>
      </c>
      <c r="AD2" s="2">
        <f>Y2-Z2</f>
        <v>1.019999999999996</v>
      </c>
      <c r="AE2" s="138">
        <f>AC2/AC3-1</f>
        <v>4.5045045045044585E-3</v>
      </c>
    </row>
    <row r="3" spans="1:31" x14ac:dyDescent="0.25">
      <c r="A3" s="23" t="s">
        <v>71</v>
      </c>
      <c r="B3" s="512">
        <v>42704</v>
      </c>
      <c r="C3" s="4">
        <v>10</v>
      </c>
      <c r="D3" s="3">
        <v>111.48</v>
      </c>
      <c r="E3" s="3">
        <v>0</v>
      </c>
      <c r="F3" s="3">
        <f>C3*D3+E3</f>
        <v>1114.8</v>
      </c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115.62666666666668</v>
      </c>
      <c r="T3" s="1" t="s">
        <v>257</v>
      </c>
      <c r="W3" s="133">
        <v>42726</v>
      </c>
      <c r="X3" s="10">
        <v>115</v>
      </c>
      <c r="Y3" s="10">
        <v>115.53</v>
      </c>
      <c r="Z3" s="10">
        <v>113.88</v>
      </c>
      <c r="AA3" s="10">
        <v>115.44</v>
      </c>
      <c r="AB3" s="95">
        <v>4600700</v>
      </c>
      <c r="AC3" s="10">
        <v>115.44</v>
      </c>
      <c r="AD3" s="2">
        <f t="shared" ref="AD3:AD66" si="0">Y3-Z3</f>
        <v>1.6500000000000057</v>
      </c>
      <c r="AE3" s="138">
        <f t="shared" ref="AE3:AE66" si="1">AC3/AC4-1</f>
        <v>1.1273957158961512E-3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115.49</v>
      </c>
      <c r="R4" s="506">
        <v>3.3999999999999998E-3</v>
      </c>
      <c r="T4" s="163"/>
      <c r="U4" s="1"/>
      <c r="W4" s="133">
        <v>42725</v>
      </c>
      <c r="X4" s="10">
        <v>116.2</v>
      </c>
      <c r="Y4" s="10">
        <v>116.2</v>
      </c>
      <c r="Z4" s="10">
        <v>114.74</v>
      </c>
      <c r="AA4" s="10">
        <v>115.31</v>
      </c>
      <c r="AB4" s="95">
        <v>5907600</v>
      </c>
      <c r="AC4" s="10">
        <v>115.31</v>
      </c>
      <c r="AD4" s="2">
        <f t="shared" si="0"/>
        <v>1.460000000000008</v>
      </c>
      <c r="AE4" s="138">
        <f t="shared" si="1"/>
        <v>-3.0261110150440196E-3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3464.7</v>
      </c>
      <c r="W5" s="133">
        <v>42724</v>
      </c>
      <c r="X5" s="10">
        <v>115.98</v>
      </c>
      <c r="Y5" s="10">
        <v>116.25</v>
      </c>
      <c r="Z5" s="10">
        <v>114.91</v>
      </c>
      <c r="AA5" s="10">
        <v>115.66</v>
      </c>
      <c r="AB5" s="95">
        <v>5493900</v>
      </c>
      <c r="AC5" s="10">
        <v>115.66</v>
      </c>
      <c r="AD5" s="2">
        <f t="shared" si="0"/>
        <v>1.3400000000000034</v>
      </c>
      <c r="AE5" s="138">
        <f t="shared" si="1"/>
        <v>-3.102913290811915E-3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3468.8</v>
      </c>
      <c r="W6" s="133">
        <v>42723</v>
      </c>
      <c r="X6" s="10">
        <v>116.07</v>
      </c>
      <c r="Y6" s="10">
        <v>116.66</v>
      </c>
      <c r="Z6" s="10">
        <v>115.94</v>
      </c>
      <c r="AA6" s="10">
        <v>116.02</v>
      </c>
      <c r="AB6" s="95">
        <v>5858600</v>
      </c>
      <c r="AC6" s="10">
        <v>116.02</v>
      </c>
      <c r="AD6" s="2">
        <f t="shared" si="0"/>
        <v>0.71999999999999886</v>
      </c>
      <c r="AE6" s="138">
        <f t="shared" si="1"/>
        <v>1.2081463583017982E-3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-4.1000000000003638</v>
      </c>
      <c r="R7">
        <v>20</v>
      </c>
      <c r="W7" s="133">
        <v>42720</v>
      </c>
      <c r="X7" s="10">
        <v>116.41</v>
      </c>
      <c r="Y7" s="10">
        <v>116.46</v>
      </c>
      <c r="Z7" s="10">
        <v>115.46</v>
      </c>
      <c r="AA7" s="10">
        <v>115.88</v>
      </c>
      <c r="AB7" s="95">
        <v>10615500</v>
      </c>
      <c r="AC7" s="10">
        <v>115.88</v>
      </c>
      <c r="AD7" s="2">
        <f t="shared" si="0"/>
        <v>1</v>
      </c>
      <c r="AE7" s="138">
        <f t="shared" si="1"/>
        <v>-8.6288722064065126E-5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-4.1000000000003638</v>
      </c>
      <c r="W8" s="133">
        <v>42719</v>
      </c>
      <c r="X8" s="10">
        <v>115.33</v>
      </c>
      <c r="Y8" s="10">
        <v>115.92</v>
      </c>
      <c r="Z8" s="10">
        <v>114.89</v>
      </c>
      <c r="AA8" s="10">
        <v>115.89</v>
      </c>
      <c r="AB8" s="95">
        <v>6735500</v>
      </c>
      <c r="AC8" s="10">
        <v>115.89</v>
      </c>
      <c r="AD8" s="2">
        <f t="shared" si="0"/>
        <v>1.0300000000000011</v>
      </c>
      <c r="AE8" s="138">
        <f t="shared" si="1"/>
        <v>7.8267675450038876E-3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-1.1819649446495513E-3</v>
      </c>
      <c r="W9" s="133">
        <v>42718</v>
      </c>
      <c r="X9" s="10">
        <v>116.12</v>
      </c>
      <c r="Y9" s="10">
        <v>117.3</v>
      </c>
      <c r="Z9" s="10">
        <v>114.58</v>
      </c>
      <c r="AA9" s="10">
        <v>114.99</v>
      </c>
      <c r="AB9" s="95">
        <v>9121900</v>
      </c>
      <c r="AC9" s="10">
        <v>114.99</v>
      </c>
      <c r="AD9" s="2">
        <f t="shared" si="0"/>
        <v>2.7199999999999989</v>
      </c>
      <c r="AE9" s="138">
        <f t="shared" si="1"/>
        <v>-7.7659849857624197E-3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115.53</v>
      </c>
      <c r="Y10" s="10">
        <v>115.97</v>
      </c>
      <c r="Z10" s="10">
        <v>115.01</v>
      </c>
      <c r="AA10" s="10">
        <v>115.89</v>
      </c>
      <c r="AB10" s="95">
        <v>6589000</v>
      </c>
      <c r="AC10" s="10">
        <v>115.89</v>
      </c>
      <c r="AD10" s="2">
        <f t="shared" si="0"/>
        <v>0.95999999999999375</v>
      </c>
      <c r="AE10" s="138">
        <f t="shared" si="1"/>
        <v>4.5943134535366692E-3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2.76E-2</v>
      </c>
      <c r="W11" s="133">
        <v>42716</v>
      </c>
      <c r="X11" s="10">
        <v>112.69</v>
      </c>
      <c r="Y11" s="10">
        <v>115.4</v>
      </c>
      <c r="Z11" s="10">
        <v>112.58</v>
      </c>
      <c r="AA11" s="10">
        <v>115.36</v>
      </c>
      <c r="AB11" s="95">
        <v>9518600</v>
      </c>
      <c r="AC11" s="10">
        <v>115.36</v>
      </c>
      <c r="AD11" s="2">
        <f t="shared" si="0"/>
        <v>2.8200000000000074</v>
      </c>
      <c r="AE11" s="138">
        <f t="shared" si="1"/>
        <v>2.761446641724552E-2</v>
      </c>
    </row>
    <row r="12" spans="1:31" x14ac:dyDescent="0.25">
      <c r="G12" s="30"/>
      <c r="H12" s="72"/>
      <c r="W12" s="133">
        <v>42713</v>
      </c>
      <c r="X12" s="10">
        <v>111.41</v>
      </c>
      <c r="Y12" s="10">
        <v>112.43</v>
      </c>
      <c r="Z12" s="10">
        <v>111.2</v>
      </c>
      <c r="AA12" s="10">
        <v>112.26</v>
      </c>
      <c r="AB12" s="95">
        <v>7659400</v>
      </c>
      <c r="AC12" s="10">
        <v>112.26</v>
      </c>
      <c r="AD12" s="2">
        <f t="shared" si="0"/>
        <v>1.230000000000004</v>
      </c>
      <c r="AE12" s="138">
        <f t="shared" si="1"/>
        <v>1.1442472294801442E-2</v>
      </c>
    </row>
    <row r="13" spans="1:31" x14ac:dyDescent="0.25">
      <c r="G13" s="30"/>
      <c r="H13" s="72"/>
      <c r="W13" s="133">
        <v>42712</v>
      </c>
      <c r="X13" s="10">
        <v>110.54</v>
      </c>
      <c r="Y13" s="10">
        <v>111.2</v>
      </c>
      <c r="Z13" s="10">
        <v>109.93</v>
      </c>
      <c r="AA13" s="10">
        <v>110.99</v>
      </c>
      <c r="AB13" s="95">
        <v>7766900</v>
      </c>
      <c r="AC13" s="10">
        <v>110.99</v>
      </c>
      <c r="AD13" s="2">
        <f t="shared" si="0"/>
        <v>1.269999999999996</v>
      </c>
      <c r="AE13" s="138">
        <f t="shared" si="1"/>
        <v>-9.9009900990099098E-4</v>
      </c>
    </row>
    <row r="14" spans="1:31" x14ac:dyDescent="0.25">
      <c r="G14" s="30"/>
      <c r="H14" s="72"/>
      <c r="W14" s="133">
        <v>42711</v>
      </c>
      <c r="X14" s="10">
        <v>111.89</v>
      </c>
      <c r="Y14" s="10">
        <v>111.89</v>
      </c>
      <c r="Z14" s="10">
        <v>109.32</v>
      </c>
      <c r="AA14" s="10">
        <v>111.1</v>
      </c>
      <c r="AB14" s="95">
        <v>11656300</v>
      </c>
      <c r="AC14" s="10">
        <v>111.1</v>
      </c>
      <c r="AD14" s="2">
        <f t="shared" si="0"/>
        <v>2.5700000000000074</v>
      </c>
      <c r="AE14" s="138">
        <f t="shared" si="1"/>
        <v>-8.5668391932893773E-3</v>
      </c>
    </row>
    <row r="15" spans="1:31" x14ac:dyDescent="0.25">
      <c r="G15" s="30"/>
      <c r="H15" s="72"/>
      <c r="W15" s="133">
        <v>42710</v>
      </c>
      <c r="X15" s="10">
        <v>112.24</v>
      </c>
      <c r="Y15" s="10">
        <v>113.2</v>
      </c>
      <c r="Z15" s="10">
        <v>111.85</v>
      </c>
      <c r="AA15" s="10">
        <v>112.06</v>
      </c>
      <c r="AB15" s="95">
        <v>6430100</v>
      </c>
      <c r="AC15" s="10">
        <v>112.06</v>
      </c>
      <c r="AD15" s="2">
        <f t="shared" si="0"/>
        <v>1.3500000000000085</v>
      </c>
      <c r="AE15" s="138">
        <f t="shared" si="1"/>
        <v>1.0720028586743702E-3</v>
      </c>
    </row>
    <row r="16" spans="1:31" x14ac:dyDescent="0.25">
      <c r="G16" s="30"/>
      <c r="H16" s="72"/>
      <c r="W16" s="133">
        <v>42709</v>
      </c>
      <c r="X16" s="10">
        <v>112.4</v>
      </c>
      <c r="Y16" s="10">
        <v>112.42</v>
      </c>
      <c r="Z16" s="10">
        <v>111.73</v>
      </c>
      <c r="AA16" s="10">
        <v>111.94</v>
      </c>
      <c r="AB16" s="95">
        <v>5427300</v>
      </c>
      <c r="AC16" s="10">
        <v>111.94</v>
      </c>
      <c r="AD16" s="2">
        <f t="shared" si="0"/>
        <v>0.68999999999999773</v>
      </c>
      <c r="AE16" s="138">
        <f t="shared" si="1"/>
        <v>-1.7863522686667466E-4</v>
      </c>
    </row>
    <row r="17" spans="1:31" x14ac:dyDescent="0.25">
      <c r="G17" s="30"/>
      <c r="W17" s="133">
        <v>42706</v>
      </c>
      <c r="X17" s="10">
        <v>111.72</v>
      </c>
      <c r="Y17" s="10">
        <v>112.53</v>
      </c>
      <c r="Z17" s="10">
        <v>111.44</v>
      </c>
      <c r="AA17" s="10">
        <v>111.96</v>
      </c>
      <c r="AB17" s="95">
        <v>6159700</v>
      </c>
      <c r="AC17" s="10">
        <v>111.96</v>
      </c>
      <c r="AD17" s="2">
        <f t="shared" si="0"/>
        <v>1.0900000000000034</v>
      </c>
      <c r="AE17" s="138">
        <f t="shared" si="1"/>
        <v>5.2073980966063083E-3</v>
      </c>
    </row>
    <row r="18" spans="1:31" x14ac:dyDescent="0.25">
      <c r="A18" s="32" t="s">
        <v>81</v>
      </c>
      <c r="B18" s="513"/>
      <c r="C18" s="14">
        <f>SUM(C2:C6)</f>
        <v>30</v>
      </c>
      <c r="D18" s="18"/>
      <c r="E18" s="18"/>
      <c r="F18" s="18">
        <f>SUM(F2:F6)</f>
        <v>3484.8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16</v>
      </c>
      <c r="W18" s="133">
        <v>42705</v>
      </c>
      <c r="X18" s="10">
        <v>111.36</v>
      </c>
      <c r="Y18" s="10">
        <v>111.54</v>
      </c>
      <c r="Z18" s="10">
        <v>111</v>
      </c>
      <c r="AA18" s="10">
        <v>111.38</v>
      </c>
      <c r="AB18" s="95">
        <v>8105700</v>
      </c>
      <c r="AC18" s="10">
        <v>111.38</v>
      </c>
      <c r="AD18" s="2">
        <f t="shared" si="0"/>
        <v>0.54000000000000625</v>
      </c>
      <c r="AE18" s="138">
        <f t="shared" si="1"/>
        <v>7.1877807726861143E-4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112.19</v>
      </c>
      <c r="Y19" s="10">
        <v>112.52</v>
      </c>
      <c r="Z19" s="10">
        <v>111.3</v>
      </c>
      <c r="AA19" s="10">
        <v>111.3</v>
      </c>
      <c r="AB19" s="95">
        <v>11014500</v>
      </c>
      <c r="AC19" s="10">
        <v>111.3</v>
      </c>
      <c r="AD19" s="2">
        <f t="shared" si="0"/>
        <v>1.2199999999999989</v>
      </c>
      <c r="AE19" s="138">
        <f t="shared" si="1"/>
        <v>-1.049075391180665E-2</v>
      </c>
    </row>
    <row r="20" spans="1:31" x14ac:dyDescent="0.25">
      <c r="W20" s="133">
        <v>42703</v>
      </c>
      <c r="X20" s="10">
        <v>112.95</v>
      </c>
      <c r="Y20" s="10">
        <v>113.41</v>
      </c>
      <c r="Z20" s="10">
        <v>112.17</v>
      </c>
      <c r="AA20" s="10">
        <v>112.48</v>
      </c>
      <c r="AB20" s="95">
        <v>7751800</v>
      </c>
      <c r="AC20" s="10">
        <v>112.48</v>
      </c>
      <c r="AD20" s="2">
        <f t="shared" si="0"/>
        <v>1.2399999999999949</v>
      </c>
      <c r="AE20" s="138">
        <f t="shared" si="1"/>
        <v>-5.7456024043135434E-3</v>
      </c>
    </row>
    <row r="21" spans="1:31" x14ac:dyDescent="0.25">
      <c r="W21" s="133">
        <v>42702</v>
      </c>
      <c r="X21" s="10">
        <v>113.79</v>
      </c>
      <c r="Y21" s="10">
        <v>114.12</v>
      </c>
      <c r="Z21" s="10">
        <v>113.05</v>
      </c>
      <c r="AA21" s="10">
        <v>113.13</v>
      </c>
      <c r="AB21" s="95">
        <v>9025700</v>
      </c>
      <c r="AC21" s="10">
        <v>113.13</v>
      </c>
      <c r="AD21" s="2">
        <f t="shared" si="0"/>
        <v>1.0700000000000074</v>
      </c>
      <c r="AE21" s="138">
        <f t="shared" si="1"/>
        <v>-8.7619381407166852E-3</v>
      </c>
    </row>
    <row r="22" spans="1:31" x14ac:dyDescent="0.25">
      <c r="W22" s="133">
        <v>42699</v>
      </c>
      <c r="X22" s="10">
        <v>113.6</v>
      </c>
      <c r="Y22" s="10">
        <v>114.23</v>
      </c>
      <c r="Z22" s="10">
        <v>113.38</v>
      </c>
      <c r="AA22" s="10">
        <v>114.13</v>
      </c>
      <c r="AB22" s="95">
        <v>3433300</v>
      </c>
      <c r="AC22" s="10">
        <v>114.13</v>
      </c>
      <c r="AD22" s="2">
        <f t="shared" si="0"/>
        <v>0.85000000000000853</v>
      </c>
      <c r="AE22" s="138">
        <f t="shared" si="1"/>
        <v>9.3747236225347752E-3</v>
      </c>
    </row>
    <row r="23" spans="1:31" x14ac:dyDescent="0.25">
      <c r="W23" s="133">
        <v>42697</v>
      </c>
      <c r="X23" s="10">
        <v>112.25</v>
      </c>
      <c r="Y23" s="10">
        <v>113.43</v>
      </c>
      <c r="Z23" s="10">
        <v>111.56</v>
      </c>
      <c r="AA23" s="10">
        <v>113.07</v>
      </c>
      <c r="AB23" s="95">
        <v>7892600</v>
      </c>
      <c r="AC23" s="10">
        <v>113.07</v>
      </c>
      <c r="AD23" s="2">
        <f t="shared" si="0"/>
        <v>1.8700000000000045</v>
      </c>
      <c r="AE23" s="138">
        <f t="shared" si="1"/>
        <v>2.9270888770622783E-3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114.59</v>
      </c>
      <c r="Y24" s="10">
        <v>115</v>
      </c>
      <c r="Z24" s="10">
        <v>112.27</v>
      </c>
      <c r="AA24" s="10">
        <v>112.74</v>
      </c>
      <c r="AB24" s="95">
        <v>11649700</v>
      </c>
      <c r="AC24" s="10">
        <v>112.74</v>
      </c>
      <c r="AD24" s="2">
        <f t="shared" si="0"/>
        <v>2.730000000000004</v>
      </c>
      <c r="AE24" s="138">
        <f t="shared" si="1"/>
        <v>-1.9652173913043525E-2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42695</v>
      </c>
      <c r="X25" s="10">
        <v>115.44</v>
      </c>
      <c r="Y25" s="10">
        <v>115.68</v>
      </c>
      <c r="Z25" s="10">
        <v>114.8</v>
      </c>
      <c r="AA25" s="10">
        <v>115</v>
      </c>
      <c r="AB25" s="95">
        <v>5843300</v>
      </c>
      <c r="AC25" s="10">
        <v>115</v>
      </c>
      <c r="AD25" s="2">
        <f t="shared" si="0"/>
        <v>0.88000000000000966</v>
      </c>
      <c r="AE25" s="138">
        <f t="shared" si="1"/>
        <v>-3.1206657420249639E-3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42692</v>
      </c>
      <c r="X26" s="10">
        <v>115.79</v>
      </c>
      <c r="Y26" s="10">
        <v>115.92</v>
      </c>
      <c r="Z26" s="10">
        <v>114.81</v>
      </c>
      <c r="AA26" s="10">
        <v>115.36</v>
      </c>
      <c r="AB26" s="95">
        <v>7717800</v>
      </c>
      <c r="AC26" s="10">
        <v>115.36</v>
      </c>
      <c r="AD26" s="2">
        <f t="shared" si="0"/>
        <v>1.1099999999999994</v>
      </c>
      <c r="AE26" s="138" t="e">
        <f t="shared" si="1"/>
        <v>#DIV/0!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42692</v>
      </c>
      <c r="X27" s="10" t="s">
        <v>299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42691</v>
      </c>
      <c r="X28" s="10">
        <v>116.68</v>
      </c>
      <c r="Y28" s="10">
        <v>116.68</v>
      </c>
      <c r="Z28" s="10">
        <v>116.12</v>
      </c>
      <c r="AA28" s="10">
        <v>116.57</v>
      </c>
      <c r="AB28" s="95">
        <v>5730300</v>
      </c>
      <c r="AC28" s="10">
        <v>115.77</v>
      </c>
      <c r="AD28" s="2">
        <f t="shared" si="0"/>
        <v>0.56000000000000227</v>
      </c>
      <c r="AE28" s="138">
        <f t="shared" si="1"/>
        <v>1.8172377985461452E-3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42690</v>
      </c>
      <c r="X29" s="10">
        <v>116.65</v>
      </c>
      <c r="Y29" s="10">
        <v>116.78</v>
      </c>
      <c r="Z29" s="10">
        <v>116.08</v>
      </c>
      <c r="AA29" s="10">
        <v>116.36</v>
      </c>
      <c r="AB29" s="95">
        <v>6594800</v>
      </c>
      <c r="AC29" s="10">
        <v>115.56</v>
      </c>
      <c r="AD29" s="2">
        <f t="shared" si="0"/>
        <v>0.70000000000000284</v>
      </c>
      <c r="AE29" s="138">
        <f t="shared" si="1"/>
        <v>3.4626038781171431E-4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42689</v>
      </c>
      <c r="X30" s="10">
        <v>116.4</v>
      </c>
      <c r="Y30" s="10">
        <v>116.69</v>
      </c>
      <c r="Z30" s="10">
        <v>115.82</v>
      </c>
      <c r="AA30" s="10">
        <v>116.32</v>
      </c>
      <c r="AB30" s="95">
        <v>7446700</v>
      </c>
      <c r="AC30" s="10">
        <v>115.52</v>
      </c>
      <c r="AD30" s="2">
        <f t="shared" si="0"/>
        <v>0.87000000000000455</v>
      </c>
      <c r="AE30" s="138">
        <f t="shared" si="1"/>
        <v>-2.4179620034542326E-3</v>
      </c>
    </row>
    <row r="31" spans="1:31" x14ac:dyDescent="0.25">
      <c r="B31" s="157">
        <v>42702</v>
      </c>
      <c r="C31" s="10">
        <v>20</v>
      </c>
      <c r="D31" s="40">
        <v>118.5</v>
      </c>
      <c r="E31" s="40">
        <v>114.13</v>
      </c>
      <c r="F31" s="40">
        <f t="shared" ref="F31:F33" si="21">C31*(E31-D31)</f>
        <v>-87.400000000000091</v>
      </c>
      <c r="G31" s="40">
        <f t="shared" ref="G31:G33" si="22">D31*C31</f>
        <v>2370</v>
      </c>
      <c r="H31" s="231">
        <f t="shared" ref="H31:H33" si="23">(E31-D31)/D31</f>
        <v>-3.6877637130801728E-2</v>
      </c>
      <c r="I31" s="40"/>
      <c r="W31" s="133">
        <v>42688</v>
      </c>
      <c r="X31" s="10">
        <v>118.58</v>
      </c>
      <c r="Y31" s="10">
        <v>118.99</v>
      </c>
      <c r="Z31" s="10">
        <v>116.5</v>
      </c>
      <c r="AA31" s="10">
        <v>116.6</v>
      </c>
      <c r="AB31" s="95">
        <v>10054900</v>
      </c>
      <c r="AC31" s="10">
        <v>115.8</v>
      </c>
      <c r="AD31" s="2">
        <f t="shared" si="0"/>
        <v>2.4899999999999949</v>
      </c>
      <c r="AE31" s="138">
        <f t="shared" si="1"/>
        <v>-1.5808261091279974E-2</v>
      </c>
    </row>
    <row r="32" spans="1:31" x14ac:dyDescent="0.25">
      <c r="B32" s="157">
        <v>42704</v>
      </c>
      <c r="C32" s="10">
        <v>30</v>
      </c>
      <c r="D32" s="40">
        <v>116.16</v>
      </c>
      <c r="E32" s="40">
        <v>111.3</v>
      </c>
      <c r="F32" s="40">
        <f t="shared" si="21"/>
        <v>-145.79999999999998</v>
      </c>
      <c r="G32" s="40">
        <f t="shared" si="22"/>
        <v>3484.7999999999997</v>
      </c>
      <c r="H32" s="231">
        <f t="shared" si="23"/>
        <v>-4.1838842975206611E-2</v>
      </c>
      <c r="I32" s="40"/>
      <c r="W32" s="133">
        <v>42685</v>
      </c>
      <c r="X32" s="10">
        <v>119.49</v>
      </c>
      <c r="Y32" s="10">
        <v>119.49</v>
      </c>
      <c r="Z32" s="10">
        <v>118.13</v>
      </c>
      <c r="AA32" s="10">
        <v>118.47</v>
      </c>
      <c r="AB32" s="95">
        <v>8134800</v>
      </c>
      <c r="AC32" s="10">
        <v>117.66</v>
      </c>
      <c r="AD32" s="2">
        <f t="shared" si="0"/>
        <v>1.3599999999999994</v>
      </c>
      <c r="AE32" s="138">
        <f t="shared" si="1"/>
        <v>-8.9285714285713969E-3</v>
      </c>
    </row>
    <row r="33" spans="2:31" x14ac:dyDescent="0.25">
      <c r="B33" s="157">
        <v>42711</v>
      </c>
      <c r="C33" s="10">
        <v>30</v>
      </c>
      <c r="D33" s="40">
        <v>115.6267</v>
      </c>
      <c r="E33" s="40">
        <v>111.1</v>
      </c>
      <c r="F33" s="40">
        <f t="shared" si="21"/>
        <v>-135.80100000000016</v>
      </c>
      <c r="G33" s="40">
        <f t="shared" si="22"/>
        <v>3468.8009999999999</v>
      </c>
      <c r="H33" s="231">
        <f t="shared" si="23"/>
        <v>-3.9149262237874169E-2</v>
      </c>
      <c r="I33" s="236"/>
      <c r="W33" s="133">
        <v>42684</v>
      </c>
      <c r="X33" s="10">
        <v>120.77</v>
      </c>
      <c r="Y33" s="10">
        <v>121.1</v>
      </c>
      <c r="Z33" s="10">
        <v>119.02</v>
      </c>
      <c r="AA33" s="10">
        <v>119.54</v>
      </c>
      <c r="AB33" s="95">
        <v>11904500</v>
      </c>
      <c r="AC33" s="10">
        <v>118.72</v>
      </c>
      <c r="AD33" s="2">
        <f t="shared" si="0"/>
        <v>2.0799999999999983</v>
      </c>
      <c r="AE33" s="138">
        <f t="shared" si="1"/>
        <v>-6.3608972212922943E-3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42683</v>
      </c>
      <c r="X34" s="10">
        <v>120</v>
      </c>
      <c r="Y34" s="10">
        <v>122.5</v>
      </c>
      <c r="Z34" s="10">
        <v>118.1</v>
      </c>
      <c r="AA34" s="10">
        <v>120.31</v>
      </c>
      <c r="AB34" s="95">
        <v>16220000</v>
      </c>
      <c r="AC34" s="10">
        <v>119.48</v>
      </c>
      <c r="AD34" s="2">
        <f t="shared" si="0"/>
        <v>4.4000000000000057</v>
      </c>
      <c r="AE34" s="138">
        <f t="shared" si="1"/>
        <v>2.7784946236559138E-2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42682</v>
      </c>
      <c r="X35" s="10">
        <v>116.48</v>
      </c>
      <c r="Y35" s="10">
        <v>117.57</v>
      </c>
      <c r="Z35" s="10">
        <v>116.47</v>
      </c>
      <c r="AA35" s="10">
        <v>117.05</v>
      </c>
      <c r="AB35" s="95">
        <v>6675300</v>
      </c>
      <c r="AC35" s="10">
        <v>116.25</v>
      </c>
      <c r="AD35" s="2">
        <f t="shared" si="0"/>
        <v>1.0999999999999943</v>
      </c>
      <c r="AE35" s="138">
        <f t="shared" si="1"/>
        <v>3.3661315380630885E-3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42681</v>
      </c>
      <c r="X36" s="10">
        <v>115.89</v>
      </c>
      <c r="Y36" s="10">
        <v>116.72</v>
      </c>
      <c r="Z36" s="10">
        <v>115.84</v>
      </c>
      <c r="AA36" s="10">
        <v>116.66</v>
      </c>
      <c r="AB36" s="95">
        <v>6398200</v>
      </c>
      <c r="AC36" s="10">
        <v>115.86</v>
      </c>
      <c r="AD36" s="2">
        <f t="shared" si="0"/>
        <v>0.87999999999999545</v>
      </c>
      <c r="AE36" s="138">
        <f t="shared" si="1"/>
        <v>1.3470958712386238E-2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42678</v>
      </c>
      <c r="X37" s="10">
        <v>115.04</v>
      </c>
      <c r="Y37" s="10">
        <v>115.94</v>
      </c>
      <c r="Z37" s="10">
        <v>115.04</v>
      </c>
      <c r="AA37" s="10">
        <v>115.11</v>
      </c>
      <c r="AB37" s="95">
        <v>7160600</v>
      </c>
      <c r="AC37" s="10">
        <v>114.32</v>
      </c>
      <c r="AD37" s="2">
        <f t="shared" si="0"/>
        <v>0.89999999999999147</v>
      </c>
      <c r="AE37" s="138">
        <f t="shared" si="1"/>
        <v>7.0028011204481544E-4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42677</v>
      </c>
      <c r="X38" s="10">
        <v>114.88</v>
      </c>
      <c r="Y38" s="10">
        <v>115.44</v>
      </c>
      <c r="Z38" s="10">
        <v>114.75</v>
      </c>
      <c r="AA38" s="10">
        <v>115.03</v>
      </c>
      <c r="AB38" s="95">
        <v>6227100</v>
      </c>
      <c r="AC38" s="10">
        <v>114.24</v>
      </c>
      <c r="AD38" s="2">
        <f t="shared" si="0"/>
        <v>0.68999999999999773</v>
      </c>
      <c r="AE38" s="138">
        <f t="shared" si="1"/>
        <v>1.4903129657228842E-3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115.52</v>
      </c>
      <c r="Y39" s="10">
        <v>115.76</v>
      </c>
      <c r="Z39" s="10">
        <v>114.83</v>
      </c>
      <c r="AA39" s="10">
        <v>114.86</v>
      </c>
      <c r="AB39" s="95">
        <v>6591300</v>
      </c>
      <c r="AC39" s="10">
        <v>114.07</v>
      </c>
      <c r="AD39" s="2">
        <f t="shared" si="0"/>
        <v>0.93000000000000682</v>
      </c>
      <c r="AE39" s="138">
        <f t="shared" si="1"/>
        <v>-4.1903099083370199E-3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42675</v>
      </c>
      <c r="X40" s="10">
        <v>114.76</v>
      </c>
      <c r="Y40" s="10">
        <v>115.94</v>
      </c>
      <c r="Z40" s="10">
        <v>114.63</v>
      </c>
      <c r="AA40" s="10">
        <v>115.34</v>
      </c>
      <c r="AB40" s="95">
        <v>7591900</v>
      </c>
      <c r="AC40" s="10">
        <v>114.55</v>
      </c>
      <c r="AD40" s="2">
        <f t="shared" si="0"/>
        <v>1.3100000000000023</v>
      </c>
      <c r="AE40" s="138">
        <f t="shared" si="1"/>
        <v>-5.5560378505078445E-3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127.039</v>
      </c>
      <c r="Q41" s="2"/>
      <c r="W41" s="133">
        <v>42674</v>
      </c>
      <c r="X41" s="10">
        <v>115.28</v>
      </c>
      <c r="Y41" s="10">
        <v>116.23</v>
      </c>
      <c r="Z41" s="10">
        <v>114.5</v>
      </c>
      <c r="AA41" s="10">
        <v>115.99</v>
      </c>
      <c r="AB41" s="95">
        <v>8552500</v>
      </c>
      <c r="AC41" s="10">
        <v>115.19</v>
      </c>
      <c r="AD41" s="2">
        <f t="shared" si="0"/>
        <v>1.730000000000004</v>
      </c>
      <c r="AE41" s="138">
        <f t="shared" si="1"/>
        <v>5.6748734066700557E-3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125.8841</v>
      </c>
      <c r="Q42" s="2"/>
      <c r="T42" s="91" t="s">
        <v>113</v>
      </c>
      <c r="W42" s="133">
        <v>42671</v>
      </c>
      <c r="X42" s="10">
        <v>115.82</v>
      </c>
      <c r="Y42" s="10">
        <v>115.91</v>
      </c>
      <c r="Z42" s="10">
        <v>114.57</v>
      </c>
      <c r="AA42" s="10">
        <v>115.33</v>
      </c>
      <c r="AB42" s="95">
        <v>8813300</v>
      </c>
      <c r="AC42" s="10">
        <v>114.54</v>
      </c>
      <c r="AD42" s="2">
        <f t="shared" si="0"/>
        <v>1.3400000000000034</v>
      </c>
      <c r="AE42" s="138">
        <f t="shared" si="1"/>
        <v>-3.2199112348794134E-3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124.72920000000001</v>
      </c>
      <c r="Q43" s="2"/>
      <c r="T43" s="128" t="s">
        <v>98</v>
      </c>
      <c r="U43" s="129">
        <v>115.96</v>
      </c>
      <c r="W43" s="133">
        <v>42670</v>
      </c>
      <c r="X43" s="10">
        <v>114.98</v>
      </c>
      <c r="Y43" s="10">
        <v>116.55</v>
      </c>
      <c r="Z43" s="10">
        <v>114.79</v>
      </c>
      <c r="AA43" s="10">
        <v>115.7</v>
      </c>
      <c r="AB43" s="95">
        <v>7548700</v>
      </c>
      <c r="AC43" s="10">
        <v>114.91</v>
      </c>
      <c r="AD43" s="2">
        <f t="shared" si="0"/>
        <v>1.7599999999999909</v>
      </c>
      <c r="AE43" s="138">
        <f t="shared" si="1"/>
        <v>1.0020216225718581E-2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123.57430000000001</v>
      </c>
      <c r="Q44" s="2"/>
      <c r="T44" s="93" t="s">
        <v>99</v>
      </c>
      <c r="U44" s="130">
        <v>115.89</v>
      </c>
      <c r="W44" s="133">
        <v>42669</v>
      </c>
      <c r="X44" s="10">
        <v>113.64</v>
      </c>
      <c r="Y44" s="10">
        <v>115.22</v>
      </c>
      <c r="Z44" s="10">
        <v>113.6</v>
      </c>
      <c r="AA44" s="10">
        <v>114.56</v>
      </c>
      <c r="AB44" s="95">
        <v>6429200</v>
      </c>
      <c r="AC44" s="10">
        <v>113.77</v>
      </c>
      <c r="AD44" s="2">
        <f t="shared" si="0"/>
        <v>1.6200000000000045</v>
      </c>
      <c r="AE44" s="138">
        <f t="shared" si="1"/>
        <v>5.2129351475524999E-3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122.4194</v>
      </c>
      <c r="Q45" s="2"/>
      <c r="T45" s="93" t="s">
        <v>100</v>
      </c>
      <c r="U45" s="130" t="s">
        <v>129</v>
      </c>
      <c r="W45" s="133">
        <v>42668</v>
      </c>
      <c r="X45" s="10">
        <v>113.64</v>
      </c>
      <c r="Y45" s="10">
        <v>114.16</v>
      </c>
      <c r="Z45" s="10">
        <v>113.09</v>
      </c>
      <c r="AA45" s="10">
        <v>113.96</v>
      </c>
      <c r="AB45" s="95">
        <v>5595000</v>
      </c>
      <c r="AC45" s="10">
        <v>113.18</v>
      </c>
      <c r="AD45" s="2">
        <f t="shared" si="0"/>
        <v>1.0699999999999932</v>
      </c>
      <c r="AE45" s="138">
        <f t="shared" si="1"/>
        <v>3.1020118762741244E-3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121.2645</v>
      </c>
      <c r="Q46" s="2"/>
      <c r="T46" s="93" t="s">
        <v>101</v>
      </c>
      <c r="U46" s="130" t="s">
        <v>129</v>
      </c>
      <c r="W46" s="133">
        <v>42667</v>
      </c>
      <c r="X46" s="10">
        <v>113.93</v>
      </c>
      <c r="Y46" s="10">
        <v>114.19</v>
      </c>
      <c r="Z46" s="10">
        <v>113.44</v>
      </c>
      <c r="AA46" s="10">
        <v>113.61</v>
      </c>
      <c r="AB46" s="95">
        <v>6141900</v>
      </c>
      <c r="AC46" s="10">
        <v>112.83</v>
      </c>
      <c r="AD46" s="2">
        <f t="shared" si="0"/>
        <v>0.75</v>
      </c>
      <c r="AE46" s="138">
        <f t="shared" si="1"/>
        <v>1.5089650275164068E-3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4"/>
        <v>120.1096</v>
      </c>
      <c r="Q47" s="2"/>
      <c r="T47" s="93" t="s">
        <v>102</v>
      </c>
      <c r="U47" s="130">
        <v>125.16</v>
      </c>
      <c r="W47" s="133">
        <v>42664</v>
      </c>
      <c r="X47" s="10">
        <v>114.11</v>
      </c>
      <c r="Y47" s="10">
        <v>114.24</v>
      </c>
      <c r="Z47" s="10">
        <v>112.99</v>
      </c>
      <c r="AA47" s="10">
        <v>113.44</v>
      </c>
      <c r="AB47" s="95">
        <v>8422000</v>
      </c>
      <c r="AC47" s="10">
        <v>112.66</v>
      </c>
      <c r="AD47" s="2">
        <f t="shared" si="0"/>
        <v>1.25</v>
      </c>
      <c r="AE47" s="138">
        <f t="shared" si="1"/>
        <v>-1.244740532959332E-2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4"/>
        <v>118.9547</v>
      </c>
      <c r="Q48" s="2"/>
      <c r="T48" s="93" t="s">
        <v>103</v>
      </c>
      <c r="U48" s="130">
        <v>0.63653000000000004</v>
      </c>
      <c r="W48" s="133">
        <v>42663</v>
      </c>
      <c r="X48" s="10">
        <v>114.83</v>
      </c>
      <c r="Y48" s="10">
        <v>115.7</v>
      </c>
      <c r="Z48" s="10">
        <v>114.59</v>
      </c>
      <c r="AA48" s="10">
        <v>114.87</v>
      </c>
      <c r="AB48" s="95">
        <v>6973000</v>
      </c>
      <c r="AC48" s="10">
        <v>114.08</v>
      </c>
      <c r="AD48" s="2">
        <f t="shared" si="0"/>
        <v>1.1099999999999994</v>
      </c>
      <c r="AE48" s="138">
        <f t="shared" si="1"/>
        <v>2.460456942003475E-3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4"/>
        <v>117.79979999999999</v>
      </c>
      <c r="Q49" s="2"/>
      <c r="T49" s="93" t="s">
        <v>104</v>
      </c>
      <c r="U49" s="130" t="s">
        <v>343</v>
      </c>
      <c r="W49" s="133">
        <v>42662</v>
      </c>
      <c r="X49" s="10">
        <v>115.57</v>
      </c>
      <c r="Y49" s="10">
        <v>115.89</v>
      </c>
      <c r="Z49" s="10">
        <v>114.46</v>
      </c>
      <c r="AA49" s="10">
        <v>114.59</v>
      </c>
      <c r="AB49" s="95">
        <v>7400900</v>
      </c>
      <c r="AC49" s="10">
        <v>113.8</v>
      </c>
      <c r="AD49" s="2">
        <f t="shared" si="0"/>
        <v>1.4300000000000068</v>
      </c>
      <c r="AE49" s="138">
        <f t="shared" si="1"/>
        <v>-7.1540743325773093E-3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4"/>
        <v>116.64489999999999</v>
      </c>
      <c r="Q50" s="2"/>
      <c r="T50" s="93"/>
      <c r="U50" s="130"/>
      <c r="W50" s="133">
        <v>42661</v>
      </c>
      <c r="X50" s="10">
        <v>117.38</v>
      </c>
      <c r="Y50" s="10">
        <v>118.48</v>
      </c>
      <c r="Z50" s="10">
        <v>115.16</v>
      </c>
      <c r="AA50" s="10">
        <v>115.41</v>
      </c>
      <c r="AB50" s="95">
        <v>12598300</v>
      </c>
      <c r="AC50" s="10">
        <v>114.62</v>
      </c>
      <c r="AD50" s="2">
        <f t="shared" si="0"/>
        <v>3.3200000000000074</v>
      </c>
      <c r="AE50" s="138">
        <f t="shared" si="1"/>
        <v>-2.6002719238613192E-2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4"/>
        <v>115.49</v>
      </c>
      <c r="Q51" s="2"/>
      <c r="T51" s="93" t="s">
        <v>105</v>
      </c>
      <c r="U51" s="130" t="s">
        <v>525</v>
      </c>
      <c r="W51" s="133">
        <v>42660</v>
      </c>
      <c r="X51" s="10">
        <v>117.5</v>
      </c>
      <c r="Y51" s="10">
        <v>118.55</v>
      </c>
      <c r="Z51" s="10">
        <v>117.5</v>
      </c>
      <c r="AA51" s="10">
        <v>118.49</v>
      </c>
      <c r="AB51" s="95">
        <v>6956400</v>
      </c>
      <c r="AC51" s="10">
        <v>117.68</v>
      </c>
      <c r="AD51" s="2">
        <f t="shared" si="0"/>
        <v>1.0499999999999972</v>
      </c>
      <c r="AE51" s="138">
        <f t="shared" si="1"/>
        <v>7.9657387580300831E-3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4"/>
        <v>114.3351</v>
      </c>
      <c r="Q52" s="2"/>
      <c r="T52" s="93" t="s">
        <v>106</v>
      </c>
      <c r="U52" s="130" t="s">
        <v>333</v>
      </c>
      <c r="W52" s="133">
        <v>42657</v>
      </c>
      <c r="X52" s="10">
        <v>118.5</v>
      </c>
      <c r="Y52" s="10">
        <v>118.8</v>
      </c>
      <c r="Z52" s="10">
        <v>117.56</v>
      </c>
      <c r="AA52" s="10">
        <v>117.56</v>
      </c>
      <c r="AB52" s="95">
        <v>5640500</v>
      </c>
      <c r="AC52" s="10">
        <v>116.75</v>
      </c>
      <c r="AD52" s="2">
        <f t="shared" si="0"/>
        <v>1.2399999999999949</v>
      </c>
      <c r="AE52" s="138">
        <f t="shared" si="1"/>
        <v>-5.9599829714772623E-3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4"/>
        <v>113.1802</v>
      </c>
      <c r="Q53" s="2"/>
      <c r="T53" s="93" t="s">
        <v>107</v>
      </c>
      <c r="U53" s="131">
        <v>3232942</v>
      </c>
      <c r="W53" s="133">
        <v>42656</v>
      </c>
      <c r="X53" s="10">
        <v>117.54</v>
      </c>
      <c r="Y53" s="10">
        <v>119.2</v>
      </c>
      <c r="Z53" s="10">
        <v>117.28</v>
      </c>
      <c r="AA53" s="10">
        <v>118.26</v>
      </c>
      <c r="AB53" s="95">
        <v>7387400</v>
      </c>
      <c r="AC53" s="10">
        <v>117.45</v>
      </c>
      <c r="AD53" s="2">
        <f t="shared" si="0"/>
        <v>1.9200000000000017</v>
      </c>
      <c r="AE53" s="138">
        <f t="shared" si="1"/>
        <v>2.4752475247524774E-3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4"/>
        <v>112.02529999999999</v>
      </c>
      <c r="T54" s="93" t="s">
        <v>110</v>
      </c>
      <c r="U54" s="131">
        <v>7264920</v>
      </c>
      <c r="W54" s="133">
        <v>42655</v>
      </c>
      <c r="X54" s="10">
        <v>117.96</v>
      </c>
      <c r="Y54" s="10">
        <v>118.43</v>
      </c>
      <c r="Z54" s="10">
        <v>117.5</v>
      </c>
      <c r="AA54" s="10">
        <v>117.97</v>
      </c>
      <c r="AB54" s="95">
        <v>4685200</v>
      </c>
      <c r="AC54" s="10">
        <v>117.16</v>
      </c>
      <c r="AD54" s="2">
        <f t="shared" si="0"/>
        <v>0.93000000000000682</v>
      </c>
      <c r="AE54" s="138">
        <f t="shared" si="1"/>
        <v>2.8246169648207253E-3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4"/>
        <v>110.87039999999999</v>
      </c>
      <c r="T55" s="93" t="s">
        <v>108</v>
      </c>
      <c r="U55" s="130" t="s">
        <v>526</v>
      </c>
      <c r="W55" s="133">
        <v>42654</v>
      </c>
      <c r="X55" s="10">
        <v>119.41</v>
      </c>
      <c r="Y55" s="10">
        <v>119.63</v>
      </c>
      <c r="Z55" s="10">
        <v>117.06</v>
      </c>
      <c r="AA55" s="10">
        <v>117.64</v>
      </c>
      <c r="AB55" s="95">
        <v>6394200</v>
      </c>
      <c r="AC55" s="10">
        <v>116.83</v>
      </c>
      <c r="AD55" s="2">
        <f t="shared" si="0"/>
        <v>2.5699999999999932</v>
      </c>
      <c r="AE55" s="138">
        <f t="shared" si="1"/>
        <v>-1.8070263909900852E-2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4"/>
        <v>109.71549999999999</v>
      </c>
      <c r="T56" s="93" t="s">
        <v>111</v>
      </c>
      <c r="U56" s="130">
        <v>20.350000000000001</v>
      </c>
      <c r="W56" s="133">
        <v>42653</v>
      </c>
      <c r="X56" s="10">
        <v>119.51</v>
      </c>
      <c r="Y56" s="10">
        <v>120.2</v>
      </c>
      <c r="Z56" s="10">
        <v>119.35</v>
      </c>
      <c r="AA56" s="10">
        <v>119.8</v>
      </c>
      <c r="AB56" s="95">
        <v>3657000</v>
      </c>
      <c r="AC56" s="10">
        <v>118.98</v>
      </c>
      <c r="AD56" s="2">
        <f t="shared" si="0"/>
        <v>0.85000000000000853</v>
      </c>
      <c r="AE56" s="138">
        <f t="shared" si="1"/>
        <v>4.7289309238305322E-3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4"/>
        <v>108.56059999999999</v>
      </c>
      <c r="T57" s="93" t="s">
        <v>112</v>
      </c>
      <c r="U57" s="130">
        <v>5.7</v>
      </c>
      <c r="W57" s="133">
        <v>42650</v>
      </c>
      <c r="X57" s="10">
        <v>119.17</v>
      </c>
      <c r="Y57" s="10">
        <v>119.57</v>
      </c>
      <c r="Z57" s="10">
        <v>118.69</v>
      </c>
      <c r="AA57" s="10">
        <v>119.24</v>
      </c>
      <c r="AB57" s="95">
        <v>4799300</v>
      </c>
      <c r="AC57" s="10">
        <v>118.42</v>
      </c>
      <c r="AD57" s="2">
        <f t="shared" si="0"/>
        <v>0.87999999999999545</v>
      </c>
      <c r="AE57" s="138">
        <f t="shared" si="1"/>
        <v>4.069866033576508E-3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4"/>
        <v>107.4057</v>
      </c>
      <c r="T58" s="93" t="s">
        <v>109</v>
      </c>
      <c r="U58" s="130" t="s">
        <v>527</v>
      </c>
      <c r="W58" s="133">
        <v>42649</v>
      </c>
      <c r="X58" s="10">
        <v>118.5</v>
      </c>
      <c r="Y58" s="10">
        <v>118.85</v>
      </c>
      <c r="Z58" s="10">
        <v>117.92</v>
      </c>
      <c r="AA58" s="10">
        <v>118.75</v>
      </c>
      <c r="AB58" s="95">
        <v>4448500</v>
      </c>
      <c r="AC58" s="10">
        <v>117.94</v>
      </c>
      <c r="AD58" s="2">
        <f t="shared" si="0"/>
        <v>0.92999999999999261</v>
      </c>
      <c r="AE58" s="138">
        <f t="shared" si="1"/>
        <v>-3.5484961135519022E-3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4"/>
        <v>106.2508</v>
      </c>
      <c r="W59" s="133">
        <v>42648</v>
      </c>
      <c r="X59" s="10">
        <v>119.22</v>
      </c>
      <c r="Y59" s="10">
        <v>119.44</v>
      </c>
      <c r="Z59" s="10">
        <v>118.6</v>
      </c>
      <c r="AA59" s="10">
        <v>119.18</v>
      </c>
      <c r="AB59" s="95">
        <v>5778700</v>
      </c>
      <c r="AC59" s="10">
        <v>118.36</v>
      </c>
      <c r="AD59" s="2">
        <f t="shared" si="0"/>
        <v>0.84000000000000341</v>
      </c>
      <c r="AE59" s="138">
        <f t="shared" si="1"/>
        <v>3.0508474576271816E-3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4"/>
        <v>105.0959</v>
      </c>
      <c r="W60" s="133">
        <v>42647</v>
      </c>
      <c r="X60" s="10">
        <v>118.84</v>
      </c>
      <c r="Y60" s="10">
        <v>119.48</v>
      </c>
      <c r="Z60" s="10">
        <v>118.28</v>
      </c>
      <c r="AA60" s="10">
        <v>118.82</v>
      </c>
      <c r="AB60" s="95">
        <v>5733900</v>
      </c>
      <c r="AC60" s="10">
        <v>118</v>
      </c>
      <c r="AD60" s="2">
        <f t="shared" si="0"/>
        <v>1.2000000000000028</v>
      </c>
      <c r="AE60" s="138">
        <f t="shared" si="1"/>
        <v>8.4752945164856541E-5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4"/>
        <v>103.941</v>
      </c>
      <c r="W61" s="133">
        <v>42646</v>
      </c>
      <c r="X61" s="10">
        <v>118</v>
      </c>
      <c r="Y61" s="10">
        <v>119.01</v>
      </c>
      <c r="Z61" s="10">
        <v>117.43</v>
      </c>
      <c r="AA61" s="10">
        <v>118.81</v>
      </c>
      <c r="AB61" s="95">
        <v>6098600</v>
      </c>
      <c r="AC61" s="10">
        <v>117.99</v>
      </c>
      <c r="AD61" s="2">
        <f t="shared" si="0"/>
        <v>1.5799999999999983</v>
      </c>
      <c r="AE61" s="138">
        <f t="shared" si="1"/>
        <v>5.7108762359359133E-3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42643</v>
      </c>
      <c r="X62" s="10">
        <v>117.78</v>
      </c>
      <c r="Y62" s="10">
        <v>118.62</v>
      </c>
      <c r="Z62" s="10">
        <v>117.39</v>
      </c>
      <c r="AA62" s="10">
        <v>118.13</v>
      </c>
      <c r="AB62" s="95">
        <v>7941100</v>
      </c>
      <c r="AC62" s="10">
        <v>117.32</v>
      </c>
      <c r="AD62" s="2">
        <f t="shared" si="0"/>
        <v>1.230000000000004</v>
      </c>
      <c r="AE62" s="138">
        <f t="shared" si="1"/>
        <v>7.2980166566496418E-3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42642</v>
      </c>
      <c r="X63" s="10">
        <v>118.88</v>
      </c>
      <c r="Y63" s="10">
        <v>119.27</v>
      </c>
      <c r="Z63" s="10">
        <v>117.04</v>
      </c>
      <c r="AA63" s="10">
        <v>117.27</v>
      </c>
      <c r="AB63" s="95">
        <v>6190200</v>
      </c>
      <c r="AC63" s="10">
        <v>116.47</v>
      </c>
      <c r="AD63" s="2">
        <f t="shared" si="0"/>
        <v>2.2299999999999898</v>
      </c>
      <c r="AE63" s="138">
        <f t="shared" si="1"/>
        <v>-1.7711056759719956E-2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42641</v>
      </c>
      <c r="X64" s="10">
        <v>119.05</v>
      </c>
      <c r="Y64" s="10">
        <v>119.52</v>
      </c>
      <c r="Z64" s="10">
        <v>118.81</v>
      </c>
      <c r="AA64" s="10">
        <v>119.39</v>
      </c>
      <c r="AB64" s="95">
        <v>5076100</v>
      </c>
      <c r="AC64" s="10">
        <v>118.57</v>
      </c>
      <c r="AD64" s="2">
        <f t="shared" si="0"/>
        <v>0.70999999999999375</v>
      </c>
      <c r="AE64" s="138">
        <f t="shared" si="1"/>
        <v>1.4358108108107892E-3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42640</v>
      </c>
      <c r="X65" s="10">
        <v>118.39</v>
      </c>
      <c r="Y65" s="10">
        <v>119.22</v>
      </c>
      <c r="Z65" s="10">
        <v>117.72</v>
      </c>
      <c r="AA65" s="10">
        <v>119.22</v>
      </c>
      <c r="AB65" s="95">
        <v>5349500</v>
      </c>
      <c r="AC65" s="10">
        <v>118.4</v>
      </c>
      <c r="AD65" s="2">
        <f t="shared" si="0"/>
        <v>1.5</v>
      </c>
      <c r="AE65" s="138">
        <f t="shared" si="1"/>
        <v>1.2225356929127296E-2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42639</v>
      </c>
      <c r="X66" s="10">
        <v>118.63</v>
      </c>
      <c r="Y66" s="10">
        <v>118.64</v>
      </c>
      <c r="Z66" s="10">
        <v>117.56</v>
      </c>
      <c r="AA66" s="10">
        <v>117.78</v>
      </c>
      <c r="AB66" s="95">
        <v>5998900</v>
      </c>
      <c r="AC66" s="10">
        <v>116.97</v>
      </c>
      <c r="AD66" s="2">
        <f t="shared" si="0"/>
        <v>1.0799999999999983</v>
      </c>
      <c r="AE66" s="138">
        <f t="shared" si="1"/>
        <v>-8.644800406814146E-3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119.41</v>
      </c>
      <c r="Y67" s="10">
        <v>119.6</v>
      </c>
      <c r="Z67" s="10">
        <v>118.71</v>
      </c>
      <c r="AA67" s="10">
        <v>118.81</v>
      </c>
      <c r="AB67" s="95">
        <v>4773000</v>
      </c>
      <c r="AC67" s="10">
        <v>117.99</v>
      </c>
      <c r="AD67" s="2">
        <f>Y67-Z67</f>
        <v>0.89000000000000057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119.25</v>
      </c>
      <c r="Y68" s="10">
        <v>119.84</v>
      </c>
      <c r="Z68" s="10">
        <v>119.14</v>
      </c>
      <c r="AA68" s="10">
        <v>119.46</v>
      </c>
      <c r="AB68" s="95">
        <v>5340500</v>
      </c>
      <c r="AC68" s="10">
        <v>118.64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39" priority="9">
      <formula>F33&gt;0</formula>
    </cfRule>
    <cfRule type="expression" dxfId="638" priority="10">
      <formula>F33&lt;0</formula>
    </cfRule>
  </conditionalFormatting>
  <conditionalFormatting sqref="Q7">
    <cfRule type="expression" dxfId="637" priority="7">
      <formula>Q7&gt;0</formula>
    </cfRule>
    <cfRule type="expression" dxfId="636" priority="8">
      <formula>Q7&lt;0</formula>
    </cfRule>
  </conditionalFormatting>
  <conditionalFormatting sqref="Q8">
    <cfRule type="expression" dxfId="635" priority="5">
      <formula>Q8&gt;0</formula>
    </cfRule>
    <cfRule type="expression" dxfId="634" priority="6">
      <formula>Q8&lt;0</formula>
    </cfRule>
  </conditionalFormatting>
  <conditionalFormatting sqref="F25:F32">
    <cfRule type="expression" dxfId="633" priority="3">
      <formula>F25&gt;0</formula>
    </cfRule>
    <cfRule type="expression" dxfId="632" priority="4">
      <formula>F25&lt;0</formula>
    </cfRule>
  </conditionalFormatting>
  <conditionalFormatting sqref="H25:H32">
    <cfRule type="expression" dxfId="631" priority="1">
      <formula>H25&gt;0</formula>
    </cfRule>
    <cfRule type="expression" dxfId="63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72"/>
  <sheetViews>
    <sheetView workbookViewId="0">
      <pane ySplit="1" topLeftCell="A194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9.285156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9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59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2000</v>
      </c>
      <c r="T2" s="158"/>
      <c r="U2" s="34" t="s">
        <v>246</v>
      </c>
      <c r="W2" s="123">
        <v>42727</v>
      </c>
      <c r="X2" s="41">
        <v>11.58</v>
      </c>
      <c r="Y2" s="41">
        <v>11.67</v>
      </c>
      <c r="Z2" s="41">
        <v>11.47</v>
      </c>
      <c r="AA2" s="41">
        <v>11.64</v>
      </c>
      <c r="AB2" s="104">
        <v>1850000</v>
      </c>
      <c r="AC2" s="9">
        <v>11.64</v>
      </c>
      <c r="AD2" s="2">
        <f>Y2-Z2</f>
        <v>0.19999999999999929</v>
      </c>
      <c r="AE2" s="138">
        <f>AC2/AC3-1</f>
        <v>8.6655112651647936E-3</v>
      </c>
    </row>
    <row r="3" spans="1:42" x14ac:dyDescent="0.25">
      <c r="A3" s="23" t="s">
        <v>71</v>
      </c>
      <c r="B3" s="459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59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495">
        <f>IF(Q2=0, Q4, (F107-K107)/Q2)</f>
        <v>24.788525000000082</v>
      </c>
      <c r="T3" s="163">
        <v>42640</v>
      </c>
      <c r="U3" s="34" t="s">
        <v>284</v>
      </c>
      <c r="W3" s="123">
        <v>42726</v>
      </c>
      <c r="X3" s="41">
        <v>11.53</v>
      </c>
      <c r="Y3" s="41">
        <v>11.64</v>
      </c>
      <c r="Z3" s="41">
        <v>11.45</v>
      </c>
      <c r="AA3" s="41">
        <v>11.54</v>
      </c>
      <c r="AB3" s="104">
        <v>4786100</v>
      </c>
      <c r="AC3" s="9">
        <v>11.54</v>
      </c>
      <c r="AD3" s="2">
        <f t="shared" ref="AD3:AD66" si="1">Y3-Z3</f>
        <v>0.19000000000000128</v>
      </c>
      <c r="AE3" s="138">
        <f t="shared" ref="AE3:AE66" si="2">AC3/AC4-1</f>
        <v>2.6064291920069316E-3</v>
      </c>
      <c r="AJ3" s="235"/>
      <c r="AL3" s="234"/>
      <c r="AO3" s="234"/>
    </row>
    <row r="4" spans="1:42" x14ac:dyDescent="0.25">
      <c r="B4" s="459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59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11.64</v>
      </c>
      <c r="R4" s="506">
        <v>1.5699999999999999E-2</v>
      </c>
      <c r="T4" s="1"/>
      <c r="W4" s="123">
        <v>42725</v>
      </c>
      <c r="X4" s="41">
        <v>11.49</v>
      </c>
      <c r="Y4" s="41">
        <v>11.67</v>
      </c>
      <c r="Z4" s="41">
        <v>11.44</v>
      </c>
      <c r="AA4" s="41">
        <v>11.51</v>
      </c>
      <c r="AB4" s="104">
        <v>2531700</v>
      </c>
      <c r="AC4" s="9">
        <v>11.51</v>
      </c>
      <c r="AD4" s="2">
        <f t="shared" si="1"/>
        <v>0.23000000000000043</v>
      </c>
      <c r="AE4" s="138">
        <f t="shared" si="2"/>
        <v>3.4873583260679464E-3</v>
      </c>
      <c r="AL4" s="234"/>
      <c r="AO4" s="234"/>
    </row>
    <row r="5" spans="1:42" x14ac:dyDescent="0.25">
      <c r="B5" s="459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59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23280</v>
      </c>
      <c r="T5" s="1"/>
      <c r="W5" s="123">
        <v>42724</v>
      </c>
      <c r="X5" s="41">
        <v>11.63</v>
      </c>
      <c r="Y5" s="41">
        <v>11.69</v>
      </c>
      <c r="Z5" s="41">
        <v>11.43</v>
      </c>
      <c r="AA5" s="41">
        <v>11.47</v>
      </c>
      <c r="AB5" s="104">
        <v>2599500</v>
      </c>
      <c r="AC5" s="9">
        <v>11.47</v>
      </c>
      <c r="AD5" s="2">
        <f t="shared" si="1"/>
        <v>0.25999999999999979</v>
      </c>
      <c r="AE5" s="138">
        <f t="shared" si="2"/>
        <v>-1.713796058269057E-2</v>
      </c>
      <c r="AL5" s="234"/>
      <c r="AO5" s="234"/>
    </row>
    <row r="6" spans="1:42" x14ac:dyDescent="0.25">
      <c r="B6" s="459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59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49577.050000000163</v>
      </c>
      <c r="W6" s="123">
        <v>42723</v>
      </c>
      <c r="X6" s="41">
        <v>11.6</v>
      </c>
      <c r="Y6" s="41">
        <v>11.73</v>
      </c>
      <c r="Z6" s="41">
        <v>11.48</v>
      </c>
      <c r="AA6" s="41">
        <v>11.67</v>
      </c>
      <c r="AB6" s="104">
        <v>3753100</v>
      </c>
      <c r="AC6" s="9">
        <v>11.67</v>
      </c>
      <c r="AD6" s="2">
        <f t="shared" si="1"/>
        <v>0.25</v>
      </c>
      <c r="AE6" s="138">
        <f t="shared" si="2"/>
        <v>9.5155709342560346E-3</v>
      </c>
      <c r="AL6" s="234"/>
      <c r="AO6" s="234"/>
    </row>
    <row r="7" spans="1:42" x14ac:dyDescent="0.25">
      <c r="B7" s="459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59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182</v>
      </c>
      <c r="Q7" s="2">
        <f>Q10+Q8</f>
        <v>-26297.050000000163</v>
      </c>
      <c r="R7">
        <v>1000</v>
      </c>
      <c r="W7" s="123">
        <v>42720</v>
      </c>
      <c r="X7" s="41">
        <v>11.45</v>
      </c>
      <c r="Y7" s="41">
        <v>11.67</v>
      </c>
      <c r="Z7" s="41">
        <v>11.45</v>
      </c>
      <c r="AA7" s="41">
        <v>11.56</v>
      </c>
      <c r="AB7" s="104">
        <v>18758200</v>
      </c>
      <c r="AC7" s="9">
        <v>11.56</v>
      </c>
      <c r="AD7" s="2">
        <f t="shared" si="1"/>
        <v>0.22000000000000064</v>
      </c>
      <c r="AE7" s="138">
        <f t="shared" si="2"/>
        <v>5.2173913043478404E-3</v>
      </c>
      <c r="AL7" s="234"/>
      <c r="AO7" s="234"/>
    </row>
    <row r="8" spans="1:42" x14ac:dyDescent="0.25">
      <c r="B8" s="459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59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185</v>
      </c>
      <c r="P8" s="34"/>
      <c r="Q8" s="2">
        <f>K107+M107-F107+Q2*Q4</f>
        <v>-26297.050000000163</v>
      </c>
      <c r="R8" s="166"/>
      <c r="W8" s="123">
        <v>42719</v>
      </c>
      <c r="X8" s="41">
        <v>11.33</v>
      </c>
      <c r="Y8" s="41">
        <v>11.54</v>
      </c>
      <c r="Z8" s="41">
        <v>11.21</v>
      </c>
      <c r="AA8" s="41">
        <v>11.5</v>
      </c>
      <c r="AB8" s="104">
        <v>4116700</v>
      </c>
      <c r="AC8" s="9">
        <v>11.5</v>
      </c>
      <c r="AD8" s="2">
        <f t="shared" si="1"/>
        <v>0.32999999999999829</v>
      </c>
      <c r="AE8" s="138">
        <f t="shared" si="2"/>
        <v>1.2323943661971981E-2</v>
      </c>
      <c r="AL8" s="234"/>
      <c r="AO8" s="234"/>
    </row>
    <row r="9" spans="1:42" x14ac:dyDescent="0.25">
      <c r="B9" s="459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59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216</v>
      </c>
      <c r="Q9" s="138">
        <f>IF(Q2=0, 0, Q8/Q6)</f>
        <v>-0.53042788951742947</v>
      </c>
      <c r="W9" s="123">
        <v>42718</v>
      </c>
      <c r="X9" s="41">
        <v>11.57</v>
      </c>
      <c r="Y9" s="41">
        <v>11.71</v>
      </c>
      <c r="Z9" s="41">
        <v>11.35</v>
      </c>
      <c r="AA9" s="41">
        <v>11.36</v>
      </c>
      <c r="AB9" s="104">
        <v>3446100</v>
      </c>
      <c r="AC9" s="9">
        <v>11.36</v>
      </c>
      <c r="AD9" s="2">
        <f t="shared" si="1"/>
        <v>0.36000000000000121</v>
      </c>
      <c r="AE9" s="138">
        <f t="shared" si="2"/>
        <v>-1.730103806228378E-2</v>
      </c>
      <c r="AL9" s="234"/>
      <c r="AO9" s="234"/>
    </row>
    <row r="10" spans="1:42" x14ac:dyDescent="0.25">
      <c r="B10" s="459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59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215</v>
      </c>
      <c r="P10" s="34"/>
      <c r="Q10" s="2">
        <v>0</v>
      </c>
      <c r="W10" s="123">
        <v>42717</v>
      </c>
      <c r="X10" s="41">
        <v>11.54</v>
      </c>
      <c r="Y10" s="41">
        <v>11.63</v>
      </c>
      <c r="Z10" s="41">
        <v>11.43</v>
      </c>
      <c r="AA10" s="41">
        <v>11.56</v>
      </c>
      <c r="AB10" s="104">
        <v>3397400</v>
      </c>
      <c r="AC10" s="9">
        <v>11.56</v>
      </c>
      <c r="AD10" s="2">
        <f t="shared" si="1"/>
        <v>0.20000000000000107</v>
      </c>
      <c r="AE10" s="138">
        <f t="shared" si="2"/>
        <v>1.1373578302712239E-2</v>
      </c>
      <c r="AL10" s="234"/>
      <c r="AO10" s="234"/>
    </row>
    <row r="11" spans="1:42" x14ac:dyDescent="0.25">
      <c r="B11" s="459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59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179</v>
      </c>
      <c r="P11" s="34"/>
      <c r="Q11" s="138">
        <f>IF(U58="N/A (N/A)", 0, VALUE(TRIM(CLEAN(MID(U58, FIND("(", U58)+1, 5)))))</f>
        <v>0</v>
      </c>
      <c r="T11" s="11"/>
      <c r="W11" s="123">
        <v>42716</v>
      </c>
      <c r="X11" s="41">
        <v>11.59</v>
      </c>
      <c r="Y11" s="41">
        <v>11.78</v>
      </c>
      <c r="Z11" s="41">
        <v>11.37</v>
      </c>
      <c r="AA11" s="41">
        <v>11.43</v>
      </c>
      <c r="AB11" s="104">
        <v>4009800</v>
      </c>
      <c r="AC11" s="9">
        <v>11.43</v>
      </c>
      <c r="AD11" s="2">
        <f t="shared" si="1"/>
        <v>0.41000000000000014</v>
      </c>
      <c r="AE11" s="138">
        <f t="shared" si="2"/>
        <v>-1.9725557461406584E-2</v>
      </c>
      <c r="AL11" s="234"/>
      <c r="AO11" s="234"/>
    </row>
    <row r="12" spans="1:42" x14ac:dyDescent="0.25">
      <c r="B12" s="459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59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42713</v>
      </c>
      <c r="X12" s="41">
        <v>11.4</v>
      </c>
      <c r="Y12" s="41">
        <v>11.74</v>
      </c>
      <c r="Z12" s="41">
        <v>11.28</v>
      </c>
      <c r="AA12" s="41">
        <v>11.66</v>
      </c>
      <c r="AB12" s="104">
        <v>9061400</v>
      </c>
      <c r="AC12" s="9">
        <v>11.66</v>
      </c>
      <c r="AD12" s="2">
        <f t="shared" si="1"/>
        <v>0.46000000000000085</v>
      </c>
      <c r="AE12" s="138">
        <f t="shared" si="2"/>
        <v>3.3687943262411313E-2</v>
      </c>
      <c r="AL12" s="234"/>
      <c r="AO12" s="234"/>
    </row>
    <row r="13" spans="1:42" x14ac:dyDescent="0.25">
      <c r="B13" s="459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58"/>
      <c r="H13" s="7"/>
      <c r="I13" s="79"/>
      <c r="J13" s="44"/>
      <c r="K13" s="44"/>
      <c r="W13" s="123">
        <v>42712</v>
      </c>
      <c r="X13" s="41">
        <v>11.05</v>
      </c>
      <c r="Y13" s="41">
        <v>11.41</v>
      </c>
      <c r="Z13" s="41">
        <v>10.95</v>
      </c>
      <c r="AA13" s="41">
        <v>11.28</v>
      </c>
      <c r="AB13" s="104">
        <v>6680000</v>
      </c>
      <c r="AC13" s="9">
        <v>11.28</v>
      </c>
      <c r="AD13" s="2">
        <f t="shared" si="1"/>
        <v>0.46000000000000085</v>
      </c>
      <c r="AE13" s="138">
        <f t="shared" si="2"/>
        <v>1.9891500904158921E-2</v>
      </c>
    </row>
    <row r="14" spans="1:42" x14ac:dyDescent="0.25">
      <c r="B14" s="459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02"/>
      <c r="H14" s="7"/>
      <c r="I14" s="79"/>
      <c r="J14" s="44"/>
      <c r="K14" s="44"/>
      <c r="W14" s="123">
        <v>42711</v>
      </c>
      <c r="X14" s="41">
        <v>11.1</v>
      </c>
      <c r="Y14" s="41">
        <v>11.21</v>
      </c>
      <c r="Z14" s="41">
        <v>11.05</v>
      </c>
      <c r="AA14" s="41">
        <v>11.06</v>
      </c>
      <c r="AB14" s="104">
        <v>5592200</v>
      </c>
      <c r="AC14" s="9">
        <v>11.06</v>
      </c>
      <c r="AD14" s="2">
        <f t="shared" si="1"/>
        <v>0.16000000000000014</v>
      </c>
      <c r="AE14" s="138">
        <f t="shared" si="2"/>
        <v>-3.6036036036035668E-3</v>
      </c>
    </row>
    <row r="15" spans="1:42" x14ac:dyDescent="0.25">
      <c r="B15" s="459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02"/>
      <c r="H15" s="82"/>
      <c r="I15" s="79"/>
      <c r="J15" s="44"/>
      <c r="K15" s="44"/>
      <c r="V15" s="2"/>
      <c r="W15" s="123">
        <v>42710</v>
      </c>
      <c r="X15" s="41">
        <v>10.9</v>
      </c>
      <c r="Y15" s="41">
        <v>11.16</v>
      </c>
      <c r="Z15" s="41">
        <v>10.89</v>
      </c>
      <c r="AA15" s="41">
        <v>11.1</v>
      </c>
      <c r="AB15" s="104">
        <v>6864300</v>
      </c>
      <c r="AC15" s="9">
        <v>11.1</v>
      </c>
      <c r="AD15" s="2">
        <f t="shared" si="1"/>
        <v>0.26999999999999957</v>
      </c>
      <c r="AE15" s="138">
        <f t="shared" si="2"/>
        <v>2.4930747922437657E-2</v>
      </c>
      <c r="AL15" s="234"/>
      <c r="AO15" s="234"/>
      <c r="AP15" s="234"/>
    </row>
    <row r="16" spans="1:42" x14ac:dyDescent="0.25">
      <c r="B16" s="459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02"/>
      <c r="H16" s="82"/>
      <c r="I16" s="79"/>
      <c r="J16" s="44"/>
      <c r="K16" s="44"/>
      <c r="V16" s="2"/>
      <c r="W16" s="123">
        <v>42709</v>
      </c>
      <c r="X16" s="41">
        <v>10.52</v>
      </c>
      <c r="Y16" s="41">
        <v>10.86</v>
      </c>
      <c r="Z16" s="41">
        <v>10.45</v>
      </c>
      <c r="AA16" s="41">
        <v>10.83</v>
      </c>
      <c r="AB16" s="104">
        <v>4338100</v>
      </c>
      <c r="AC16" s="9">
        <v>10.83</v>
      </c>
      <c r="AD16" s="2">
        <f t="shared" si="1"/>
        <v>0.41000000000000014</v>
      </c>
      <c r="AE16" s="138">
        <f t="shared" si="2"/>
        <v>3.1428571428571361E-2</v>
      </c>
    </row>
    <row r="17" spans="2:42" x14ac:dyDescent="0.25">
      <c r="B17" s="459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02"/>
      <c r="H17" s="82"/>
      <c r="I17" s="79"/>
      <c r="J17" s="44"/>
      <c r="K17" s="44"/>
      <c r="V17" s="2"/>
      <c r="W17" s="123">
        <v>42706</v>
      </c>
      <c r="X17" s="41">
        <v>10.52</v>
      </c>
      <c r="Y17" s="41">
        <v>10.76</v>
      </c>
      <c r="Z17" s="41">
        <v>10.41</v>
      </c>
      <c r="AA17" s="41">
        <v>10.5</v>
      </c>
      <c r="AB17" s="104">
        <v>6667000</v>
      </c>
      <c r="AC17" s="9">
        <v>10.5</v>
      </c>
      <c r="AD17" s="2">
        <f t="shared" si="1"/>
        <v>0.34999999999999964</v>
      </c>
      <c r="AE17" s="138">
        <f t="shared" si="2"/>
        <v>8.6455331412103043E-3</v>
      </c>
      <c r="AL17" s="234"/>
      <c r="AO17" s="234"/>
      <c r="AP17" s="234"/>
    </row>
    <row r="18" spans="2:42" x14ac:dyDescent="0.25">
      <c r="B18" s="459">
        <v>42223</v>
      </c>
      <c r="C18" s="7">
        <v>300</v>
      </c>
      <c r="D18" s="79">
        <v>17.149999999999999</v>
      </c>
      <c r="E18" s="44">
        <v>0</v>
      </c>
      <c r="F18" s="44">
        <f t="shared" si="0"/>
        <v>5145</v>
      </c>
      <c r="G18" s="502"/>
      <c r="H18" s="82"/>
      <c r="I18" s="79"/>
      <c r="J18" s="44"/>
      <c r="K18" s="44"/>
      <c r="V18" s="2"/>
      <c r="W18" s="123">
        <v>42705</v>
      </c>
      <c r="X18" s="41">
        <v>11.12</v>
      </c>
      <c r="Y18" s="41">
        <v>11.21</v>
      </c>
      <c r="Z18" s="41">
        <v>10.39</v>
      </c>
      <c r="AA18" s="41">
        <v>10.41</v>
      </c>
      <c r="AB18" s="104">
        <v>7010500</v>
      </c>
      <c r="AC18" s="9">
        <v>10.41</v>
      </c>
      <c r="AD18" s="2">
        <f t="shared" si="1"/>
        <v>0.82000000000000028</v>
      </c>
      <c r="AE18" s="138">
        <f t="shared" si="2"/>
        <v>-6.6367713004484297E-2</v>
      </c>
    </row>
    <row r="19" spans="2:42" x14ac:dyDescent="0.25">
      <c r="B19" s="459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502"/>
      <c r="H19" s="82"/>
      <c r="I19" s="79"/>
      <c r="J19" s="44"/>
      <c r="K19" s="44"/>
      <c r="W19" s="123">
        <v>42704</v>
      </c>
      <c r="X19" s="41">
        <v>11.6</v>
      </c>
      <c r="Y19" s="41">
        <v>11.6</v>
      </c>
      <c r="Z19" s="41">
        <v>11.15</v>
      </c>
      <c r="AA19" s="41">
        <v>11.15</v>
      </c>
      <c r="AB19" s="104">
        <v>5671400</v>
      </c>
      <c r="AC19" s="9">
        <v>11.15</v>
      </c>
      <c r="AD19" s="2">
        <f t="shared" si="1"/>
        <v>0.44999999999999929</v>
      </c>
      <c r="AE19" s="138">
        <f t="shared" si="2"/>
        <v>-3.2957502168256658E-2</v>
      </c>
      <c r="AL19" s="234"/>
      <c r="AO19" s="234"/>
    </row>
    <row r="20" spans="2:42" x14ac:dyDescent="0.25">
      <c r="B20" s="459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58"/>
      <c r="H20" s="7"/>
      <c r="I20" s="79"/>
      <c r="J20" s="44"/>
      <c r="K20" s="44"/>
      <c r="W20" s="123">
        <v>42703</v>
      </c>
      <c r="X20" s="41">
        <v>11.82</v>
      </c>
      <c r="Y20" s="41">
        <v>11.92</v>
      </c>
      <c r="Z20" s="41">
        <v>11.46</v>
      </c>
      <c r="AA20" s="41">
        <v>11.53</v>
      </c>
      <c r="AB20" s="104">
        <v>2896500</v>
      </c>
      <c r="AC20" s="9">
        <v>11.53</v>
      </c>
      <c r="AD20" s="2">
        <f t="shared" si="1"/>
        <v>0.45999999999999908</v>
      </c>
      <c r="AE20" s="138">
        <f t="shared" si="2"/>
        <v>-3.2718120805369177E-2</v>
      </c>
    </row>
    <row r="21" spans="2:42" x14ac:dyDescent="0.25">
      <c r="B21" s="459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58"/>
      <c r="H21" s="7"/>
      <c r="I21" s="79"/>
      <c r="J21" s="44"/>
      <c r="K21" s="44"/>
      <c r="W21" s="123">
        <v>42702</v>
      </c>
      <c r="X21" s="41">
        <v>11.77</v>
      </c>
      <c r="Y21" s="41">
        <v>11.93</v>
      </c>
      <c r="Z21" s="41">
        <v>11.74</v>
      </c>
      <c r="AA21" s="41">
        <v>11.92</v>
      </c>
      <c r="AB21" s="104">
        <v>2516100</v>
      </c>
      <c r="AC21" s="9">
        <v>11.92</v>
      </c>
      <c r="AD21" s="2">
        <f t="shared" si="1"/>
        <v>0.1899999999999995</v>
      </c>
      <c r="AE21" s="138">
        <f t="shared" si="2"/>
        <v>1.7064846416382284E-2</v>
      </c>
    </row>
    <row r="22" spans="2:42" x14ac:dyDescent="0.25">
      <c r="B22" s="459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58"/>
      <c r="H22" s="7"/>
      <c r="I22" s="79"/>
      <c r="J22" s="44"/>
      <c r="K22" s="44"/>
      <c r="W22" s="123">
        <v>42699</v>
      </c>
      <c r="X22" s="41">
        <v>11.68</v>
      </c>
      <c r="Y22" s="41">
        <v>11.79</v>
      </c>
      <c r="Z22" s="41">
        <v>11.6</v>
      </c>
      <c r="AA22" s="41">
        <v>11.72</v>
      </c>
      <c r="AB22" s="104">
        <v>753700</v>
      </c>
      <c r="AC22" s="9">
        <v>11.72</v>
      </c>
      <c r="AD22" s="2">
        <f t="shared" si="1"/>
        <v>0.1899999999999995</v>
      </c>
      <c r="AE22" s="138">
        <f t="shared" si="2"/>
        <v>9.4745908699398473E-3</v>
      </c>
    </row>
    <row r="23" spans="2:42" x14ac:dyDescent="0.25">
      <c r="B23" s="459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58"/>
      <c r="H23" s="82"/>
      <c r="I23" s="79"/>
      <c r="J23" s="44"/>
      <c r="K23" s="44"/>
      <c r="M23" s="2"/>
      <c r="W23" s="123">
        <v>42697</v>
      </c>
      <c r="X23" s="41">
        <v>11.39</v>
      </c>
      <c r="Y23" s="41">
        <v>11.64</v>
      </c>
      <c r="Z23" s="41">
        <v>11.37</v>
      </c>
      <c r="AA23" s="41">
        <v>11.61</v>
      </c>
      <c r="AB23" s="104">
        <v>2702500</v>
      </c>
      <c r="AC23" s="9">
        <v>11.61</v>
      </c>
      <c r="AD23" s="2">
        <f t="shared" si="1"/>
        <v>0.27000000000000135</v>
      </c>
      <c r="AE23" s="138">
        <f t="shared" si="2"/>
        <v>1.1324041811846541E-2</v>
      </c>
    </row>
    <row r="24" spans="2:42" x14ac:dyDescent="0.25">
      <c r="B24" s="459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58"/>
      <c r="H24" s="82"/>
      <c r="I24" s="79"/>
      <c r="J24" s="44"/>
      <c r="K24" s="44"/>
      <c r="W24" s="123">
        <v>42696</v>
      </c>
      <c r="X24" s="41">
        <v>11.63</v>
      </c>
      <c r="Y24" s="41">
        <v>11.69</v>
      </c>
      <c r="Z24" s="41">
        <v>11.33</v>
      </c>
      <c r="AA24" s="41">
        <v>11.48</v>
      </c>
      <c r="AB24" s="104">
        <v>4104100</v>
      </c>
      <c r="AC24" s="9">
        <v>11.48</v>
      </c>
      <c r="AD24" s="2">
        <f t="shared" si="1"/>
        <v>0.35999999999999943</v>
      </c>
      <c r="AE24" s="138">
        <f t="shared" si="2"/>
        <v>-2.297872340425533E-2</v>
      </c>
    </row>
    <row r="25" spans="2:42" x14ac:dyDescent="0.25">
      <c r="B25" s="459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58"/>
      <c r="H25" s="82"/>
      <c r="I25" s="79"/>
      <c r="J25" s="44"/>
      <c r="K25" s="44"/>
      <c r="W25" s="123">
        <v>42695</v>
      </c>
      <c r="X25" s="41">
        <v>11.74</v>
      </c>
      <c r="Y25" s="41">
        <v>11.88</v>
      </c>
      <c r="Z25" s="41">
        <v>11.65</v>
      </c>
      <c r="AA25" s="41">
        <v>11.75</v>
      </c>
      <c r="AB25" s="104">
        <v>3562700</v>
      </c>
      <c r="AC25" s="9">
        <v>11.75</v>
      </c>
      <c r="AD25" s="2">
        <f t="shared" si="1"/>
        <v>0.23000000000000043</v>
      </c>
      <c r="AE25" s="138">
        <f t="shared" si="2"/>
        <v>1.0318142734307756E-2</v>
      </c>
      <c r="AL25" s="234"/>
      <c r="AO25" s="234"/>
    </row>
    <row r="26" spans="2:42" x14ac:dyDescent="0.25">
      <c r="B26" s="459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58"/>
      <c r="H26" s="82"/>
      <c r="I26" s="79"/>
      <c r="J26" s="44"/>
      <c r="K26" s="44"/>
      <c r="W26" s="123">
        <v>42692</v>
      </c>
      <c r="X26" s="41">
        <v>11.84</v>
      </c>
      <c r="Y26" s="41">
        <v>11.88</v>
      </c>
      <c r="Z26" s="41">
        <v>11.62</v>
      </c>
      <c r="AA26" s="41">
        <v>11.63</v>
      </c>
      <c r="AB26" s="104">
        <v>1899800</v>
      </c>
      <c r="AC26" s="9">
        <v>11.63</v>
      </c>
      <c r="AD26" s="2">
        <f t="shared" si="1"/>
        <v>0.26000000000000156</v>
      </c>
      <c r="AE26" s="138">
        <f t="shared" si="2"/>
        <v>-1.8565400843881807E-2</v>
      </c>
    </row>
    <row r="27" spans="2:42" x14ac:dyDescent="0.25">
      <c r="B27" s="459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58"/>
      <c r="H27" s="7"/>
      <c r="I27" s="79"/>
      <c r="J27" s="44"/>
      <c r="K27" s="44"/>
      <c r="W27" s="123">
        <v>42691</v>
      </c>
      <c r="X27" s="41">
        <v>11.63</v>
      </c>
      <c r="Y27" s="41">
        <v>11.95</v>
      </c>
      <c r="Z27" s="41">
        <v>11.61</v>
      </c>
      <c r="AA27" s="41">
        <v>11.85</v>
      </c>
      <c r="AB27" s="104">
        <v>3510900</v>
      </c>
      <c r="AC27" s="9">
        <v>11.85</v>
      </c>
      <c r="AD27" s="2">
        <f t="shared" si="1"/>
        <v>0.33999999999999986</v>
      </c>
      <c r="AE27" s="138">
        <f t="shared" si="2"/>
        <v>2.155172413793105E-2</v>
      </c>
      <c r="AL27" s="234"/>
      <c r="AO27" s="234"/>
    </row>
    <row r="28" spans="2:42" x14ac:dyDescent="0.25">
      <c r="B28" s="459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58"/>
      <c r="H28" s="7"/>
      <c r="I28" s="79"/>
      <c r="J28" s="44"/>
      <c r="K28" s="44"/>
      <c r="W28" s="123">
        <v>42690</v>
      </c>
      <c r="X28" s="41">
        <v>11.75</v>
      </c>
      <c r="Y28" s="41">
        <v>11.89</v>
      </c>
      <c r="Z28" s="41">
        <v>11.54</v>
      </c>
      <c r="AA28" s="41">
        <v>11.6</v>
      </c>
      <c r="AB28" s="104">
        <v>2373600</v>
      </c>
      <c r="AC28" s="9">
        <v>11.6</v>
      </c>
      <c r="AD28" s="2">
        <f t="shared" si="1"/>
        <v>0.35000000000000142</v>
      </c>
      <c r="AE28" s="138">
        <f t="shared" si="2"/>
        <v>-1.4443500424808797E-2</v>
      </c>
    </row>
    <row r="29" spans="2:42" x14ac:dyDescent="0.25">
      <c r="B29" s="459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58"/>
      <c r="H29" s="7"/>
      <c r="I29" s="79"/>
      <c r="J29" s="44"/>
      <c r="K29" s="44"/>
      <c r="W29" s="123">
        <v>42689</v>
      </c>
      <c r="X29" s="41">
        <v>11.63</v>
      </c>
      <c r="Y29" s="41">
        <v>11.81</v>
      </c>
      <c r="Z29" s="41">
        <v>11.55</v>
      </c>
      <c r="AA29" s="41">
        <v>11.77</v>
      </c>
      <c r="AB29" s="104">
        <v>2707300</v>
      </c>
      <c r="AC29" s="9">
        <v>11.77</v>
      </c>
      <c r="AD29" s="2">
        <f t="shared" si="1"/>
        <v>0.25999999999999979</v>
      </c>
      <c r="AE29" s="138">
        <f t="shared" si="2"/>
        <v>1.6407599309153698E-2</v>
      </c>
    </row>
    <row r="30" spans="2:42" x14ac:dyDescent="0.25">
      <c r="B30" s="459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0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42688</v>
      </c>
      <c r="X30" s="41">
        <v>11.23</v>
      </c>
      <c r="Y30" s="41">
        <v>11.66</v>
      </c>
      <c r="Z30" s="41">
        <v>11.23</v>
      </c>
      <c r="AA30" s="41">
        <v>11.58</v>
      </c>
      <c r="AB30" s="104">
        <v>3683500</v>
      </c>
      <c r="AC30" s="9">
        <v>11.58</v>
      </c>
      <c r="AD30" s="2">
        <f t="shared" si="1"/>
        <v>0.42999999999999972</v>
      </c>
      <c r="AE30" s="138">
        <f t="shared" si="2"/>
        <v>3.0249110320284656E-2</v>
      </c>
    </row>
    <row r="31" spans="2:42" x14ac:dyDescent="0.25">
      <c r="B31" s="459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0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42685</v>
      </c>
      <c r="X31" s="41">
        <v>11.19</v>
      </c>
      <c r="Y31" s="41">
        <v>11.4</v>
      </c>
      <c r="Z31" s="41">
        <v>11.03</v>
      </c>
      <c r="AA31" s="41">
        <v>11.24</v>
      </c>
      <c r="AB31" s="104">
        <v>3559000</v>
      </c>
      <c r="AC31" s="9">
        <v>11.24</v>
      </c>
      <c r="AD31" s="2">
        <f t="shared" si="1"/>
        <v>0.37000000000000099</v>
      </c>
      <c r="AE31" s="138">
        <f t="shared" si="2"/>
        <v>3.5714285714285587E-3</v>
      </c>
      <c r="AL31" s="234"/>
      <c r="AO31" s="234"/>
    </row>
    <row r="32" spans="2:42" x14ac:dyDescent="0.25">
      <c r="B32" s="459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0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42684</v>
      </c>
      <c r="X32" s="41">
        <v>11.74</v>
      </c>
      <c r="Y32" s="41">
        <v>11.83</v>
      </c>
      <c r="Z32" s="41">
        <v>11.18</v>
      </c>
      <c r="AA32" s="41">
        <v>11.2</v>
      </c>
      <c r="AB32" s="104">
        <v>6096600</v>
      </c>
      <c r="AC32" s="9">
        <v>11.2</v>
      </c>
      <c r="AD32" s="2">
        <f t="shared" si="1"/>
        <v>0.65000000000000036</v>
      </c>
      <c r="AE32" s="138">
        <f t="shared" si="2"/>
        <v>-4.5996592844974482E-2</v>
      </c>
    </row>
    <row r="33" spans="2:41" x14ac:dyDescent="0.25">
      <c r="B33" s="459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0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42683</v>
      </c>
      <c r="X33" s="41">
        <v>11.55</v>
      </c>
      <c r="Y33" s="41">
        <v>12.13</v>
      </c>
      <c r="Z33" s="41">
        <v>11.5</v>
      </c>
      <c r="AA33" s="41">
        <v>11.74</v>
      </c>
      <c r="AB33" s="104">
        <v>9746100</v>
      </c>
      <c r="AC33" s="9">
        <v>11.74</v>
      </c>
      <c r="AD33" s="2">
        <f t="shared" si="1"/>
        <v>0.63000000000000078</v>
      </c>
      <c r="AE33" s="138">
        <f t="shared" si="2"/>
        <v>2.4432809773123898E-2</v>
      </c>
      <c r="AL33" s="234"/>
      <c r="AO33" s="234"/>
    </row>
    <row r="34" spans="2:41" x14ac:dyDescent="0.25">
      <c r="B34" s="459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0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42682</v>
      </c>
      <c r="X34" s="41">
        <v>11.47</v>
      </c>
      <c r="Y34" s="41">
        <v>11.58</v>
      </c>
      <c r="Z34" s="41">
        <v>11.4</v>
      </c>
      <c r="AA34" s="41">
        <v>11.46</v>
      </c>
      <c r="AB34" s="104">
        <v>3855700</v>
      </c>
      <c r="AC34" s="9">
        <v>11.46</v>
      </c>
      <c r="AD34" s="2">
        <f t="shared" si="1"/>
        <v>0.17999999999999972</v>
      </c>
      <c r="AE34" s="138">
        <f t="shared" si="2"/>
        <v>-8.7183958151693108E-4</v>
      </c>
    </row>
    <row r="35" spans="2:41" x14ac:dyDescent="0.25">
      <c r="B35" s="459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0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42681</v>
      </c>
      <c r="X35" s="41">
        <v>11.32</v>
      </c>
      <c r="Y35" s="41">
        <v>11.47</v>
      </c>
      <c r="Z35" s="41">
        <v>11.28</v>
      </c>
      <c r="AA35" s="41">
        <v>11.47</v>
      </c>
      <c r="AB35" s="104">
        <v>4340100</v>
      </c>
      <c r="AC35" s="9">
        <v>11.47</v>
      </c>
      <c r="AD35" s="2">
        <f t="shared" si="1"/>
        <v>0.19000000000000128</v>
      </c>
      <c r="AE35" s="138">
        <f t="shared" si="2"/>
        <v>2.9622980251346576E-2</v>
      </c>
      <c r="AL35" s="234"/>
      <c r="AO35" s="234"/>
    </row>
    <row r="36" spans="2:41" x14ac:dyDescent="0.25">
      <c r="B36" s="459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0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42678</v>
      </c>
      <c r="X36" s="41">
        <v>11.29</v>
      </c>
      <c r="Y36" s="41">
        <v>11.53</v>
      </c>
      <c r="Z36" s="41">
        <v>11.14</v>
      </c>
      <c r="AA36" s="41">
        <v>11.14</v>
      </c>
      <c r="AB36" s="104">
        <v>5341800</v>
      </c>
      <c r="AC36" s="9">
        <v>11.14</v>
      </c>
      <c r="AD36" s="2">
        <f t="shared" si="1"/>
        <v>0.38999999999999879</v>
      </c>
      <c r="AE36" s="138">
        <f t="shared" si="2"/>
        <v>3.6036036036037888E-3</v>
      </c>
    </row>
    <row r="37" spans="2:41" x14ac:dyDescent="0.25">
      <c r="B37" s="459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0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42677</v>
      </c>
      <c r="X37" s="41">
        <v>10.88</v>
      </c>
      <c r="Y37" s="41">
        <v>11.28</v>
      </c>
      <c r="Z37" s="41">
        <v>10.85</v>
      </c>
      <c r="AA37" s="41">
        <v>11.1</v>
      </c>
      <c r="AB37" s="104">
        <v>5443300</v>
      </c>
      <c r="AC37" s="9">
        <v>11.1</v>
      </c>
      <c r="AD37" s="2">
        <f t="shared" si="1"/>
        <v>0.42999999999999972</v>
      </c>
      <c r="AE37" s="138">
        <f t="shared" si="2"/>
        <v>1.9283746556473691E-2</v>
      </c>
    </row>
    <row r="38" spans="2:41" x14ac:dyDescent="0.25">
      <c r="B38" s="459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0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42676</v>
      </c>
      <c r="X38" s="41">
        <v>11.5</v>
      </c>
      <c r="Y38" s="41">
        <v>11.51</v>
      </c>
      <c r="Z38" s="41">
        <v>10.81</v>
      </c>
      <c r="AA38" s="41">
        <v>10.89</v>
      </c>
      <c r="AB38" s="104">
        <v>15762400</v>
      </c>
      <c r="AC38" s="9">
        <v>10.89</v>
      </c>
      <c r="AD38" s="2">
        <f t="shared" si="1"/>
        <v>0.69999999999999929</v>
      </c>
      <c r="AE38" s="138">
        <f t="shared" si="2"/>
        <v>-7.7118644067796671E-2</v>
      </c>
    </row>
    <row r="39" spans="2:41" x14ac:dyDescent="0.25">
      <c r="B39" s="459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0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42675</v>
      </c>
      <c r="X39" s="41">
        <v>11.91</v>
      </c>
      <c r="Y39" s="41">
        <v>12</v>
      </c>
      <c r="Z39" s="41">
        <v>11.72</v>
      </c>
      <c r="AA39" s="41">
        <v>11.8</v>
      </c>
      <c r="AB39" s="104">
        <v>5303100</v>
      </c>
      <c r="AC39" s="9">
        <v>11.8</v>
      </c>
      <c r="AD39" s="2">
        <f t="shared" si="1"/>
        <v>0.27999999999999936</v>
      </c>
      <c r="AE39" s="138">
        <f t="shared" si="2"/>
        <v>-8.4033613445377853E-3</v>
      </c>
    </row>
    <row r="40" spans="2:41" x14ac:dyDescent="0.25">
      <c r="B40" s="459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0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42674</v>
      </c>
      <c r="X40" s="41">
        <v>11.77</v>
      </c>
      <c r="Y40" s="41">
        <v>12.02</v>
      </c>
      <c r="Z40" s="41">
        <v>11.75</v>
      </c>
      <c r="AA40" s="41">
        <v>11.9</v>
      </c>
      <c r="AB40" s="104">
        <v>8600700</v>
      </c>
      <c r="AC40" s="9">
        <v>11.9</v>
      </c>
      <c r="AD40" s="2">
        <f t="shared" si="1"/>
        <v>0.26999999999999957</v>
      </c>
      <c r="AE40" s="138">
        <f t="shared" si="2"/>
        <v>1.1904761904761862E-2</v>
      </c>
    </row>
    <row r="41" spans="2:41" x14ac:dyDescent="0.25">
      <c r="B41" s="459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0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42671</v>
      </c>
      <c r="X41" s="41">
        <v>12.05</v>
      </c>
      <c r="Y41" s="41">
        <v>12.1</v>
      </c>
      <c r="Z41" s="41">
        <v>11.27</v>
      </c>
      <c r="AA41" s="41">
        <v>11.76</v>
      </c>
      <c r="AB41" s="104">
        <v>12747200</v>
      </c>
      <c r="AC41" s="9">
        <v>11.76</v>
      </c>
      <c r="AD41" s="2">
        <f t="shared" si="1"/>
        <v>0.83000000000000007</v>
      </c>
      <c r="AE41" s="138">
        <f t="shared" si="2"/>
        <v>-1.4249790444258115E-2</v>
      </c>
      <c r="AL41" s="234"/>
      <c r="AO41" s="234"/>
    </row>
    <row r="42" spans="2:41" ht="20.25" thickBot="1" x14ac:dyDescent="0.35">
      <c r="B42" s="459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0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4" t="s">
        <v>78</v>
      </c>
      <c r="P42" s="374"/>
      <c r="T42" s="105" t="s">
        <v>92</v>
      </c>
      <c r="U42" s="109"/>
      <c r="W42" s="123">
        <v>42670</v>
      </c>
      <c r="X42" s="41">
        <v>11.92</v>
      </c>
      <c r="Y42" s="41">
        <v>12.03</v>
      </c>
      <c r="Z42" s="41">
        <v>11.82</v>
      </c>
      <c r="AA42" s="41">
        <v>11.93</v>
      </c>
      <c r="AB42" s="104">
        <v>5151000</v>
      </c>
      <c r="AC42" s="9">
        <v>11.93</v>
      </c>
      <c r="AD42" s="2">
        <f t="shared" si="1"/>
        <v>0.20999999999999908</v>
      </c>
      <c r="AE42" s="138">
        <f t="shared" si="2"/>
        <v>2.5210084033613356E-3</v>
      </c>
    </row>
    <row r="43" spans="2:41" ht="15.75" thickTop="1" x14ac:dyDescent="0.25">
      <c r="B43" s="459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0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12.804000000000002</v>
      </c>
      <c r="T43" s="108" t="s">
        <v>98</v>
      </c>
      <c r="U43" s="106">
        <v>11.64</v>
      </c>
      <c r="W43" s="123">
        <v>42669</v>
      </c>
      <c r="X43" s="41">
        <v>12.03</v>
      </c>
      <c r="Y43" s="41">
        <v>12.09</v>
      </c>
      <c r="Z43" s="41">
        <v>11.79</v>
      </c>
      <c r="AA43" s="41">
        <v>11.9</v>
      </c>
      <c r="AB43" s="104">
        <v>7765300</v>
      </c>
      <c r="AC43" s="9">
        <v>11.9</v>
      </c>
      <c r="AD43" s="2">
        <f t="shared" si="1"/>
        <v>0.30000000000000071</v>
      </c>
      <c r="AE43" s="138">
        <f t="shared" si="2"/>
        <v>-2.1381578947368363E-2</v>
      </c>
    </row>
    <row r="44" spans="2:41" x14ac:dyDescent="0.25">
      <c r="B44" s="459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0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12.687600000000002</v>
      </c>
      <c r="T44" s="108" t="s">
        <v>99</v>
      </c>
      <c r="U44" s="106">
        <v>11.69</v>
      </c>
      <c r="W44" s="123">
        <v>42668</v>
      </c>
      <c r="X44" s="41">
        <v>12.41</v>
      </c>
      <c r="Y44" s="41">
        <v>12.51</v>
      </c>
      <c r="Z44" s="41">
        <v>12.15</v>
      </c>
      <c r="AA44" s="41">
        <v>12.16</v>
      </c>
      <c r="AB44" s="104">
        <v>6320400</v>
      </c>
      <c r="AC44" s="9">
        <v>12.16</v>
      </c>
      <c r="AD44" s="2">
        <f t="shared" si="1"/>
        <v>0.35999999999999943</v>
      </c>
      <c r="AE44" s="138">
        <f t="shared" si="2"/>
        <v>-2.0933977455716568E-2</v>
      </c>
    </row>
    <row r="45" spans="2:41" x14ac:dyDescent="0.25">
      <c r="B45" s="459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0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12.571200000000001</v>
      </c>
      <c r="Q45" s="2"/>
      <c r="T45" s="108" t="s">
        <v>100</v>
      </c>
      <c r="U45" s="106" t="s">
        <v>129</v>
      </c>
      <c r="W45" s="123">
        <v>42667</v>
      </c>
      <c r="X45" s="41">
        <v>12.69</v>
      </c>
      <c r="Y45" s="41">
        <v>12.78</v>
      </c>
      <c r="Z45" s="41">
        <v>12.35</v>
      </c>
      <c r="AA45" s="41">
        <v>12.42</v>
      </c>
      <c r="AB45" s="104">
        <v>3620800</v>
      </c>
      <c r="AC45" s="9">
        <v>12.42</v>
      </c>
      <c r="AD45" s="2">
        <f t="shared" si="1"/>
        <v>0.42999999999999972</v>
      </c>
      <c r="AE45" s="138">
        <f t="shared" si="2"/>
        <v>-1.8957345971563955E-2</v>
      </c>
      <c r="AL45" s="234"/>
      <c r="AO45" s="234"/>
    </row>
    <row r="46" spans="2:41" x14ac:dyDescent="0.25">
      <c r="B46" s="459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02">
        <v>42361</v>
      </c>
      <c r="H46" s="82"/>
      <c r="I46" s="79"/>
      <c r="J46" s="44"/>
      <c r="K46" s="44"/>
      <c r="O46" s="83">
        <v>1.07</v>
      </c>
      <c r="P46" s="83">
        <f t="shared" si="8"/>
        <v>12.454800000000001</v>
      </c>
      <c r="Q46" s="2"/>
      <c r="T46" s="108" t="s">
        <v>101</v>
      </c>
      <c r="U46" s="106" t="s">
        <v>129</v>
      </c>
      <c r="W46" s="123">
        <v>42664</v>
      </c>
      <c r="X46" s="41">
        <v>12.85</v>
      </c>
      <c r="Y46" s="41">
        <v>13.05</v>
      </c>
      <c r="Z46" s="41">
        <v>12.66</v>
      </c>
      <c r="AA46" s="41">
        <v>12.66</v>
      </c>
      <c r="AB46" s="104">
        <v>3827600</v>
      </c>
      <c r="AC46" s="9">
        <v>12.66</v>
      </c>
      <c r="AD46" s="2">
        <f t="shared" si="1"/>
        <v>0.39000000000000057</v>
      </c>
      <c r="AE46" s="138">
        <f t="shared" si="2"/>
        <v>-2.4653312788906034E-2</v>
      </c>
    </row>
    <row r="47" spans="2:41" x14ac:dyDescent="0.25">
      <c r="B47" s="616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0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12.338400000000002</v>
      </c>
      <c r="Q47" s="2"/>
      <c r="T47" s="108" t="s">
        <v>102</v>
      </c>
      <c r="U47" s="106">
        <v>15.63</v>
      </c>
      <c r="W47" s="123">
        <v>42663</v>
      </c>
      <c r="X47" s="41">
        <v>13.04</v>
      </c>
      <c r="Y47" s="41">
        <v>13.12</v>
      </c>
      <c r="Z47" s="41">
        <v>12.85</v>
      </c>
      <c r="AA47" s="41">
        <v>12.98</v>
      </c>
      <c r="AB47" s="104">
        <v>2999400</v>
      </c>
      <c r="AC47" s="9">
        <v>12.98</v>
      </c>
      <c r="AD47" s="2">
        <f t="shared" si="1"/>
        <v>0.26999999999999957</v>
      </c>
      <c r="AE47" s="138">
        <f t="shared" si="2"/>
        <v>-6.8859984697781096E-3</v>
      </c>
    </row>
    <row r="48" spans="2:41" x14ac:dyDescent="0.25">
      <c r="B48" s="616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59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12.222000000000001</v>
      </c>
      <c r="Q48" s="2"/>
      <c r="T48" s="108" t="s">
        <v>103</v>
      </c>
      <c r="U48" s="106">
        <v>1.16473</v>
      </c>
      <c r="W48" s="123">
        <v>42662</v>
      </c>
      <c r="X48" s="41">
        <v>12.88</v>
      </c>
      <c r="Y48" s="41">
        <v>13.14</v>
      </c>
      <c r="Z48" s="41">
        <v>12.82</v>
      </c>
      <c r="AA48" s="41">
        <v>13.07</v>
      </c>
      <c r="AB48" s="104">
        <v>2991000</v>
      </c>
      <c r="AC48" s="9">
        <v>13.07</v>
      </c>
      <c r="AD48" s="2">
        <f t="shared" si="1"/>
        <v>0.32000000000000028</v>
      </c>
      <c r="AE48" s="138">
        <f t="shared" si="2"/>
        <v>1.8706157443491911E-2</v>
      </c>
    </row>
    <row r="49" spans="2:42" x14ac:dyDescent="0.25">
      <c r="B49" s="459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59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12.105600000000001</v>
      </c>
      <c r="Q49" s="2"/>
      <c r="T49" s="108" t="s">
        <v>122</v>
      </c>
      <c r="U49" s="106" t="s">
        <v>364</v>
      </c>
      <c r="W49" s="123">
        <v>42661</v>
      </c>
      <c r="X49" s="41">
        <v>12.79</v>
      </c>
      <c r="Y49" s="41">
        <v>12.96</v>
      </c>
      <c r="Z49" s="41">
        <v>12.65</v>
      </c>
      <c r="AA49" s="41">
        <v>12.83</v>
      </c>
      <c r="AB49" s="104">
        <v>5691600</v>
      </c>
      <c r="AC49" s="9">
        <v>12.83</v>
      </c>
      <c r="AD49" s="2">
        <f t="shared" si="1"/>
        <v>0.3100000000000005</v>
      </c>
      <c r="AE49" s="138">
        <f t="shared" si="2"/>
        <v>1.5835312747426666E-2</v>
      </c>
    </row>
    <row r="50" spans="2:42" x14ac:dyDescent="0.25">
      <c r="B50" s="459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59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11.9892</v>
      </c>
      <c r="Q50" s="2"/>
      <c r="T50" s="108"/>
      <c r="U50" s="106"/>
      <c r="W50" s="123">
        <v>42660</v>
      </c>
      <c r="X50" s="41">
        <v>12.86</v>
      </c>
      <c r="Y50" s="41">
        <v>12.98</v>
      </c>
      <c r="Z50" s="41">
        <v>12.61</v>
      </c>
      <c r="AA50" s="41">
        <v>12.63</v>
      </c>
      <c r="AB50" s="104">
        <v>3758700</v>
      </c>
      <c r="AC50" s="9">
        <v>12.63</v>
      </c>
      <c r="AD50" s="2">
        <f t="shared" si="1"/>
        <v>0.37000000000000099</v>
      </c>
      <c r="AE50" s="138">
        <f t="shared" si="2"/>
        <v>-2.1688613477924057E-2</v>
      </c>
    </row>
    <row r="51" spans="2:42" x14ac:dyDescent="0.25">
      <c r="B51" s="459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59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11.872800000000002</v>
      </c>
      <c r="Q51" s="2"/>
      <c r="T51" s="108" t="s">
        <v>105</v>
      </c>
      <c r="U51" s="106" t="s">
        <v>528</v>
      </c>
      <c r="W51" s="123">
        <v>42657</v>
      </c>
      <c r="X51" s="41">
        <v>13.04</v>
      </c>
      <c r="Y51" s="41">
        <v>13.22</v>
      </c>
      <c r="Z51" s="41">
        <v>12.88</v>
      </c>
      <c r="AA51" s="41">
        <v>12.91</v>
      </c>
      <c r="AB51" s="104">
        <v>3619300</v>
      </c>
      <c r="AC51" s="9">
        <v>12.91</v>
      </c>
      <c r="AD51" s="2">
        <f t="shared" si="1"/>
        <v>0.33999999999999986</v>
      </c>
      <c r="AE51" s="138">
        <f t="shared" si="2"/>
        <v>-8.4485407066051676E-3</v>
      </c>
    </row>
    <row r="52" spans="2:42" x14ac:dyDescent="0.25">
      <c r="B52" s="459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59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11.756400000000001</v>
      </c>
      <c r="Q52" s="2"/>
      <c r="T52" s="108" t="s">
        <v>106</v>
      </c>
      <c r="U52" s="106" t="s">
        <v>388</v>
      </c>
      <c r="W52" s="123">
        <v>42656</v>
      </c>
      <c r="X52" s="41">
        <v>12.93</v>
      </c>
      <c r="Y52" s="41">
        <v>13.12</v>
      </c>
      <c r="Z52" s="41">
        <v>12.77</v>
      </c>
      <c r="AA52" s="41">
        <v>13.02</v>
      </c>
      <c r="AB52" s="104">
        <v>3970800</v>
      </c>
      <c r="AC52" s="9">
        <v>13.02</v>
      </c>
      <c r="AD52" s="2">
        <f t="shared" si="1"/>
        <v>0.34999999999999964</v>
      </c>
      <c r="AE52" s="138">
        <f t="shared" si="2"/>
        <v>5.4054054054053502E-3</v>
      </c>
    </row>
    <row r="53" spans="2:42" x14ac:dyDescent="0.25">
      <c r="B53" s="459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59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11.64</v>
      </c>
      <c r="Q53" s="2"/>
      <c r="T53" s="108" t="s">
        <v>107</v>
      </c>
      <c r="U53" s="107">
        <v>2661830</v>
      </c>
      <c r="W53" s="123">
        <v>42655</v>
      </c>
      <c r="X53" s="41">
        <v>12.96</v>
      </c>
      <c r="Y53" s="41">
        <v>12.98</v>
      </c>
      <c r="Z53" s="41">
        <v>12.79</v>
      </c>
      <c r="AA53" s="41">
        <v>12.95</v>
      </c>
      <c r="AB53" s="104">
        <v>3297600</v>
      </c>
      <c r="AC53" s="9">
        <v>12.95</v>
      </c>
      <c r="AD53" s="2">
        <f t="shared" si="1"/>
        <v>0.19000000000000128</v>
      </c>
      <c r="AE53" s="138">
        <f t="shared" si="2"/>
        <v>-7.716049382717749E-4</v>
      </c>
      <c r="AL53" s="234"/>
      <c r="AO53" s="234"/>
    </row>
    <row r="54" spans="2:42" x14ac:dyDescent="0.25">
      <c r="B54" s="459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59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11.5236</v>
      </c>
      <c r="Q54" s="2"/>
      <c r="T54" s="108" t="s">
        <v>110</v>
      </c>
      <c r="U54" s="107">
        <v>5295970</v>
      </c>
      <c r="W54" s="123">
        <v>42654</v>
      </c>
      <c r="X54" s="41">
        <v>13.09</v>
      </c>
      <c r="Y54" s="41">
        <v>13.13</v>
      </c>
      <c r="Z54" s="41">
        <v>12.9</v>
      </c>
      <c r="AA54" s="41">
        <v>12.96</v>
      </c>
      <c r="AB54" s="104">
        <v>7598100</v>
      </c>
      <c r="AC54" s="9">
        <v>12.96</v>
      </c>
      <c r="AD54" s="2">
        <f t="shared" si="1"/>
        <v>0.23000000000000043</v>
      </c>
      <c r="AE54" s="138">
        <f t="shared" si="2"/>
        <v>-1.4448669201520881E-2</v>
      </c>
    </row>
    <row r="55" spans="2:42" x14ac:dyDescent="0.25">
      <c r="B55" s="459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59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11.4072</v>
      </c>
      <c r="T55" s="108" t="s">
        <v>108</v>
      </c>
      <c r="U55" s="106" t="s">
        <v>529</v>
      </c>
      <c r="W55" s="123">
        <v>42653</v>
      </c>
      <c r="X55" s="41">
        <v>12.82</v>
      </c>
      <c r="Y55" s="41">
        <v>13.19</v>
      </c>
      <c r="Z55" s="41">
        <v>12.66</v>
      </c>
      <c r="AA55" s="41">
        <v>13.15</v>
      </c>
      <c r="AB55" s="104">
        <v>7096100</v>
      </c>
      <c r="AC55" s="9">
        <v>13.15</v>
      </c>
      <c r="AD55" s="2">
        <f t="shared" si="1"/>
        <v>0.52999999999999936</v>
      </c>
      <c r="AE55" s="138">
        <f t="shared" si="2"/>
        <v>4.7808764940239001E-2</v>
      </c>
    </row>
    <row r="56" spans="2:42" x14ac:dyDescent="0.25">
      <c r="B56" s="459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59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11.290800000000001</v>
      </c>
      <c r="T56" s="108" t="s">
        <v>111</v>
      </c>
      <c r="U56" s="106">
        <v>234.2</v>
      </c>
      <c r="W56" s="123">
        <v>42650</v>
      </c>
      <c r="X56" s="41">
        <v>12.44</v>
      </c>
      <c r="Y56" s="41">
        <v>12.66</v>
      </c>
      <c r="Z56" s="41">
        <v>12.44</v>
      </c>
      <c r="AA56" s="41">
        <v>12.55</v>
      </c>
      <c r="AB56" s="104">
        <v>5271400</v>
      </c>
      <c r="AC56" s="9">
        <v>12.55</v>
      </c>
      <c r="AD56" s="2">
        <f t="shared" si="1"/>
        <v>0.22000000000000064</v>
      </c>
      <c r="AE56" s="138">
        <f t="shared" si="2"/>
        <v>1.7017828200972529E-2</v>
      </c>
    </row>
    <row r="57" spans="2:42" x14ac:dyDescent="0.25">
      <c r="B57" s="459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59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11.1744</v>
      </c>
      <c r="T57" s="108" t="s">
        <v>112</v>
      </c>
      <c r="U57" s="106">
        <v>0.05</v>
      </c>
      <c r="W57" s="123">
        <v>42649</v>
      </c>
      <c r="X57" s="41">
        <v>12.23</v>
      </c>
      <c r="Y57" s="41">
        <v>12.47</v>
      </c>
      <c r="Z57" s="41">
        <v>12.2</v>
      </c>
      <c r="AA57" s="41">
        <v>12.34</v>
      </c>
      <c r="AB57" s="104">
        <v>3306700</v>
      </c>
      <c r="AC57" s="9">
        <v>12.34</v>
      </c>
      <c r="AD57" s="2">
        <f t="shared" si="1"/>
        <v>0.27000000000000135</v>
      </c>
      <c r="AE57" s="138">
        <f t="shared" si="2"/>
        <v>8.110300081103361E-4</v>
      </c>
      <c r="AL57" s="234"/>
      <c r="AO57" s="234"/>
    </row>
    <row r="58" spans="2:42" x14ac:dyDescent="0.25">
      <c r="B58" s="459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59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11.058</v>
      </c>
      <c r="T58" s="108" t="s">
        <v>109</v>
      </c>
      <c r="U58" s="106" t="s">
        <v>123</v>
      </c>
      <c r="W58" s="123">
        <v>42648</v>
      </c>
      <c r="X58" s="41">
        <v>12.3</v>
      </c>
      <c r="Y58" s="41">
        <v>12.46</v>
      </c>
      <c r="Z58" s="41">
        <v>12.2</v>
      </c>
      <c r="AA58" s="41">
        <v>12.33</v>
      </c>
      <c r="AB58" s="104">
        <v>2892500</v>
      </c>
      <c r="AC58" s="9">
        <v>12.33</v>
      </c>
      <c r="AD58" s="2">
        <f t="shared" si="1"/>
        <v>0.26000000000000156</v>
      </c>
      <c r="AE58" s="138">
        <f t="shared" si="2"/>
        <v>1.0655737704918122E-2</v>
      </c>
    </row>
    <row r="59" spans="2:42" x14ac:dyDescent="0.25">
      <c r="B59" s="459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58"/>
      <c r="H59" s="7"/>
      <c r="I59" s="79"/>
      <c r="J59" s="44"/>
      <c r="K59" s="44"/>
      <c r="O59" s="83">
        <v>0.94</v>
      </c>
      <c r="P59" s="83">
        <f t="shared" si="8"/>
        <v>10.941599999999999</v>
      </c>
      <c r="W59" s="123">
        <v>42647</v>
      </c>
      <c r="X59" s="41">
        <v>12.52</v>
      </c>
      <c r="Y59" s="41">
        <v>12.61</v>
      </c>
      <c r="Z59" s="41">
        <v>12.15</v>
      </c>
      <c r="AA59" s="41">
        <v>12.2</v>
      </c>
      <c r="AB59" s="104">
        <v>7359200</v>
      </c>
      <c r="AC59" s="9">
        <v>12.2</v>
      </c>
      <c r="AD59" s="2">
        <f t="shared" si="1"/>
        <v>0.45999999999999908</v>
      </c>
      <c r="AE59" s="138">
        <f t="shared" si="2"/>
        <v>-2.4000000000000021E-2</v>
      </c>
      <c r="AL59" s="234"/>
    </row>
    <row r="60" spans="2:42" x14ac:dyDescent="0.25">
      <c r="B60" s="459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59">
        <v>42538</v>
      </c>
      <c r="H60" s="82">
        <v>480</v>
      </c>
      <c r="I60" s="79">
        <v>14.18</v>
      </c>
      <c r="J60" s="44">
        <v>0.15</v>
      </c>
      <c r="K60" s="44">
        <f t="shared" ref="K60:K88" si="10">H60*I60-J60</f>
        <v>6806.25</v>
      </c>
      <c r="O60" s="83">
        <v>0.93</v>
      </c>
      <c r="P60" s="83">
        <f t="shared" si="8"/>
        <v>10.825200000000001</v>
      </c>
      <c r="W60" s="123">
        <v>42646</v>
      </c>
      <c r="X60" s="41">
        <v>12.66</v>
      </c>
      <c r="Y60" s="41">
        <v>12.78</v>
      </c>
      <c r="Z60" s="41">
        <v>12.34</v>
      </c>
      <c r="AA60" s="41">
        <v>12.5</v>
      </c>
      <c r="AB60" s="104">
        <v>5753600</v>
      </c>
      <c r="AC60" s="9">
        <v>12.5</v>
      </c>
      <c r="AD60" s="2">
        <f t="shared" si="1"/>
        <v>0.4399999999999995</v>
      </c>
      <c r="AE60" s="138">
        <f t="shared" si="2"/>
        <v>-1.1075949367088667E-2</v>
      </c>
    </row>
    <row r="61" spans="2:42" x14ac:dyDescent="0.25">
      <c r="B61" s="459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59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10.708800000000002</v>
      </c>
      <c r="W61" s="123">
        <v>42643</v>
      </c>
      <c r="X61" s="41">
        <v>12.81</v>
      </c>
      <c r="Y61" s="41">
        <v>12.82</v>
      </c>
      <c r="Z61" s="41">
        <v>12.54</v>
      </c>
      <c r="AA61" s="41">
        <v>12.64</v>
      </c>
      <c r="AB61" s="104">
        <v>8204200</v>
      </c>
      <c r="AC61" s="9">
        <v>12.64</v>
      </c>
      <c r="AD61" s="2">
        <f t="shared" si="1"/>
        <v>0.28000000000000114</v>
      </c>
      <c r="AE61" s="138">
        <f t="shared" si="2"/>
        <v>-9.4043887147334804E-3</v>
      </c>
      <c r="AL61" s="234"/>
      <c r="AO61" s="234"/>
    </row>
    <row r="62" spans="2:42" x14ac:dyDescent="0.25">
      <c r="B62" s="459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59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10.592400000000001</v>
      </c>
      <c r="W62" s="123">
        <v>42642</v>
      </c>
      <c r="X62" s="41">
        <v>13.22</v>
      </c>
      <c r="Y62" s="41">
        <v>13.22</v>
      </c>
      <c r="Z62" s="41">
        <v>12.7</v>
      </c>
      <c r="AA62" s="41">
        <v>12.76</v>
      </c>
      <c r="AB62" s="104">
        <v>9119400</v>
      </c>
      <c r="AC62" s="9">
        <v>12.76</v>
      </c>
      <c r="AD62" s="2">
        <f t="shared" si="1"/>
        <v>0.52000000000000135</v>
      </c>
      <c r="AE62" s="138">
        <f t="shared" si="2"/>
        <v>-4.1322314049586861E-2</v>
      </c>
    </row>
    <row r="63" spans="2:42" x14ac:dyDescent="0.25">
      <c r="B63" s="459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59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10.476000000000001</v>
      </c>
      <c r="W63" s="123">
        <v>42641</v>
      </c>
      <c r="X63" s="41">
        <v>13.52</v>
      </c>
      <c r="Y63" s="41">
        <v>13.58</v>
      </c>
      <c r="Z63" s="41">
        <v>13.29</v>
      </c>
      <c r="AA63" s="41">
        <v>13.31</v>
      </c>
      <c r="AB63" s="104">
        <v>6965000</v>
      </c>
      <c r="AC63" s="9">
        <v>13.31</v>
      </c>
      <c r="AD63" s="2">
        <f t="shared" si="1"/>
        <v>0.29000000000000092</v>
      </c>
      <c r="AE63" s="138">
        <f t="shared" si="2"/>
        <v>-1.187824795842618E-2</v>
      </c>
      <c r="AL63" s="234"/>
      <c r="AO63" s="234"/>
      <c r="AP63" s="234"/>
    </row>
    <row r="64" spans="2:42" ht="15" customHeight="1" x14ac:dyDescent="0.25">
      <c r="B64" s="459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59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42640</v>
      </c>
      <c r="X64" s="41">
        <v>13.61</v>
      </c>
      <c r="Y64" s="41">
        <v>13.65</v>
      </c>
      <c r="Z64" s="41">
        <v>13.35</v>
      </c>
      <c r="AA64" s="41">
        <v>13.47</v>
      </c>
      <c r="AB64" s="104">
        <v>4038700</v>
      </c>
      <c r="AC64" s="9">
        <v>13.47</v>
      </c>
      <c r="AD64" s="2">
        <f t="shared" si="1"/>
        <v>0.30000000000000071</v>
      </c>
      <c r="AE64" s="138">
        <f t="shared" si="2"/>
        <v>-1.4630577907827291E-2</v>
      </c>
    </row>
    <row r="65" spans="1:41" ht="16.5" customHeight="1" x14ac:dyDescent="0.25">
      <c r="A65" s="628" t="s">
        <v>271</v>
      </c>
      <c r="B65" s="459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59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42639</v>
      </c>
      <c r="X65" s="41">
        <v>13.88</v>
      </c>
      <c r="Y65" s="41">
        <v>13.89</v>
      </c>
      <c r="Z65" s="41">
        <v>13.57</v>
      </c>
      <c r="AA65" s="41">
        <v>13.67</v>
      </c>
      <c r="AB65" s="104">
        <v>3235400</v>
      </c>
      <c r="AC65" s="9">
        <v>13.67</v>
      </c>
      <c r="AD65" s="2">
        <f t="shared" si="1"/>
        <v>0.32000000000000028</v>
      </c>
      <c r="AE65" s="138">
        <f t="shared" si="2"/>
        <v>-1.6546762589928043E-2</v>
      </c>
      <c r="AL65" s="234"/>
      <c r="AO65" s="234"/>
    </row>
    <row r="66" spans="1:41" x14ac:dyDescent="0.25">
      <c r="A66" s="628"/>
      <c r="B66" s="459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59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42636</v>
      </c>
      <c r="X66" s="41">
        <v>13.8</v>
      </c>
      <c r="Y66" s="41">
        <v>14</v>
      </c>
      <c r="Z66" s="41">
        <v>13.75</v>
      </c>
      <c r="AA66" s="41">
        <v>13.9</v>
      </c>
      <c r="AB66" s="104">
        <v>3698500</v>
      </c>
      <c r="AC66" s="9">
        <v>13.9</v>
      </c>
      <c r="AD66" s="2">
        <f t="shared" si="1"/>
        <v>0.25</v>
      </c>
      <c r="AE66" s="138">
        <f t="shared" si="2"/>
        <v>-7.1890726096335289E-4</v>
      </c>
    </row>
    <row r="67" spans="1:41" ht="17.25" customHeight="1" x14ac:dyDescent="0.25">
      <c r="A67" s="628"/>
      <c r="B67" s="459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59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42635</v>
      </c>
      <c r="X67" s="41">
        <v>13.89</v>
      </c>
      <c r="Y67" s="41">
        <v>13.96</v>
      </c>
      <c r="Z67" s="41">
        <v>13.66</v>
      </c>
      <c r="AA67" s="41">
        <v>13.91</v>
      </c>
      <c r="AB67" s="104">
        <v>3084700</v>
      </c>
      <c r="AC67" s="9">
        <v>13.91</v>
      </c>
      <c r="AD67" s="2">
        <f>Y67-Z67</f>
        <v>0.30000000000000071</v>
      </c>
      <c r="AE67" s="138" t="e">
        <f>AC67/AC68-1</f>
        <v>#DIV/0!</v>
      </c>
      <c r="AL67" s="234"/>
    </row>
    <row r="68" spans="1:41" ht="18" customHeight="1" x14ac:dyDescent="0.25">
      <c r="A68" s="627" t="s">
        <v>281</v>
      </c>
      <c r="B68" s="459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59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27"/>
      <c r="B69" s="459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59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27"/>
      <c r="B70" s="459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59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27"/>
      <c r="B71" s="459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59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27"/>
      <c r="B72" s="459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59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27"/>
      <c r="B73" s="459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59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59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59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59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59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59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59">
        <v>42653</v>
      </c>
      <c r="H76" s="82">
        <v>1000</v>
      </c>
      <c r="I76" s="79">
        <v>12.85</v>
      </c>
      <c r="J76" s="44">
        <v>0.28000000000000003</v>
      </c>
      <c r="K76" s="44">
        <f t="shared" si="10"/>
        <v>12849.72</v>
      </c>
    </row>
    <row r="77" spans="1:41" ht="15" customHeight="1" x14ac:dyDescent="0.25">
      <c r="B77" s="459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59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59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59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59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59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59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G80" s="459">
        <v>42677</v>
      </c>
      <c r="H80" s="82">
        <v>300</v>
      </c>
      <c r="I80" s="79">
        <v>11.2</v>
      </c>
      <c r="J80" s="44">
        <v>7.0000000000000007E-2</v>
      </c>
      <c r="K80" s="44">
        <f t="shared" si="10"/>
        <v>3359.93</v>
      </c>
    </row>
    <row r="81" spans="2:13" x14ac:dyDescent="0.25">
      <c r="B81" s="459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  <c r="G81" s="459">
        <v>42688</v>
      </c>
      <c r="H81" s="82">
        <v>1000</v>
      </c>
      <c r="I81" s="79">
        <v>11.58</v>
      </c>
      <c r="J81" s="44">
        <v>0.25</v>
      </c>
      <c r="K81" s="44">
        <f t="shared" si="10"/>
        <v>11579.75</v>
      </c>
    </row>
    <row r="82" spans="2:13" x14ac:dyDescent="0.25">
      <c r="B82" s="459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  <c r="G82" s="459">
        <v>42702</v>
      </c>
      <c r="H82" s="82">
        <v>300</v>
      </c>
      <c r="I82" s="79">
        <v>11.9</v>
      </c>
      <c r="J82" s="44">
        <v>0.08</v>
      </c>
      <c r="K82" s="44">
        <f t="shared" si="10"/>
        <v>3569.92</v>
      </c>
    </row>
    <row r="83" spans="2:13" ht="15" customHeight="1" x14ac:dyDescent="0.25">
      <c r="B83" s="459">
        <v>42641</v>
      </c>
      <c r="C83" s="7">
        <v>200</v>
      </c>
      <c r="D83" s="79">
        <v>13.32</v>
      </c>
      <c r="E83" s="44">
        <v>0</v>
      </c>
      <c r="F83" s="44">
        <f t="shared" ref="F83:F100" si="15">C83*D83+E83</f>
        <v>2664</v>
      </c>
      <c r="G83" s="459">
        <v>42710</v>
      </c>
      <c r="H83" s="185">
        <v>300</v>
      </c>
      <c r="I83" s="240">
        <v>10.99</v>
      </c>
      <c r="J83" s="3">
        <v>-1.07</v>
      </c>
      <c r="K83" s="3">
        <f t="shared" si="10"/>
        <v>3298.07</v>
      </c>
    </row>
    <row r="84" spans="2:13" x14ac:dyDescent="0.25">
      <c r="B84" s="459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  <c r="G84" s="459">
        <v>42710</v>
      </c>
      <c r="H84" s="185">
        <v>200</v>
      </c>
      <c r="I84" s="80">
        <v>11.1</v>
      </c>
      <c r="J84" s="2">
        <v>0.05</v>
      </c>
      <c r="K84" s="2">
        <f t="shared" si="10"/>
        <v>2219.9499999999998</v>
      </c>
    </row>
    <row r="85" spans="2:13" ht="15" customHeight="1" x14ac:dyDescent="0.25">
      <c r="B85" s="459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  <c r="G85" s="459">
        <v>42711</v>
      </c>
      <c r="H85" s="185">
        <v>300</v>
      </c>
      <c r="I85" s="80">
        <v>11.19</v>
      </c>
      <c r="J85" s="2">
        <v>7.0000000000000007E-2</v>
      </c>
      <c r="K85" s="2">
        <f t="shared" si="10"/>
        <v>3356.93</v>
      </c>
      <c r="M85" s="630" t="s">
        <v>403</v>
      </c>
    </row>
    <row r="86" spans="2:13" ht="15" customHeight="1" x14ac:dyDescent="0.25">
      <c r="B86" s="459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  <c r="G86" s="459">
        <v>42712</v>
      </c>
      <c r="H86" s="185">
        <v>200</v>
      </c>
      <c r="I86" s="80">
        <v>11.4</v>
      </c>
      <c r="J86" s="2">
        <v>0.05</v>
      </c>
      <c r="K86" s="2">
        <f t="shared" si="10"/>
        <v>2279.9499999999998</v>
      </c>
      <c r="M86" s="630"/>
    </row>
    <row r="87" spans="2:13" x14ac:dyDescent="0.25">
      <c r="B87" s="459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  <c r="G87" s="459">
        <v>42713</v>
      </c>
      <c r="H87" s="82">
        <v>200</v>
      </c>
      <c r="I87" s="79">
        <v>11.72</v>
      </c>
      <c r="J87" s="44">
        <v>0.05</v>
      </c>
      <c r="K87" s="44">
        <f t="shared" si="10"/>
        <v>2343.9499999999998</v>
      </c>
      <c r="M87" s="506"/>
    </row>
    <row r="88" spans="2:13" x14ac:dyDescent="0.25">
      <c r="B88" s="459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  <c r="G88" s="1">
        <v>42733</v>
      </c>
      <c r="H88" s="185">
        <v>1000</v>
      </c>
      <c r="I88" s="80">
        <v>11.63</v>
      </c>
      <c r="J88" s="2">
        <v>0.25</v>
      </c>
      <c r="K88" s="2">
        <f t="shared" si="10"/>
        <v>11629.75</v>
      </c>
      <c r="M88" s="506"/>
    </row>
    <row r="89" spans="2:13" ht="15" customHeight="1" x14ac:dyDescent="0.25">
      <c r="B89" s="74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13" x14ac:dyDescent="0.25">
      <c r="B90" s="459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13" x14ac:dyDescent="0.25">
      <c r="B91" s="459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13" ht="15" customHeight="1" x14ac:dyDescent="0.25">
      <c r="B92" s="74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13" x14ac:dyDescent="0.25">
      <c r="B93" s="459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94" spans="2:13" x14ac:dyDescent="0.25">
      <c r="B94" s="459">
        <v>42676</v>
      </c>
      <c r="C94" s="7">
        <v>100</v>
      </c>
      <c r="D94" s="79">
        <v>11.38</v>
      </c>
      <c r="E94" s="44">
        <v>0</v>
      </c>
      <c r="F94" s="44">
        <f t="shared" si="15"/>
        <v>1138</v>
      </c>
    </row>
    <row r="95" spans="2:13" x14ac:dyDescent="0.25">
      <c r="B95" s="74">
        <v>42676</v>
      </c>
      <c r="C95" s="7">
        <v>200</v>
      </c>
      <c r="D95" s="79">
        <v>11</v>
      </c>
      <c r="E95" s="44">
        <v>0</v>
      </c>
      <c r="F95" s="44">
        <f t="shared" si="15"/>
        <v>2200</v>
      </c>
    </row>
    <row r="96" spans="2:13" x14ac:dyDescent="0.25">
      <c r="B96" s="74">
        <v>42684</v>
      </c>
      <c r="C96" s="7">
        <v>1000</v>
      </c>
      <c r="D96" s="79">
        <v>11.29</v>
      </c>
      <c r="E96" s="44">
        <v>-1</v>
      </c>
      <c r="F96" s="44">
        <f t="shared" si="15"/>
        <v>11289</v>
      </c>
    </row>
    <row r="97" spans="1:13" x14ac:dyDescent="0.25">
      <c r="B97" s="504">
        <v>42704</v>
      </c>
      <c r="C97" s="7">
        <v>300</v>
      </c>
      <c r="D97" s="79">
        <v>11.36</v>
      </c>
      <c r="E97" s="44">
        <v>0</v>
      </c>
      <c r="F97" s="44">
        <f t="shared" si="15"/>
        <v>3408</v>
      </c>
    </row>
    <row r="98" spans="1:13" x14ac:dyDescent="0.25">
      <c r="A98" s="629"/>
      <c r="B98" s="504">
        <v>42705</v>
      </c>
      <c r="C98" s="7">
        <v>300</v>
      </c>
      <c r="D98" s="79">
        <v>10.8</v>
      </c>
      <c r="E98" s="44">
        <v>0</v>
      </c>
      <c r="F98" s="44">
        <f t="shared" si="15"/>
        <v>3240</v>
      </c>
    </row>
    <row r="99" spans="1:13" x14ac:dyDescent="0.25">
      <c r="A99" s="629"/>
      <c r="B99" s="504">
        <v>42705</v>
      </c>
      <c r="C99" s="7">
        <v>200</v>
      </c>
      <c r="D99" s="79">
        <v>10.58</v>
      </c>
      <c r="E99" s="44">
        <v>0</v>
      </c>
      <c r="F99" s="44">
        <f t="shared" si="15"/>
        <v>2116</v>
      </c>
    </row>
    <row r="100" spans="1:13" x14ac:dyDescent="0.25">
      <c r="B100" s="504">
        <v>42716</v>
      </c>
      <c r="C100" s="7">
        <v>200</v>
      </c>
      <c r="D100" s="79">
        <v>11.44</v>
      </c>
      <c r="E100" s="44">
        <v>0</v>
      </c>
      <c r="F100" s="44">
        <f t="shared" si="15"/>
        <v>2288</v>
      </c>
    </row>
    <row r="101" spans="1:13" x14ac:dyDescent="0.25">
      <c r="C101" s="4"/>
      <c r="D101" s="240"/>
      <c r="E101" s="3"/>
      <c r="F101" s="3"/>
    </row>
    <row r="102" spans="1:13" x14ac:dyDescent="0.25">
      <c r="C102" s="4"/>
      <c r="D102" s="240"/>
      <c r="E102" s="3"/>
      <c r="F102" s="3"/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38605</v>
      </c>
      <c r="D107" s="81"/>
      <c r="E107" s="14"/>
      <c r="F107" s="18">
        <f>SUM(F2:F106)</f>
        <v>552308.78</v>
      </c>
      <c r="G107" s="14"/>
      <c r="H107" s="14">
        <f>SUM(H2:H106)</f>
        <v>36605</v>
      </c>
      <c r="I107" s="81"/>
      <c r="J107" s="14"/>
      <c r="K107" s="18">
        <f>SUM(K2:K106)</f>
        <v>502731.72999999986</v>
      </c>
      <c r="L107" s="14"/>
      <c r="M107" s="14"/>
    </row>
    <row r="108" spans="1:13" ht="15.75" thickBot="1" x14ac:dyDescent="0.3">
      <c r="A108" s="356" t="s">
        <v>199</v>
      </c>
      <c r="B108" s="357"/>
      <c r="C108" s="358">
        <f>SumByColor($A$108,C2:C106)</f>
        <v>34605</v>
      </c>
      <c r="D108" s="358"/>
      <c r="E108" s="358"/>
      <c r="F108" s="359">
        <f>SumByColor($A$108,F2:F106)</f>
        <v>479280</v>
      </c>
      <c r="G108" s="358"/>
      <c r="H108" s="358">
        <f>SumByColor($A$108,H2:H106)</f>
        <v>34605</v>
      </c>
      <c r="I108" s="358"/>
      <c r="J108" s="358"/>
      <c r="K108" s="359">
        <f>SumByColor($A$108,K2:K106)</f>
        <v>479950</v>
      </c>
      <c r="L108" s="358"/>
      <c r="M108" s="359">
        <f>SumByColor($A$108,M2:M106)</f>
        <v>0</v>
      </c>
    </row>
    <row r="112" spans="1:13" x14ac:dyDescent="0.25">
      <c r="B112" s="191" t="s">
        <v>114</v>
      </c>
      <c r="C112" s="191" t="s">
        <v>147</v>
      </c>
      <c r="D112" s="199" t="s">
        <v>146</v>
      </c>
      <c r="E112" s="195" t="s">
        <v>148</v>
      </c>
      <c r="F112" s="195" t="s">
        <v>65</v>
      </c>
      <c r="G112" s="229" t="s">
        <v>152</v>
      </c>
      <c r="H112" s="195" t="s">
        <v>88</v>
      </c>
      <c r="I112" s="241" t="s">
        <v>152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282">
        <v>4500</v>
      </c>
      <c r="D130" s="283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6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282">
        <v>2000</v>
      </c>
      <c r="D139" s="283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200">
        <v>25.5</v>
      </c>
    </row>
    <row r="140" spans="2:9" x14ac:dyDescent="0.25">
      <c r="B140" s="193">
        <v>42431</v>
      </c>
      <c r="C140" s="440">
        <v>1500</v>
      </c>
      <c r="D140" s="611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426">
        <v>2000</v>
      </c>
      <c r="D154" s="212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282">
        <v>2000</v>
      </c>
      <c r="D156" s="283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282">
        <v>2000</v>
      </c>
      <c r="D158" s="283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200">
        <v>25</v>
      </c>
    </row>
    <row r="159" spans="2:9" x14ac:dyDescent="0.25">
      <c r="B159" s="193">
        <v>42563</v>
      </c>
      <c r="C159" s="282">
        <v>2000</v>
      </c>
      <c r="D159" s="283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282">
        <v>2200</v>
      </c>
      <c r="D160" s="283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282">
        <v>2700</v>
      </c>
      <c r="D161" s="283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282">
        <v>3000</v>
      </c>
      <c r="D162" s="283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282">
        <v>2000</v>
      </c>
      <c r="D163" s="283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200">
        <v>25</v>
      </c>
    </row>
    <row r="164" spans="2:9" x14ac:dyDescent="0.25">
      <c r="B164" s="193">
        <v>42585</v>
      </c>
      <c r="C164" s="426">
        <v>2000</v>
      </c>
      <c r="D164" s="212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282">
        <v>2500</v>
      </c>
      <c r="D165" s="283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441">
        <v>3000</v>
      </c>
      <c r="D166" s="503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282">
        <v>3500</v>
      </c>
      <c r="D167" s="28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00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282">
        <v>4500</v>
      </c>
      <c r="D172" s="28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00">
        <v>18</v>
      </c>
    </row>
    <row r="173" spans="2:9" x14ac:dyDescent="0.25">
      <c r="B173" s="193">
        <v>42605</v>
      </c>
      <c r="C173" s="282">
        <v>4000</v>
      </c>
      <c r="D173" s="283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282">
        <v>4500</v>
      </c>
      <c r="D174" s="28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200">
        <v>18</v>
      </c>
    </row>
    <row r="175" spans="2:9" x14ac:dyDescent="0.25">
      <c r="B175" s="193">
        <v>42606</v>
      </c>
      <c r="C175" s="282">
        <v>4500</v>
      </c>
      <c r="D175" s="283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282">
        <v>4500</v>
      </c>
      <c r="D176" s="283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282">
        <v>4700</v>
      </c>
      <c r="D177" s="283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282">
        <v>4700</v>
      </c>
      <c r="D178" s="283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282">
        <v>4500</v>
      </c>
      <c r="D179" s="28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200">
        <v>18</v>
      </c>
    </row>
    <row r="180" spans="2:9" x14ac:dyDescent="0.25">
      <c r="B180" s="193">
        <v>42619</v>
      </c>
      <c r="C180" s="282">
        <v>4500</v>
      </c>
      <c r="D180" s="283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282">
        <v>4000</v>
      </c>
      <c r="D181" s="283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282">
        <v>3500</v>
      </c>
      <c r="D182" s="28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200" t="s">
        <v>306</v>
      </c>
    </row>
    <row r="183" spans="2:9" x14ac:dyDescent="0.25">
      <c r="B183" s="193">
        <v>42620</v>
      </c>
      <c r="C183" s="282">
        <v>3200</v>
      </c>
      <c r="D183" s="283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441">
        <v>3000</v>
      </c>
      <c r="D184" s="503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282">
        <v>3200</v>
      </c>
      <c r="D185" s="283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282">
        <v>3200</v>
      </c>
      <c r="D186" s="283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282">
        <v>3500</v>
      </c>
      <c r="D187" s="28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200">
        <v>19.5</v>
      </c>
    </row>
    <row r="188" spans="2:9" x14ac:dyDescent="0.25">
      <c r="B188" s="193">
        <v>42628</v>
      </c>
      <c r="C188" s="282">
        <v>3500</v>
      </c>
      <c r="D188" s="283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282">
        <v>3200</v>
      </c>
      <c r="D189" s="283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282">
        <v>3200</v>
      </c>
      <c r="D190" s="283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282">
        <v>3000</v>
      </c>
      <c r="D191" s="283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42"/>
    </row>
    <row r="192" spans="2:9" x14ac:dyDescent="0.25">
      <c r="B192" s="193">
        <v>42635</v>
      </c>
      <c r="C192" s="282">
        <v>3000</v>
      </c>
      <c r="D192" s="283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42"/>
    </row>
    <row r="193" spans="2:9" x14ac:dyDescent="0.25">
      <c r="B193" s="193">
        <v>42639</v>
      </c>
      <c r="C193" s="282">
        <v>3000</v>
      </c>
      <c r="D193" s="283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42"/>
    </row>
    <row r="194" spans="2:9" x14ac:dyDescent="0.25">
      <c r="B194" s="193">
        <v>42640</v>
      </c>
      <c r="C194" s="282">
        <v>3000</v>
      </c>
      <c r="D194" s="283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42"/>
    </row>
    <row r="195" spans="2:9" x14ac:dyDescent="0.25">
      <c r="B195" s="193">
        <v>42641</v>
      </c>
      <c r="C195" s="282">
        <v>3200</v>
      </c>
      <c r="D195" s="283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42"/>
    </row>
    <row r="196" spans="2:9" x14ac:dyDescent="0.25">
      <c r="B196" s="193">
        <v>42642</v>
      </c>
      <c r="C196" s="10">
        <v>3500</v>
      </c>
      <c r="D196" s="200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242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42"/>
    </row>
    <row r="198" spans="2:9" x14ac:dyDescent="0.25">
      <c r="B198" s="193">
        <v>42646</v>
      </c>
      <c r="C198" s="10">
        <v>4500</v>
      </c>
      <c r="D198" s="200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242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42"/>
    </row>
    <row r="200" spans="2:9" x14ac:dyDescent="0.25">
      <c r="B200" s="193">
        <v>42646</v>
      </c>
      <c r="C200" s="10">
        <v>4500</v>
      </c>
      <c r="D200" s="200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242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42"/>
    </row>
    <row r="202" spans="2:9" x14ac:dyDescent="0.25">
      <c r="B202" s="193">
        <v>42648</v>
      </c>
      <c r="C202" s="10">
        <v>4500</v>
      </c>
      <c r="D202" s="200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242" t="s">
        <v>336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22" si="76">C203*(E203-D203)</f>
        <v>-24498.720000000001</v>
      </c>
      <c r="G203" s="40">
        <f t="shared" ref="G203:G222" si="77">IF(C203=0, 0,D203*C203)</f>
        <v>80973.72</v>
      </c>
      <c r="H203" s="232">
        <f t="shared" ref="H203:H222" si="78">IF(C203=0, D203, (E203-D203)/D203)</f>
        <v>-0.30255149448487728</v>
      </c>
      <c r="I203" s="242"/>
    </row>
    <row r="204" spans="2:9" x14ac:dyDescent="0.25">
      <c r="B204" s="193">
        <v>42653</v>
      </c>
      <c r="C204" s="10">
        <v>3500</v>
      </c>
      <c r="D204" s="200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242" t="s">
        <v>328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42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335</v>
      </c>
    </row>
    <row r="207" spans="2:9" x14ac:dyDescent="0.25">
      <c r="B207" s="193">
        <v>42664</v>
      </c>
      <c r="C207" s="441">
        <v>3000</v>
      </c>
      <c r="D207" s="503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42"/>
    </row>
    <row r="208" spans="2:9" x14ac:dyDescent="0.25">
      <c r="B208" s="193">
        <v>42667</v>
      </c>
      <c r="C208" s="282">
        <v>3200</v>
      </c>
      <c r="D208" s="283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337</v>
      </c>
    </row>
    <row r="209" spans="2:9" x14ac:dyDescent="0.25">
      <c r="B209" s="193">
        <v>42668</v>
      </c>
      <c r="C209" s="282">
        <v>3500</v>
      </c>
      <c r="D209" s="28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242">
        <v>19.25</v>
      </c>
    </row>
    <row r="210" spans="2:9" x14ac:dyDescent="0.25">
      <c r="B210" s="193">
        <v>42669</v>
      </c>
      <c r="C210" s="282">
        <v>3500</v>
      </c>
      <c r="D210" s="283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42"/>
    </row>
    <row r="211" spans="2:9" x14ac:dyDescent="0.25">
      <c r="B211" s="193">
        <v>42671</v>
      </c>
      <c r="C211" s="282">
        <v>3500</v>
      </c>
      <c r="D211" s="28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242">
        <v>19.25</v>
      </c>
    </row>
    <row r="212" spans="2:9" x14ac:dyDescent="0.25">
      <c r="B212" s="193">
        <v>42676</v>
      </c>
      <c r="C212" s="282">
        <v>3800</v>
      </c>
      <c r="D212" s="283">
        <v>18.651119999999999</v>
      </c>
      <c r="E212" s="40">
        <v>10.89</v>
      </c>
      <c r="F212" s="40">
        <f t="shared" si="76"/>
        <v>-29492.255999999994</v>
      </c>
      <c r="G212" s="40">
        <f t="shared" si="77"/>
        <v>70874.255999999994</v>
      </c>
      <c r="H212" s="232">
        <f t="shared" si="78"/>
        <v>-0.41612085494061474</v>
      </c>
      <c r="I212" s="242"/>
    </row>
    <row r="213" spans="2:9" x14ac:dyDescent="0.25">
      <c r="B213" s="193">
        <v>42677</v>
      </c>
      <c r="C213" s="282">
        <v>3500</v>
      </c>
      <c r="D213" s="283">
        <v>19.289809999999999</v>
      </c>
      <c r="E213" s="40">
        <v>11.1</v>
      </c>
      <c r="F213" s="40">
        <f t="shared" si="76"/>
        <v>-28664.334999999999</v>
      </c>
      <c r="G213" s="40">
        <f t="shared" si="77"/>
        <v>67514.334999999992</v>
      </c>
      <c r="H213" s="232">
        <f t="shared" si="78"/>
        <v>-0.4245666494382267</v>
      </c>
      <c r="I213" s="242">
        <v>19.25</v>
      </c>
    </row>
    <row r="214" spans="2:9" x14ac:dyDescent="0.25">
      <c r="B214" s="193">
        <v>42701</v>
      </c>
      <c r="C214" s="282">
        <v>3500</v>
      </c>
      <c r="D214" s="283">
        <v>19.206700000000001</v>
      </c>
      <c r="E214" s="40">
        <v>11.72</v>
      </c>
      <c r="F214" s="40">
        <f t="shared" si="76"/>
        <v>-26203.450000000004</v>
      </c>
      <c r="G214" s="40">
        <f t="shared" si="77"/>
        <v>67223.450000000012</v>
      </c>
      <c r="H214" s="232">
        <f t="shared" si="78"/>
        <v>-0.38979626901029329</v>
      </c>
      <c r="I214" s="242" t="s">
        <v>362</v>
      </c>
    </row>
    <row r="215" spans="2:9" x14ac:dyDescent="0.25">
      <c r="B215" s="193">
        <v>42702</v>
      </c>
      <c r="C215" s="282">
        <v>3200</v>
      </c>
      <c r="D215" s="283">
        <v>19.891770000000001</v>
      </c>
      <c r="E215" s="40">
        <v>11.92</v>
      </c>
      <c r="F215" s="40">
        <f t="shared" si="76"/>
        <v>-25509.664000000004</v>
      </c>
      <c r="G215" s="40">
        <f t="shared" si="77"/>
        <v>63653.664000000004</v>
      </c>
      <c r="H215" s="232">
        <f t="shared" si="78"/>
        <v>-0.40075719757467537</v>
      </c>
      <c r="I215" s="242"/>
    </row>
    <row r="216" spans="2:9" x14ac:dyDescent="0.25">
      <c r="B216" s="193">
        <v>42704</v>
      </c>
      <c r="C216" s="282">
        <v>3500</v>
      </c>
      <c r="D216" s="283">
        <v>19.160499999999999</v>
      </c>
      <c r="E216" s="40">
        <v>11.15</v>
      </c>
      <c r="F216" s="40">
        <f t="shared" si="76"/>
        <v>-28036.749999999996</v>
      </c>
      <c r="G216" s="40">
        <f t="shared" si="77"/>
        <v>67061.75</v>
      </c>
      <c r="H216" s="232">
        <f t="shared" si="78"/>
        <v>-0.41807364108452277</v>
      </c>
      <c r="I216" s="242">
        <v>19</v>
      </c>
    </row>
    <row r="217" spans="2:9" x14ac:dyDescent="0.25">
      <c r="B217" s="193">
        <v>42705</v>
      </c>
      <c r="C217" s="282">
        <v>4000</v>
      </c>
      <c r="D217" s="283">
        <v>18.104399999999998</v>
      </c>
      <c r="E217" s="40">
        <v>10.41</v>
      </c>
      <c r="F217" s="40">
        <f t="shared" si="76"/>
        <v>-30777.599999999991</v>
      </c>
      <c r="G217" s="40">
        <f t="shared" si="77"/>
        <v>72417.599999999991</v>
      </c>
      <c r="H217" s="232">
        <f t="shared" si="78"/>
        <v>-0.42500165705574328</v>
      </c>
      <c r="I217" s="242"/>
    </row>
    <row r="218" spans="2:9" x14ac:dyDescent="0.25">
      <c r="B218" s="193">
        <v>42710</v>
      </c>
      <c r="C218" s="282">
        <v>3500</v>
      </c>
      <c r="D218" s="283">
        <v>19.114180000000001</v>
      </c>
      <c r="E218" s="40">
        <v>11.1</v>
      </c>
      <c r="F218" s="40">
        <f t="shared" si="76"/>
        <v>-28049.630000000005</v>
      </c>
      <c r="G218" s="40">
        <f t="shared" si="77"/>
        <v>66899.63</v>
      </c>
      <c r="H218" s="232">
        <f t="shared" si="78"/>
        <v>-0.41927929945202991</v>
      </c>
      <c r="I218" s="242">
        <v>19</v>
      </c>
    </row>
    <row r="219" spans="2:9" x14ac:dyDescent="0.25">
      <c r="B219" s="193">
        <v>42711</v>
      </c>
      <c r="C219" s="282">
        <v>3200</v>
      </c>
      <c r="D219" s="283">
        <v>19.857089999999999</v>
      </c>
      <c r="E219" s="40">
        <v>11.06</v>
      </c>
      <c r="F219" s="40">
        <f t="shared" si="76"/>
        <v>-28150.687999999998</v>
      </c>
      <c r="G219" s="40">
        <f t="shared" si="77"/>
        <v>63542.687999999995</v>
      </c>
      <c r="H219" s="232">
        <f t="shared" si="78"/>
        <v>-0.44302010012544635</v>
      </c>
      <c r="I219" s="242"/>
    </row>
    <row r="220" spans="2:9" x14ac:dyDescent="0.25">
      <c r="B220" s="193">
        <v>42712</v>
      </c>
      <c r="C220" s="441">
        <v>3000</v>
      </c>
      <c r="D220" s="503">
        <v>20.420919999999999</v>
      </c>
      <c r="E220" s="40">
        <v>11.28</v>
      </c>
      <c r="F220" s="40">
        <f t="shared" si="76"/>
        <v>-27422.76</v>
      </c>
      <c r="G220" s="40">
        <f t="shared" si="77"/>
        <v>61262.759999999995</v>
      </c>
      <c r="H220" s="232">
        <f t="shared" si="78"/>
        <v>-0.44762527839098337</v>
      </c>
      <c r="I220" s="242"/>
    </row>
    <row r="221" spans="2:9" x14ac:dyDescent="0.25">
      <c r="B221" s="193">
        <v>42713</v>
      </c>
      <c r="C221" s="282">
        <v>2800</v>
      </c>
      <c r="D221" s="283">
        <v>21.042400000000001</v>
      </c>
      <c r="E221" s="40">
        <v>11.66</v>
      </c>
      <c r="F221" s="40">
        <f t="shared" si="76"/>
        <v>-26270.720000000001</v>
      </c>
      <c r="G221" s="40">
        <f t="shared" si="77"/>
        <v>58918.720000000001</v>
      </c>
      <c r="H221" s="232">
        <f t="shared" si="78"/>
        <v>-0.44588069801923735</v>
      </c>
      <c r="I221" s="242"/>
    </row>
    <row r="222" spans="2:9" x14ac:dyDescent="0.25">
      <c r="B222" s="193">
        <v>42716</v>
      </c>
      <c r="C222" s="441">
        <v>3000</v>
      </c>
      <c r="D222" s="503">
        <v>20.4023</v>
      </c>
      <c r="E222" s="40">
        <v>11.43</v>
      </c>
      <c r="F222" s="40">
        <f t="shared" si="76"/>
        <v>-26916.9</v>
      </c>
      <c r="G222" s="40">
        <f t="shared" si="77"/>
        <v>61206.9</v>
      </c>
      <c r="H222" s="232">
        <f t="shared" si="78"/>
        <v>-0.43976904564681435</v>
      </c>
      <c r="I222" s="242"/>
    </row>
    <row r="223" spans="2:9" x14ac:dyDescent="0.25">
      <c r="B223" s="193">
        <v>42731</v>
      </c>
      <c r="C223" s="282">
        <v>3000</v>
      </c>
      <c r="D223" s="283">
        <v>20.402000000000001</v>
      </c>
      <c r="E223" s="40">
        <v>11.71</v>
      </c>
      <c r="F223" s="40">
        <f t="shared" ref="F223:F224" si="79">C223*(E223-D223)</f>
        <v>-26076</v>
      </c>
      <c r="G223" s="40">
        <f t="shared" ref="G223:G224" si="80">IF(C223=0, 0,D223*C223)</f>
        <v>61206</v>
      </c>
      <c r="H223" s="232">
        <f t="shared" ref="H223:H224" si="81">IF(C223=0, D223, (E223-D223)/D223)</f>
        <v>-0.4260366630722478</v>
      </c>
      <c r="I223" s="200"/>
    </row>
    <row r="224" spans="2:9" x14ac:dyDescent="0.25">
      <c r="B224" s="193">
        <v>42733</v>
      </c>
      <c r="C224" s="426">
        <v>2000</v>
      </c>
      <c r="D224" s="212">
        <v>24.788530000000002</v>
      </c>
      <c r="E224" s="40">
        <v>11.64</v>
      </c>
      <c r="F224" s="40">
        <f t="shared" si="79"/>
        <v>-26297.06</v>
      </c>
      <c r="G224" s="40">
        <f t="shared" si="80"/>
        <v>49577.060000000005</v>
      </c>
      <c r="H224" s="232">
        <f t="shared" si="81"/>
        <v>-0.53042798423303039</v>
      </c>
      <c r="I224" s="443" t="s">
        <v>621</v>
      </c>
    </row>
    <row r="225" spans="2:9" x14ac:dyDescent="0.25">
      <c r="B225" s="193"/>
      <c r="C225" s="282"/>
      <c r="D225" s="283"/>
      <c r="E225" s="40"/>
      <c r="F225" s="40"/>
      <c r="G225" s="40"/>
      <c r="H225" s="232"/>
      <c r="I225" s="200"/>
    </row>
    <row r="226" spans="2:9" x14ac:dyDescent="0.25">
      <c r="B226" s="193"/>
      <c r="C226" s="282"/>
      <c r="D226" s="283"/>
      <c r="E226" s="40"/>
      <c r="F226" s="40"/>
      <c r="G226" s="40"/>
      <c r="H226" s="232"/>
      <c r="I226" s="200"/>
    </row>
    <row r="227" spans="2:9" x14ac:dyDescent="0.25">
      <c r="B227" s="193"/>
      <c r="C227" s="282"/>
      <c r="D227" s="283"/>
      <c r="E227" s="40"/>
      <c r="F227" s="40"/>
      <c r="G227" s="40"/>
      <c r="H227" s="232"/>
      <c r="I227" s="200"/>
    </row>
    <row r="228" spans="2:9" x14ac:dyDescent="0.25">
      <c r="B228" s="193"/>
      <c r="C228" s="282"/>
      <c r="D228" s="283"/>
      <c r="E228" s="40"/>
      <c r="F228" s="40"/>
      <c r="G228" s="40"/>
      <c r="H228" s="232"/>
      <c r="I228" s="200"/>
    </row>
    <row r="229" spans="2:9" x14ac:dyDescent="0.25">
      <c r="B229" s="193"/>
      <c r="C229" s="282"/>
      <c r="D229" s="283"/>
      <c r="E229" s="40"/>
      <c r="F229" s="40"/>
      <c r="G229" s="40"/>
      <c r="H229" s="232"/>
      <c r="I229" s="200"/>
    </row>
    <row r="230" spans="2:9" x14ac:dyDescent="0.25">
      <c r="B230" s="193"/>
      <c r="C230" s="282"/>
      <c r="D230" s="283"/>
      <c r="E230" s="40"/>
      <c r="F230" s="40"/>
      <c r="G230" s="40"/>
      <c r="H230" s="232"/>
      <c r="I230" s="200"/>
    </row>
    <row r="231" spans="2:9" x14ac:dyDescent="0.25">
      <c r="B231" s="193"/>
      <c r="C231" s="282"/>
      <c r="D231" s="283"/>
      <c r="E231" s="40"/>
      <c r="F231" s="40"/>
      <c r="G231" s="40"/>
      <c r="H231" s="232"/>
      <c r="I231" s="200"/>
    </row>
    <row r="232" spans="2:9" x14ac:dyDescent="0.25">
      <c r="B232" s="193"/>
      <c r="C232" s="282"/>
      <c r="D232" s="283"/>
      <c r="E232" s="40"/>
      <c r="F232" s="40"/>
      <c r="G232" s="40"/>
      <c r="H232" s="232"/>
      <c r="I232" s="200"/>
    </row>
    <row r="233" spans="2:9" x14ac:dyDescent="0.25">
      <c r="B233" s="193"/>
      <c r="C233" s="282"/>
      <c r="D233" s="283"/>
      <c r="E233" s="40"/>
      <c r="F233" s="40"/>
      <c r="G233" s="40"/>
      <c r="H233" s="232"/>
      <c r="I233" s="200"/>
    </row>
    <row r="234" spans="2:9" x14ac:dyDescent="0.25">
      <c r="B234" s="193"/>
      <c r="C234" s="282"/>
      <c r="D234" s="283"/>
      <c r="E234" s="40"/>
      <c r="F234" s="40"/>
      <c r="G234" s="40"/>
      <c r="H234" s="232"/>
      <c r="I234" s="200"/>
    </row>
    <row r="235" spans="2:9" x14ac:dyDescent="0.25">
      <c r="B235" s="193"/>
      <c r="C235" s="282"/>
      <c r="D235" s="283"/>
      <c r="E235" s="40"/>
      <c r="F235" s="40"/>
      <c r="G235" s="40"/>
      <c r="H235" s="232"/>
      <c r="I235" s="200"/>
    </row>
    <row r="236" spans="2:9" x14ac:dyDescent="0.25">
      <c r="B236" s="193"/>
      <c r="C236" s="282"/>
      <c r="D236" s="283"/>
      <c r="E236" s="40"/>
      <c r="F236" s="40"/>
      <c r="G236" s="40"/>
      <c r="H236" s="232"/>
      <c r="I236" s="200"/>
    </row>
    <row r="237" spans="2:9" x14ac:dyDescent="0.25">
      <c r="B237" s="193"/>
      <c r="C237" s="282"/>
      <c r="D237" s="283"/>
      <c r="E237" s="40"/>
      <c r="F237" s="40"/>
      <c r="G237" s="40"/>
      <c r="H237" s="232"/>
      <c r="I237" s="200"/>
    </row>
    <row r="238" spans="2:9" x14ac:dyDescent="0.25">
      <c r="B238" s="193"/>
      <c r="C238" s="282"/>
      <c r="D238" s="283"/>
      <c r="E238" s="40"/>
      <c r="F238" s="40"/>
      <c r="G238" s="40"/>
      <c r="H238" s="232"/>
      <c r="I238" s="200"/>
    </row>
    <row r="239" spans="2:9" x14ac:dyDescent="0.25">
      <c r="B239" s="193"/>
      <c r="C239" s="282"/>
      <c r="D239" s="283"/>
      <c r="E239" s="40"/>
      <c r="F239" s="40"/>
      <c r="G239" s="40"/>
      <c r="H239" s="232"/>
      <c r="I239" s="200"/>
    </row>
    <row r="240" spans="2:9" x14ac:dyDescent="0.25">
      <c r="B240" s="193"/>
      <c r="C240" s="282"/>
      <c r="D240" s="283"/>
      <c r="E240" s="40"/>
      <c r="F240" s="40"/>
      <c r="G240" s="40"/>
      <c r="H240" s="232"/>
      <c r="I240" s="200"/>
    </row>
    <row r="241" spans="2:9" x14ac:dyDescent="0.25">
      <c r="B241" s="193"/>
      <c r="C241" s="282"/>
      <c r="D241" s="283"/>
      <c r="E241" s="40"/>
      <c r="F241" s="40"/>
      <c r="G241" s="40"/>
      <c r="H241" s="232"/>
      <c r="I241" s="200"/>
    </row>
    <row r="242" spans="2:9" x14ac:dyDescent="0.25">
      <c r="B242" s="193"/>
      <c r="C242" s="282"/>
      <c r="D242" s="283"/>
      <c r="E242" s="40"/>
      <c r="F242" s="40"/>
      <c r="G242" s="40"/>
      <c r="H242" s="232"/>
      <c r="I242" s="200"/>
    </row>
    <row r="243" spans="2:9" x14ac:dyDescent="0.25">
      <c r="B243" s="193"/>
      <c r="C243" s="282"/>
      <c r="D243" s="283"/>
      <c r="E243" s="40"/>
      <c r="F243" s="40"/>
      <c r="G243" s="40"/>
      <c r="H243" s="232"/>
      <c r="I243" s="200"/>
    </row>
    <row r="244" spans="2:9" x14ac:dyDescent="0.25">
      <c r="B244" s="193"/>
      <c r="C244" s="282"/>
      <c r="D244" s="283"/>
      <c r="E244" s="40"/>
      <c r="F244" s="40"/>
      <c r="G244" s="40"/>
      <c r="H244" s="232"/>
      <c r="I244" s="200"/>
    </row>
    <row r="245" spans="2:9" x14ac:dyDescent="0.25">
      <c r="B245" s="193"/>
      <c r="C245" s="282"/>
      <c r="D245" s="283"/>
      <c r="E245" s="40"/>
      <c r="F245" s="40"/>
      <c r="G245" s="40"/>
      <c r="H245" s="232"/>
      <c r="I245" s="200"/>
    </row>
    <row r="246" spans="2:9" x14ac:dyDescent="0.25">
      <c r="B246" s="193"/>
      <c r="C246" s="10"/>
      <c r="D246" s="200"/>
      <c r="E246" s="40"/>
      <c r="F246" s="40"/>
      <c r="G246" s="40"/>
      <c r="H246" s="232"/>
      <c r="I246" s="200"/>
    </row>
    <row r="247" spans="2:9" x14ac:dyDescent="0.25">
      <c r="B247" s="193"/>
      <c r="C247" s="10"/>
      <c r="D247" s="200"/>
      <c r="E247" s="40"/>
      <c r="F247" s="40"/>
      <c r="G247" s="40"/>
      <c r="H247" s="232"/>
      <c r="I247" s="200"/>
    </row>
    <row r="248" spans="2:9" x14ac:dyDescent="0.25">
      <c r="B248" s="193"/>
      <c r="C248" s="10"/>
      <c r="D248" s="200"/>
      <c r="E248" s="40"/>
      <c r="F248" s="40"/>
      <c r="G248" s="40"/>
      <c r="H248" s="232"/>
      <c r="I248" s="200"/>
    </row>
    <row r="249" spans="2:9" x14ac:dyDescent="0.25">
      <c r="B249" s="193"/>
      <c r="C249" s="10"/>
      <c r="D249" s="200"/>
      <c r="E249" s="40"/>
      <c r="F249" s="40"/>
      <c r="G249" s="40"/>
      <c r="H249" s="232"/>
      <c r="I249" s="200"/>
    </row>
    <row r="250" spans="2:9" x14ac:dyDescent="0.25">
      <c r="B250" s="193"/>
      <c r="C250" s="282"/>
      <c r="D250" s="283"/>
      <c r="E250" s="40"/>
      <c r="F250" s="40"/>
      <c r="G250" s="40"/>
      <c r="H250" s="232"/>
      <c r="I250" s="200"/>
    </row>
    <row r="251" spans="2:9" x14ac:dyDescent="0.25">
      <c r="B251" s="193"/>
      <c r="C251" s="282"/>
      <c r="D251" s="283"/>
      <c r="E251" s="40"/>
      <c r="F251" s="40"/>
      <c r="G251" s="40"/>
      <c r="H251" s="232"/>
      <c r="I251" s="200"/>
    </row>
    <row r="252" spans="2:9" x14ac:dyDescent="0.25">
      <c r="B252" s="193"/>
      <c r="C252" s="282"/>
      <c r="D252" s="283"/>
      <c r="E252" s="40"/>
      <c r="F252" s="40"/>
      <c r="G252" s="40"/>
      <c r="H252" s="232"/>
      <c r="I252" s="200"/>
    </row>
    <row r="253" spans="2:9" x14ac:dyDescent="0.25">
      <c r="B253" s="193"/>
      <c r="C253" s="282"/>
      <c r="D253" s="283"/>
      <c r="E253" s="40"/>
      <c r="F253" s="40"/>
      <c r="G253" s="40"/>
      <c r="H253" s="232"/>
      <c r="I253" s="200"/>
    </row>
    <row r="254" spans="2:9" x14ac:dyDescent="0.25">
      <c r="B254" s="193"/>
      <c r="C254" s="282"/>
      <c r="D254" s="283"/>
      <c r="E254" s="40"/>
      <c r="F254" s="40"/>
      <c r="G254" s="40"/>
      <c r="H254" s="232"/>
      <c r="I254" s="200"/>
    </row>
    <row r="255" spans="2:9" x14ac:dyDescent="0.25">
      <c r="B255" s="193"/>
      <c r="C255" s="282"/>
      <c r="D255" s="283"/>
      <c r="E255" s="40"/>
      <c r="F255" s="40"/>
      <c r="G255" s="40"/>
      <c r="H255" s="232"/>
      <c r="I255" s="200"/>
    </row>
    <row r="256" spans="2:9" x14ac:dyDescent="0.25">
      <c r="B256" s="193"/>
      <c r="C256" s="282"/>
      <c r="D256" s="283"/>
      <c r="E256" s="40"/>
      <c r="F256" s="40"/>
      <c r="G256" s="40"/>
      <c r="H256" s="232"/>
      <c r="I256" s="200"/>
    </row>
    <row r="257" spans="2:9" x14ac:dyDescent="0.25">
      <c r="B257" s="193"/>
      <c r="C257" s="282"/>
      <c r="D257" s="283"/>
      <c r="E257" s="40"/>
      <c r="F257" s="40"/>
      <c r="G257" s="40"/>
      <c r="H257" s="232"/>
      <c r="I257" s="200"/>
    </row>
    <row r="258" spans="2:9" x14ac:dyDescent="0.25">
      <c r="B258" s="193"/>
      <c r="C258" s="282"/>
      <c r="D258" s="283"/>
      <c r="E258" s="40"/>
      <c r="F258" s="40"/>
      <c r="G258" s="40"/>
      <c r="H258" s="232"/>
      <c r="I258" s="200"/>
    </row>
    <row r="259" spans="2:9" x14ac:dyDescent="0.25">
      <c r="B259" s="193"/>
      <c r="C259" s="282"/>
      <c r="D259" s="283"/>
      <c r="E259" s="40"/>
      <c r="F259" s="40"/>
      <c r="G259" s="40"/>
      <c r="H259" s="232"/>
      <c r="I259" s="200"/>
    </row>
    <row r="260" spans="2:9" x14ac:dyDescent="0.25">
      <c r="B260" s="193"/>
      <c r="C260" s="282"/>
      <c r="D260" s="283"/>
      <c r="E260" s="40"/>
      <c r="F260" s="40"/>
      <c r="G260" s="40"/>
      <c r="H260" s="232"/>
      <c r="I260" s="200"/>
    </row>
    <row r="261" spans="2:9" x14ac:dyDescent="0.25">
      <c r="B261" s="193"/>
      <c r="C261" s="282"/>
      <c r="D261" s="283"/>
      <c r="E261" s="40"/>
      <c r="F261" s="40"/>
      <c r="G261" s="40"/>
      <c r="H261" s="232"/>
      <c r="I261" s="200"/>
    </row>
    <row r="262" spans="2:9" x14ac:dyDescent="0.25">
      <c r="B262" s="193"/>
      <c r="C262" s="282"/>
      <c r="D262" s="283"/>
      <c r="E262" s="40"/>
      <c r="F262" s="40"/>
      <c r="G262" s="40"/>
      <c r="H262" s="232"/>
      <c r="I262" s="200"/>
    </row>
    <row r="263" spans="2:9" x14ac:dyDescent="0.25">
      <c r="B263" s="193"/>
      <c r="C263" s="282"/>
      <c r="D263" s="283"/>
      <c r="E263" s="40"/>
      <c r="F263" s="40"/>
      <c r="G263" s="40"/>
      <c r="H263" s="232"/>
      <c r="I263" s="200"/>
    </row>
    <row r="264" spans="2:9" x14ac:dyDescent="0.25">
      <c r="B264" s="193"/>
      <c r="C264" s="282"/>
      <c r="D264" s="283"/>
      <c r="E264" s="40"/>
      <c r="F264" s="40"/>
      <c r="G264" s="40"/>
      <c r="H264" s="232"/>
      <c r="I264" s="200"/>
    </row>
    <row r="265" spans="2:9" x14ac:dyDescent="0.25">
      <c r="B265" s="193"/>
      <c r="C265" s="282"/>
      <c r="D265" s="283"/>
      <c r="E265" s="40"/>
      <c r="F265" s="40"/>
      <c r="G265" s="40"/>
      <c r="H265" s="232"/>
      <c r="I265" s="200"/>
    </row>
    <row r="266" spans="2:9" x14ac:dyDescent="0.25">
      <c r="B266" s="193"/>
      <c r="C266" s="282"/>
      <c r="D266" s="283"/>
      <c r="E266" s="40"/>
      <c r="F266" s="40"/>
      <c r="G266" s="40"/>
      <c r="H266" s="232"/>
      <c r="I266" s="200"/>
    </row>
    <row r="267" spans="2:9" x14ac:dyDescent="0.25">
      <c r="B267" s="193"/>
      <c r="C267" s="282"/>
      <c r="D267" s="283"/>
      <c r="E267" s="40"/>
      <c r="F267" s="40"/>
      <c r="G267" s="40"/>
      <c r="H267" s="232"/>
      <c r="I267" s="200"/>
    </row>
    <row r="268" spans="2:9" x14ac:dyDescent="0.25">
      <c r="B268" s="193"/>
      <c r="C268" s="282"/>
      <c r="D268" s="283"/>
      <c r="E268" s="40"/>
      <c r="F268" s="40"/>
      <c r="G268" s="40"/>
      <c r="H268" s="232"/>
      <c r="I268" s="200"/>
    </row>
    <row r="269" spans="2:9" x14ac:dyDescent="0.25">
      <c r="B269" s="193"/>
      <c r="C269" s="282"/>
      <c r="D269" s="283"/>
      <c r="E269" s="40"/>
      <c r="F269" s="40"/>
      <c r="G269" s="40"/>
      <c r="H269" s="232"/>
      <c r="I269" s="200"/>
    </row>
    <row r="270" spans="2:9" x14ac:dyDescent="0.25">
      <c r="B270" s="193"/>
      <c r="C270" s="282"/>
      <c r="D270" s="283"/>
      <c r="E270" s="40"/>
      <c r="F270" s="40"/>
      <c r="G270" s="40"/>
      <c r="H270" s="232"/>
      <c r="I270" s="200"/>
    </row>
    <row r="271" spans="2:9" x14ac:dyDescent="0.25">
      <c r="B271" s="193"/>
      <c r="C271" s="282"/>
      <c r="D271" s="283"/>
      <c r="E271" s="40"/>
      <c r="F271" s="40"/>
      <c r="G271" s="40"/>
      <c r="H271" s="232"/>
      <c r="I271" s="200"/>
    </row>
    <row r="272" spans="2:9" x14ac:dyDescent="0.25">
      <c r="B272" s="193"/>
      <c r="C272" s="282"/>
      <c r="D272" s="283"/>
      <c r="E272" s="40"/>
      <c r="F272" s="40"/>
      <c r="G272" s="40"/>
      <c r="H272" s="232"/>
      <c r="I272" s="200"/>
    </row>
  </sheetData>
  <mergeCells count="5">
    <mergeCell ref="B47:B48"/>
    <mergeCell ref="A68:A73"/>
    <mergeCell ref="A65:A67"/>
    <mergeCell ref="A98:A99"/>
    <mergeCell ref="M85:M86"/>
  </mergeCells>
  <conditionalFormatting sqref="Q12 F137 H126:H129 H168:H171 F168:F171 H137 H142:H155 F142:F155">
    <cfRule type="expression" dxfId="629" priority="74">
      <formula>F12&gt;0</formula>
    </cfRule>
    <cfRule type="expression" dxfId="62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13:F129">
    <cfRule type="expression" dxfId="627" priority="67">
      <formula>F113&gt;0</formula>
    </cfRule>
    <cfRule type="expression" dxfId="626" priority="68">
      <formula>F113&lt;0</formula>
    </cfRule>
  </conditionalFormatting>
  <conditionalFormatting sqref="H113:H119">
    <cfRule type="expression" dxfId="625" priority="55">
      <formula>H113&gt;0</formula>
    </cfRule>
    <cfRule type="expression" dxfId="624" priority="56">
      <formula>H113&lt;0</formula>
    </cfRule>
  </conditionalFormatting>
  <conditionalFormatting sqref="H120">
    <cfRule type="expression" dxfId="623" priority="53">
      <formula>H120&gt;0</formula>
    </cfRule>
    <cfRule type="expression" dxfId="622" priority="54">
      <formula>H120&lt;0</formula>
    </cfRule>
  </conditionalFormatting>
  <conditionalFormatting sqref="H121">
    <cfRule type="expression" dxfId="621" priority="51">
      <formula>H121&gt;0</formula>
    </cfRule>
    <cfRule type="expression" dxfId="620" priority="52">
      <formula>H121&lt;0</formula>
    </cfRule>
  </conditionalFormatting>
  <conditionalFormatting sqref="H122:H124">
    <cfRule type="expression" dxfId="619" priority="49">
      <formula>H122&gt;0</formula>
    </cfRule>
    <cfRule type="expression" dxfId="618" priority="50">
      <formula>H122&lt;0</formula>
    </cfRule>
  </conditionalFormatting>
  <conditionalFormatting sqref="H125">
    <cfRule type="expression" dxfId="617" priority="45">
      <formula>H125&gt;0</formula>
    </cfRule>
    <cfRule type="expression" dxfId="616" priority="46">
      <formula>H125&lt;0</formula>
    </cfRule>
  </conditionalFormatting>
  <conditionalFormatting sqref="Q7">
    <cfRule type="expression" dxfId="615" priority="39">
      <formula>Q7&gt;0</formula>
    </cfRule>
    <cfRule type="expression" dxfId="614" priority="40">
      <formula>Q7&lt;0</formula>
    </cfRule>
  </conditionalFormatting>
  <conditionalFormatting sqref="Q8">
    <cfRule type="expression" dxfId="613" priority="37">
      <formula>Q8&gt;0</formula>
    </cfRule>
    <cfRule type="expression" dxfId="612" priority="38">
      <formula>Q8&lt;0</formula>
    </cfRule>
  </conditionalFormatting>
  <conditionalFormatting sqref="F156:F167 H156:H167">
    <cfRule type="expression" dxfId="611" priority="35">
      <formula>F156&gt;0</formula>
    </cfRule>
    <cfRule type="expression" dxfId="610" priority="36">
      <formula>F156&lt;0</formula>
    </cfRule>
  </conditionalFormatting>
  <conditionalFormatting sqref="F172:F186 H172:H186">
    <cfRule type="expression" dxfId="609" priority="33">
      <formula>F172&gt;0</formula>
    </cfRule>
    <cfRule type="expression" dxfId="608" priority="34">
      <formula>F172&lt;0</formula>
    </cfRule>
  </conditionalFormatting>
  <conditionalFormatting sqref="F187:F195 H187:H195">
    <cfRule type="expression" dxfId="607" priority="31">
      <formula>F187&gt;0</formula>
    </cfRule>
    <cfRule type="expression" dxfId="606" priority="32">
      <formula>F187&lt;0</formula>
    </cfRule>
  </conditionalFormatting>
  <conditionalFormatting sqref="F130:F136 H130:H136">
    <cfRule type="expression" dxfId="605" priority="29">
      <formula>F130&gt;0</formula>
    </cfRule>
    <cfRule type="expression" dxfId="604" priority="30">
      <formula>F130&lt;0</formula>
    </cfRule>
  </conditionalFormatting>
  <conditionalFormatting sqref="H138:H141 F138:F141">
    <cfRule type="expression" dxfId="603" priority="27">
      <formula>F138&gt;0</formula>
    </cfRule>
    <cfRule type="expression" dxfId="602" priority="28">
      <formula>F138&lt;0</formula>
    </cfRule>
  </conditionalFormatting>
  <conditionalFormatting sqref="F215 H204:H207 H246:H249 F246:F249 H215 H220:H222 F220:F222 F224:F233 H224:H233">
    <cfRule type="expression" dxfId="601" priority="25">
      <formula>F204&gt;0</formula>
    </cfRule>
    <cfRule type="expression" dxfId="600" priority="26">
      <formula>F204&lt;0</formula>
    </cfRule>
  </conditionalFormatting>
  <conditionalFormatting sqref="F196:F207">
    <cfRule type="expression" dxfId="599" priority="23">
      <formula>F196&gt;0</formula>
    </cfRule>
    <cfRule type="expression" dxfId="598" priority="24">
      <formula>F196&lt;0</formula>
    </cfRule>
  </conditionalFormatting>
  <conditionalFormatting sqref="H196:H197">
    <cfRule type="expression" dxfId="597" priority="21">
      <formula>H196&gt;0</formula>
    </cfRule>
    <cfRule type="expression" dxfId="596" priority="22">
      <formula>H196&lt;0</formula>
    </cfRule>
  </conditionalFormatting>
  <conditionalFormatting sqref="H198">
    <cfRule type="expression" dxfId="595" priority="19">
      <formula>H198&gt;0</formula>
    </cfRule>
    <cfRule type="expression" dxfId="594" priority="20">
      <formula>H198&lt;0</formula>
    </cfRule>
  </conditionalFormatting>
  <conditionalFormatting sqref="H199">
    <cfRule type="expression" dxfId="593" priority="17">
      <formula>H199&gt;0</formula>
    </cfRule>
    <cfRule type="expression" dxfId="592" priority="18">
      <formula>H199&lt;0</formula>
    </cfRule>
  </conditionalFormatting>
  <conditionalFormatting sqref="H200:H202">
    <cfRule type="expression" dxfId="591" priority="15">
      <formula>H200&gt;0</formula>
    </cfRule>
    <cfRule type="expression" dxfId="590" priority="16">
      <formula>H200&lt;0</formula>
    </cfRule>
  </conditionalFormatting>
  <conditionalFormatting sqref="H203">
    <cfRule type="expression" dxfId="589" priority="13">
      <formula>H203&gt;0</formula>
    </cfRule>
    <cfRule type="expression" dxfId="588" priority="14">
      <formula>H203&lt;0</formula>
    </cfRule>
  </conditionalFormatting>
  <conditionalFormatting sqref="F234:F245 H234:H245">
    <cfRule type="expression" dxfId="587" priority="11">
      <formula>F234&gt;0</formula>
    </cfRule>
    <cfRule type="expression" dxfId="586" priority="12">
      <formula>F234&lt;0</formula>
    </cfRule>
  </conditionalFormatting>
  <conditionalFormatting sqref="F250:F264 H250:H264">
    <cfRule type="expression" dxfId="585" priority="9">
      <formula>F250&gt;0</formula>
    </cfRule>
    <cfRule type="expression" dxfId="584" priority="10">
      <formula>F250&lt;0</formula>
    </cfRule>
  </conditionalFormatting>
  <conditionalFormatting sqref="F265:F272 H265:H272">
    <cfRule type="expression" dxfId="583" priority="7">
      <formula>F265&gt;0</formula>
    </cfRule>
    <cfRule type="expression" dxfId="582" priority="8">
      <formula>F265&lt;0</formula>
    </cfRule>
  </conditionalFormatting>
  <conditionalFormatting sqref="F208:F214 H208:H214">
    <cfRule type="expression" dxfId="581" priority="5">
      <formula>F208&gt;0</formula>
    </cfRule>
    <cfRule type="expression" dxfId="580" priority="6">
      <formula>F208&lt;0</formula>
    </cfRule>
  </conditionalFormatting>
  <conditionalFormatting sqref="H216:H219 F216:F219">
    <cfRule type="expression" dxfId="579" priority="3">
      <formula>F216&gt;0</formula>
    </cfRule>
    <cfRule type="expression" dxfId="578" priority="4">
      <formula>F216&lt;0</formula>
    </cfRule>
  </conditionalFormatting>
  <conditionalFormatting sqref="H223 F223">
    <cfRule type="expression" dxfId="577" priority="1">
      <formula>F223&gt;0</formula>
    </cfRule>
    <cfRule type="expression" dxfId="576" priority="2">
      <formula>F223&lt;0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378</v>
      </c>
      <c r="B2" s="512">
        <v>42704</v>
      </c>
      <c r="C2" s="4">
        <v>40</v>
      </c>
      <c r="D2" s="3">
        <v>83.05</v>
      </c>
      <c r="E2" s="3">
        <v>0</v>
      </c>
      <c r="F2" s="3">
        <f>C2*D2+E2</f>
        <v>3322</v>
      </c>
      <c r="G2" s="511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42727</v>
      </c>
      <c r="X2" s="10">
        <v>91.72</v>
      </c>
      <c r="Y2" s="10">
        <v>93.35</v>
      </c>
      <c r="Z2" s="10">
        <v>91.52</v>
      </c>
      <c r="AA2" s="10">
        <v>93</v>
      </c>
      <c r="AB2" s="95">
        <v>1235100</v>
      </c>
      <c r="AC2" s="10">
        <v>93</v>
      </c>
      <c r="AD2" s="2">
        <f>Y2-Z2</f>
        <v>1.8299999999999983</v>
      </c>
      <c r="AE2" s="138">
        <f>AC2/AC3-1</f>
        <v>1.3071895424836555E-2</v>
      </c>
    </row>
    <row r="3" spans="1:31" x14ac:dyDescent="0.25">
      <c r="A3" s="23" t="s">
        <v>71</v>
      </c>
      <c r="B3" s="511"/>
      <c r="C3" s="4"/>
      <c r="D3" s="3"/>
      <c r="E3" s="3"/>
      <c r="F3" s="3"/>
      <c r="G3" s="511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83.05</v>
      </c>
      <c r="T3" s="1"/>
      <c r="W3" s="133">
        <v>42726</v>
      </c>
      <c r="X3" s="10">
        <v>91.37</v>
      </c>
      <c r="Y3" s="10">
        <v>92.4</v>
      </c>
      <c r="Z3" s="10">
        <v>91.05</v>
      </c>
      <c r="AA3" s="10">
        <v>91.8</v>
      </c>
      <c r="AB3" s="95">
        <v>1598400</v>
      </c>
      <c r="AC3" s="10">
        <v>91.8</v>
      </c>
      <c r="AD3" s="2">
        <f t="shared" ref="AD3:AD66" si="0">Y3-Z3</f>
        <v>1.3500000000000085</v>
      </c>
      <c r="AE3" s="138">
        <f t="shared" ref="AE3:AE66" si="1">AC3/AC4-1</f>
        <v>4.0468117685659166E-3</v>
      </c>
    </row>
    <row r="4" spans="1:31" x14ac:dyDescent="0.25">
      <c r="B4" s="511"/>
      <c r="C4" s="4"/>
      <c r="D4" s="3"/>
      <c r="E4" s="3"/>
      <c r="F4" s="3"/>
      <c r="G4" s="511"/>
      <c r="H4" s="185"/>
      <c r="I4" s="3"/>
      <c r="J4" s="3"/>
      <c r="K4" s="3"/>
      <c r="L4" s="4"/>
      <c r="M4" s="4"/>
      <c r="O4" s="11" t="s">
        <v>66</v>
      </c>
      <c r="Q4" s="55">
        <v>93.71</v>
      </c>
      <c r="R4" s="506">
        <v>1.0800000000000001E-2</v>
      </c>
      <c r="T4" s="163"/>
      <c r="U4" s="1"/>
      <c r="W4" s="133">
        <v>42725</v>
      </c>
      <c r="X4" s="10">
        <v>90.59</v>
      </c>
      <c r="Y4" s="10">
        <v>92.04</v>
      </c>
      <c r="Z4" s="10">
        <v>90.44</v>
      </c>
      <c r="AA4" s="10">
        <v>91.43</v>
      </c>
      <c r="AB4" s="95">
        <v>1606700</v>
      </c>
      <c r="AC4" s="10">
        <v>91.43</v>
      </c>
      <c r="AD4" s="2">
        <f t="shared" si="0"/>
        <v>1.6000000000000085</v>
      </c>
      <c r="AE4" s="138">
        <f t="shared" si="1"/>
        <v>6.1626499394740186E-3</v>
      </c>
    </row>
    <row r="5" spans="1:31" x14ac:dyDescent="0.25">
      <c r="B5" s="511"/>
      <c r="C5" s="4"/>
      <c r="D5" s="3"/>
      <c r="E5" s="3"/>
      <c r="F5" s="3"/>
      <c r="G5" s="511"/>
      <c r="H5" s="185"/>
      <c r="I5" s="3"/>
      <c r="J5" s="3"/>
      <c r="K5" s="3"/>
      <c r="L5" s="4"/>
      <c r="M5" s="4"/>
      <c r="O5" s="11" t="s">
        <v>67</v>
      </c>
      <c r="Q5" s="3">
        <f>Q4*Q2</f>
        <v>3748.3999999999996</v>
      </c>
      <c r="W5" s="133">
        <v>42724</v>
      </c>
      <c r="X5" s="10">
        <v>91.53</v>
      </c>
      <c r="Y5" s="10">
        <v>92.26</v>
      </c>
      <c r="Z5" s="10">
        <v>90.42</v>
      </c>
      <c r="AA5" s="10">
        <v>90.87</v>
      </c>
      <c r="AB5" s="95">
        <v>1628600</v>
      </c>
      <c r="AC5" s="10">
        <v>90.87</v>
      </c>
      <c r="AD5" s="2">
        <f t="shared" si="0"/>
        <v>1.8400000000000034</v>
      </c>
      <c r="AE5" s="138">
        <f t="shared" si="1"/>
        <v>-6.6681241801486157E-3</v>
      </c>
    </row>
    <row r="6" spans="1:31" x14ac:dyDescent="0.25">
      <c r="B6" s="511"/>
      <c r="C6" s="4"/>
      <c r="D6" s="3"/>
      <c r="E6" s="3"/>
      <c r="F6" s="3"/>
      <c r="G6" s="511"/>
      <c r="H6" s="185"/>
      <c r="I6" s="3"/>
      <c r="J6" s="3"/>
      <c r="K6" s="3"/>
      <c r="L6" s="4"/>
      <c r="M6" s="4"/>
      <c r="O6" s="11" t="s">
        <v>64</v>
      </c>
      <c r="Q6" s="2">
        <f>Q3*Q2</f>
        <v>3322</v>
      </c>
      <c r="W6" s="133">
        <v>42723</v>
      </c>
      <c r="X6" s="10">
        <v>91.31</v>
      </c>
      <c r="Y6" s="10">
        <v>92.22</v>
      </c>
      <c r="Z6" s="10">
        <v>91.27</v>
      </c>
      <c r="AA6" s="10">
        <v>91.48</v>
      </c>
      <c r="AB6" s="95">
        <v>2222500</v>
      </c>
      <c r="AC6" s="10">
        <v>91.48</v>
      </c>
      <c r="AD6" s="2">
        <f t="shared" si="0"/>
        <v>0.95000000000000284</v>
      </c>
      <c r="AE6" s="138">
        <f t="shared" si="1"/>
        <v>9.8479045847477131E-4</v>
      </c>
    </row>
    <row r="7" spans="1:31" x14ac:dyDescent="0.25">
      <c r="B7" s="511"/>
      <c r="C7" s="4"/>
      <c r="D7" s="3"/>
      <c r="E7" s="3"/>
      <c r="F7" s="3"/>
      <c r="G7" s="511"/>
      <c r="H7" s="185"/>
      <c r="I7" s="3"/>
      <c r="J7" s="3"/>
      <c r="K7" s="3"/>
      <c r="L7" s="4"/>
      <c r="M7" s="4"/>
      <c r="O7" s="11" t="s">
        <v>182</v>
      </c>
      <c r="Q7" s="2">
        <f>Q10+Q8</f>
        <v>426.39999999999964</v>
      </c>
      <c r="R7" s="30">
        <v>42737</v>
      </c>
      <c r="W7" s="133">
        <v>42720</v>
      </c>
      <c r="X7" s="10">
        <v>91.26</v>
      </c>
      <c r="Y7" s="10">
        <v>92.25</v>
      </c>
      <c r="Z7" s="10">
        <v>90.8</v>
      </c>
      <c r="AA7" s="10">
        <v>91.39</v>
      </c>
      <c r="AB7" s="95">
        <v>3456600</v>
      </c>
      <c r="AC7" s="10">
        <v>91.39</v>
      </c>
      <c r="AD7" s="2">
        <f t="shared" si="0"/>
        <v>1.4500000000000028</v>
      </c>
      <c r="AE7" s="138">
        <f t="shared" si="1"/>
        <v>1.0057471264367734E-2</v>
      </c>
    </row>
    <row r="8" spans="1:31" x14ac:dyDescent="0.25">
      <c r="B8" s="511"/>
      <c r="C8" s="4"/>
      <c r="D8" s="3"/>
      <c r="E8" s="3"/>
      <c r="F8" s="3"/>
      <c r="G8" s="511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426.39999999999964</v>
      </c>
      <c r="W8" s="133">
        <v>42719</v>
      </c>
      <c r="X8" s="10">
        <v>89.76</v>
      </c>
      <c r="Y8" s="10">
        <v>90.83</v>
      </c>
      <c r="Z8" s="10">
        <v>89.24</v>
      </c>
      <c r="AA8" s="10">
        <v>90.48</v>
      </c>
      <c r="AB8" s="95">
        <v>2222300</v>
      </c>
      <c r="AC8" s="10">
        <v>90.48</v>
      </c>
      <c r="AD8" s="2">
        <f t="shared" si="0"/>
        <v>1.5900000000000034</v>
      </c>
      <c r="AE8" s="138">
        <f t="shared" si="1"/>
        <v>7.3480293921177608E-3</v>
      </c>
    </row>
    <row r="9" spans="1:31" x14ac:dyDescent="0.25">
      <c r="B9" s="511"/>
      <c r="C9" s="4"/>
      <c r="D9" s="3"/>
      <c r="E9" s="3"/>
      <c r="F9" s="3"/>
      <c r="G9" s="511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0.12835641180012031</v>
      </c>
      <c r="W9" s="133">
        <v>42718</v>
      </c>
      <c r="X9" s="10">
        <v>89.75</v>
      </c>
      <c r="Y9" s="10">
        <v>92.29</v>
      </c>
      <c r="Z9" s="10">
        <v>89.33</v>
      </c>
      <c r="AA9" s="10">
        <v>89.82</v>
      </c>
      <c r="AB9" s="95">
        <v>2329400</v>
      </c>
      <c r="AC9" s="10">
        <v>89.82</v>
      </c>
      <c r="AD9" s="2">
        <f t="shared" si="0"/>
        <v>2.960000000000008</v>
      </c>
      <c r="AE9" s="138">
        <f t="shared" si="1"/>
        <v>5.0352467270895485E-3</v>
      </c>
    </row>
    <row r="10" spans="1:31" x14ac:dyDescent="0.25">
      <c r="G10" s="30"/>
      <c r="H10" s="72"/>
      <c r="O10" s="11" t="s">
        <v>215</v>
      </c>
      <c r="P10" s="34"/>
      <c r="Q10" s="2">
        <v>0</v>
      </c>
      <c r="W10" s="133">
        <v>42717</v>
      </c>
      <c r="X10" s="10">
        <v>88.43</v>
      </c>
      <c r="Y10" s="10">
        <v>91.1</v>
      </c>
      <c r="Z10" s="10">
        <v>87.56</v>
      </c>
      <c r="AA10" s="10">
        <v>89.37</v>
      </c>
      <c r="AB10" s="95">
        <v>2896800</v>
      </c>
      <c r="AC10" s="10">
        <v>89.37</v>
      </c>
      <c r="AD10" s="2">
        <f t="shared" si="0"/>
        <v>3.539999999999992</v>
      </c>
      <c r="AE10" s="138">
        <f t="shared" si="1"/>
        <v>4.9477116833465118E-3</v>
      </c>
    </row>
    <row r="11" spans="1:31" x14ac:dyDescent="0.25">
      <c r="G11" s="30"/>
      <c r="H11" s="72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90.05</v>
      </c>
      <c r="Y11" s="10">
        <v>91.41</v>
      </c>
      <c r="Z11" s="10">
        <v>88.54</v>
      </c>
      <c r="AA11" s="10">
        <v>88.93</v>
      </c>
      <c r="AB11" s="95">
        <v>2720600</v>
      </c>
      <c r="AC11" s="10">
        <v>88.93</v>
      </c>
      <c r="AD11" s="2">
        <f t="shared" si="0"/>
        <v>2.8699999999999903</v>
      </c>
      <c r="AE11" s="138">
        <f t="shared" si="1"/>
        <v>-1.5934491534801309E-2</v>
      </c>
    </row>
    <row r="12" spans="1:31" x14ac:dyDescent="0.25">
      <c r="G12" s="30"/>
      <c r="H12" s="72"/>
      <c r="W12" s="133">
        <v>42713</v>
      </c>
      <c r="X12" s="10">
        <v>89.53</v>
      </c>
      <c r="Y12" s="10">
        <v>92.98</v>
      </c>
      <c r="Z12" s="10">
        <v>89.3</v>
      </c>
      <c r="AA12" s="10">
        <v>90.37</v>
      </c>
      <c r="AB12" s="95">
        <v>4170500</v>
      </c>
      <c r="AC12" s="10">
        <v>90.37</v>
      </c>
      <c r="AD12" s="2">
        <f t="shared" si="0"/>
        <v>3.6800000000000068</v>
      </c>
      <c r="AE12" s="138">
        <f t="shared" si="1"/>
        <v>1.1982082866741406E-2</v>
      </c>
    </row>
    <row r="13" spans="1:31" x14ac:dyDescent="0.25">
      <c r="G13" s="30"/>
      <c r="H13" s="72"/>
      <c r="W13" s="133">
        <v>42712</v>
      </c>
      <c r="X13" s="10">
        <v>85.55</v>
      </c>
      <c r="Y13" s="10">
        <v>91.34</v>
      </c>
      <c r="Z13" s="10">
        <v>85.27</v>
      </c>
      <c r="AA13" s="10">
        <v>89.3</v>
      </c>
      <c r="AB13" s="95">
        <v>6108600</v>
      </c>
      <c r="AC13" s="10">
        <v>89.3</v>
      </c>
      <c r="AD13" s="2">
        <f t="shared" si="0"/>
        <v>6.0700000000000074</v>
      </c>
      <c r="AE13" s="138">
        <f t="shared" si="1"/>
        <v>6.652334885942901E-2</v>
      </c>
    </row>
    <row r="14" spans="1:31" x14ac:dyDescent="0.25">
      <c r="G14" s="30"/>
      <c r="H14" s="72"/>
      <c r="W14" s="133">
        <v>42711</v>
      </c>
      <c r="X14" s="10">
        <v>82.99</v>
      </c>
      <c r="Y14" s="10">
        <v>83.75</v>
      </c>
      <c r="Z14" s="10">
        <v>81.900000000000006</v>
      </c>
      <c r="AA14" s="10">
        <v>83.73</v>
      </c>
      <c r="AB14" s="95">
        <v>2536800</v>
      </c>
      <c r="AC14" s="10">
        <v>83.73</v>
      </c>
      <c r="AD14" s="2">
        <f t="shared" si="0"/>
        <v>1.8499999999999943</v>
      </c>
      <c r="AE14" s="138">
        <f t="shared" si="1"/>
        <v>6.1283345349676388E-3</v>
      </c>
    </row>
    <row r="15" spans="1:31" x14ac:dyDescent="0.25">
      <c r="G15" s="30"/>
      <c r="H15" s="72"/>
      <c r="W15" s="133">
        <v>42710</v>
      </c>
      <c r="X15" s="10">
        <v>83.15</v>
      </c>
      <c r="Y15" s="10">
        <v>83.92</v>
      </c>
      <c r="Z15" s="10">
        <v>81.849999999999994</v>
      </c>
      <c r="AA15" s="10">
        <v>83.22</v>
      </c>
      <c r="AB15" s="95">
        <v>2878200</v>
      </c>
      <c r="AC15" s="10">
        <v>83.22</v>
      </c>
      <c r="AD15" s="2">
        <f t="shared" si="0"/>
        <v>2.0700000000000074</v>
      </c>
      <c r="AE15" s="138">
        <f t="shared" si="1"/>
        <v>8.8495575221239076E-3</v>
      </c>
    </row>
    <row r="16" spans="1:31" x14ac:dyDescent="0.25">
      <c r="G16" s="30"/>
      <c r="H16" s="72"/>
      <c r="W16" s="133">
        <v>42709</v>
      </c>
      <c r="X16" s="10">
        <v>83.78</v>
      </c>
      <c r="Y16" s="10">
        <v>83.94</v>
      </c>
      <c r="Z16" s="10">
        <v>82.41</v>
      </c>
      <c r="AA16" s="10">
        <v>82.49</v>
      </c>
      <c r="AB16" s="95">
        <v>1974200</v>
      </c>
      <c r="AC16" s="10">
        <v>82.49</v>
      </c>
      <c r="AD16" s="2">
        <f t="shared" si="0"/>
        <v>1.5300000000000011</v>
      </c>
      <c r="AE16" s="138">
        <f t="shared" si="1"/>
        <v>-1.0317936412717499E-2</v>
      </c>
    </row>
    <row r="17" spans="1:31" x14ac:dyDescent="0.25">
      <c r="G17" s="30"/>
      <c r="W17" s="133">
        <v>42706</v>
      </c>
      <c r="X17" s="10">
        <v>81.44</v>
      </c>
      <c r="Y17" s="10">
        <v>84.66</v>
      </c>
      <c r="Z17" s="10">
        <v>81.25</v>
      </c>
      <c r="AA17" s="10">
        <v>83.35</v>
      </c>
      <c r="AB17" s="95">
        <v>2322800</v>
      </c>
      <c r="AC17" s="10">
        <v>83.35</v>
      </c>
      <c r="AD17" s="2">
        <f t="shared" si="0"/>
        <v>3.4099999999999966</v>
      </c>
      <c r="AE17" s="138">
        <f t="shared" si="1"/>
        <v>2.3075978887934223E-2</v>
      </c>
    </row>
    <row r="18" spans="1:31" x14ac:dyDescent="0.25">
      <c r="A18" s="32" t="s">
        <v>81</v>
      </c>
      <c r="B18" s="513"/>
      <c r="C18" s="14">
        <f>SUM(C2:C6)</f>
        <v>40</v>
      </c>
      <c r="D18" s="18"/>
      <c r="E18" s="18"/>
      <c r="F18" s="18">
        <f>SUM(F2:F6)</f>
        <v>3322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42705</v>
      </c>
      <c r="X18" s="10">
        <v>82.8</v>
      </c>
      <c r="Y18" s="10">
        <v>83.1</v>
      </c>
      <c r="Z18" s="10">
        <v>81.12</v>
      </c>
      <c r="AA18" s="10">
        <v>81.47</v>
      </c>
      <c r="AB18" s="95">
        <v>2468900</v>
      </c>
      <c r="AC18" s="10">
        <v>81.47</v>
      </c>
      <c r="AD18" s="2">
        <f t="shared" si="0"/>
        <v>1.9799999999999898</v>
      </c>
      <c r="AE18" s="138">
        <f t="shared" si="1"/>
        <v>-1.6656608328304068E-2</v>
      </c>
    </row>
    <row r="19" spans="1:31" ht="15.75" thickBot="1" x14ac:dyDescent="0.3">
      <c r="A19" s="356" t="s">
        <v>199</v>
      </c>
      <c r="B19" s="514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84.24</v>
      </c>
      <c r="Y19" s="10">
        <v>84.25</v>
      </c>
      <c r="Z19" s="10">
        <v>82.84</v>
      </c>
      <c r="AA19" s="10">
        <v>82.85</v>
      </c>
      <c r="AB19" s="95">
        <v>2765300</v>
      </c>
      <c r="AC19" s="10">
        <v>82.85</v>
      </c>
      <c r="AD19" s="2">
        <f t="shared" si="0"/>
        <v>1.4099999999999966</v>
      </c>
      <c r="AE19" s="138">
        <f t="shared" si="1"/>
        <v>-1.2514898688915532E-2</v>
      </c>
    </row>
    <row r="20" spans="1:31" x14ac:dyDescent="0.25">
      <c r="W20" s="133">
        <v>42703</v>
      </c>
      <c r="X20" s="10">
        <v>84.56</v>
      </c>
      <c r="Y20" s="10">
        <v>85.45</v>
      </c>
      <c r="Z20" s="10">
        <v>83.77</v>
      </c>
      <c r="AA20" s="10">
        <v>83.9</v>
      </c>
      <c r="AB20" s="95">
        <v>2768000</v>
      </c>
      <c r="AC20" s="10">
        <v>83.9</v>
      </c>
      <c r="AD20" s="2">
        <f t="shared" si="0"/>
        <v>1.6800000000000068</v>
      </c>
      <c r="AE20" s="138">
        <f t="shared" si="1"/>
        <v>-4.7449584816131596E-3</v>
      </c>
    </row>
    <row r="21" spans="1:31" x14ac:dyDescent="0.25">
      <c r="W21" s="133">
        <v>42702</v>
      </c>
      <c r="X21" s="10">
        <v>85.41</v>
      </c>
      <c r="Y21" s="10">
        <v>85.59</v>
      </c>
      <c r="Z21" s="10">
        <v>84.01</v>
      </c>
      <c r="AA21" s="10">
        <v>84.3</v>
      </c>
      <c r="AB21" s="95">
        <v>3076300</v>
      </c>
      <c r="AC21" s="10">
        <v>84.3</v>
      </c>
      <c r="AD21" s="2">
        <f t="shared" si="0"/>
        <v>1.5799999999999983</v>
      </c>
      <c r="AE21" s="138">
        <f t="shared" si="1"/>
        <v>-1.7482517482517501E-2</v>
      </c>
    </row>
    <row r="22" spans="1:31" x14ac:dyDescent="0.25">
      <c r="W22" s="133">
        <v>42699</v>
      </c>
      <c r="X22" s="10">
        <v>86.86</v>
      </c>
      <c r="Y22" s="10">
        <v>86.87</v>
      </c>
      <c r="Z22" s="10">
        <v>85.31</v>
      </c>
      <c r="AA22" s="10">
        <v>85.8</v>
      </c>
      <c r="AB22" s="95">
        <v>2022300</v>
      </c>
      <c r="AC22" s="10">
        <v>85.8</v>
      </c>
      <c r="AD22" s="2">
        <f t="shared" si="0"/>
        <v>1.5600000000000023</v>
      </c>
      <c r="AE22" s="138">
        <f t="shared" si="1"/>
        <v>-1.2203545935988935E-2</v>
      </c>
    </row>
    <row r="23" spans="1:31" x14ac:dyDescent="0.25">
      <c r="W23" s="133">
        <v>42697</v>
      </c>
      <c r="X23" s="10">
        <v>85.01</v>
      </c>
      <c r="Y23" s="10">
        <v>86.93</v>
      </c>
      <c r="Z23" s="10">
        <v>84.51</v>
      </c>
      <c r="AA23" s="10">
        <v>86.86</v>
      </c>
      <c r="AB23" s="95">
        <v>2208200</v>
      </c>
      <c r="AC23" s="10">
        <v>86.86</v>
      </c>
      <c r="AD23" s="2">
        <f t="shared" si="0"/>
        <v>2.4200000000000017</v>
      </c>
      <c r="AE23" s="138">
        <f t="shared" si="1"/>
        <v>2.1401693320790116E-2</v>
      </c>
    </row>
    <row r="24" spans="1:31" x14ac:dyDescent="0.25">
      <c r="B24" s="515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88</v>
      </c>
      <c r="Y24" s="10">
        <v>88</v>
      </c>
      <c r="Z24" s="10">
        <v>83.42</v>
      </c>
      <c r="AA24" s="10">
        <v>85.04</v>
      </c>
      <c r="AB24" s="95">
        <v>4187700</v>
      </c>
      <c r="AC24" s="10">
        <v>85.04</v>
      </c>
      <c r="AD24" s="2">
        <f t="shared" si="0"/>
        <v>4.5799999999999983</v>
      </c>
      <c r="AE24" s="138">
        <f t="shared" si="1"/>
        <v>-4.663677130044841E-2</v>
      </c>
    </row>
    <row r="25" spans="1:31" x14ac:dyDescent="0.25">
      <c r="B25" s="157">
        <v>42704</v>
      </c>
      <c r="C25" s="237">
        <v>40</v>
      </c>
      <c r="D25" s="238">
        <v>83.05</v>
      </c>
      <c r="E25" s="40">
        <v>82.85</v>
      </c>
      <c r="F25" s="40">
        <f t="shared" ref="F25" si="3">C25*(E25-D25)</f>
        <v>-8.0000000000001137</v>
      </c>
      <c r="G25" s="40">
        <f t="shared" ref="G25" si="4">D25*C25</f>
        <v>3322</v>
      </c>
      <c r="H25" s="231">
        <f t="shared" ref="H25" si="5">(E25-D25)/D25</f>
        <v>-2.4081878386514491E-3</v>
      </c>
      <c r="I25" s="40"/>
      <c r="W25" s="133">
        <v>42695</v>
      </c>
      <c r="X25" s="10">
        <v>89.05</v>
      </c>
      <c r="Y25" s="10">
        <v>90.11</v>
      </c>
      <c r="Z25" s="10">
        <v>88.78</v>
      </c>
      <c r="AA25" s="10">
        <v>89.2</v>
      </c>
      <c r="AB25" s="95">
        <v>1452300</v>
      </c>
      <c r="AC25" s="10">
        <v>89.2</v>
      </c>
      <c r="AD25" s="2">
        <f t="shared" si="0"/>
        <v>1.3299999999999983</v>
      </c>
      <c r="AE25" s="138">
        <f t="shared" si="1"/>
        <v>1.9094687184095793E-3</v>
      </c>
    </row>
    <row r="26" spans="1:31" x14ac:dyDescent="0.25">
      <c r="B26" s="157">
        <v>42708</v>
      </c>
      <c r="C26" s="10">
        <v>40</v>
      </c>
      <c r="D26" s="40">
        <v>83.05</v>
      </c>
      <c r="E26" s="40">
        <v>83.35</v>
      </c>
      <c r="F26" s="40">
        <f t="shared" ref="F26" si="6">C26*(E26-D26)</f>
        <v>11.999999999999886</v>
      </c>
      <c r="G26" s="40">
        <f t="shared" ref="G26" si="7">D26*C26</f>
        <v>3322</v>
      </c>
      <c r="H26" s="231">
        <f t="shared" ref="H26" si="8">(E26-D26)/D26</f>
        <v>3.612281757977088E-3</v>
      </c>
      <c r="I26" s="40"/>
      <c r="W26" s="133">
        <v>42692</v>
      </c>
      <c r="X26" s="10">
        <v>90.81</v>
      </c>
      <c r="Y26" s="10">
        <v>90.99</v>
      </c>
      <c r="Z26" s="10">
        <v>88.81</v>
      </c>
      <c r="AA26" s="10">
        <v>89.03</v>
      </c>
      <c r="AB26" s="95">
        <v>1714800</v>
      </c>
      <c r="AC26" s="10">
        <v>89.03</v>
      </c>
      <c r="AD26" s="2">
        <f t="shared" si="0"/>
        <v>2.1799999999999926</v>
      </c>
      <c r="AE26" s="138">
        <f t="shared" si="1"/>
        <v>-1.8628747795414458E-2</v>
      </c>
    </row>
    <row r="27" spans="1:31" x14ac:dyDescent="0.25">
      <c r="B27" s="157">
        <v>42729</v>
      </c>
      <c r="C27" s="10">
        <v>40</v>
      </c>
      <c r="D27" s="40">
        <v>83.05</v>
      </c>
      <c r="E27" s="40">
        <v>93</v>
      </c>
      <c r="F27" s="40">
        <f t="shared" ref="F27" si="9">C27*(E27-D27)</f>
        <v>398.00000000000011</v>
      </c>
      <c r="G27" s="40">
        <f t="shared" ref="G27" si="10">D27*C27</f>
        <v>3322</v>
      </c>
      <c r="H27" s="231">
        <f t="shared" ref="H27" si="11">(E27-D27)/D27</f>
        <v>0.11980734497290793</v>
      </c>
      <c r="I27" s="40"/>
      <c r="W27" s="133">
        <v>42691</v>
      </c>
      <c r="X27" s="10">
        <v>89.38</v>
      </c>
      <c r="Y27" s="10">
        <v>90.83</v>
      </c>
      <c r="Z27" s="10">
        <v>89.01</v>
      </c>
      <c r="AA27" s="10">
        <v>90.72</v>
      </c>
      <c r="AB27" s="95">
        <v>1780500</v>
      </c>
      <c r="AC27" s="10">
        <v>90.72</v>
      </c>
      <c r="AD27" s="2">
        <f t="shared" si="0"/>
        <v>1.8199999999999932</v>
      </c>
      <c r="AE27" s="138">
        <f t="shared" si="1"/>
        <v>1.7839111410299591E-2</v>
      </c>
    </row>
    <row r="28" spans="1:31" x14ac:dyDescent="0.25">
      <c r="B28" s="157"/>
      <c r="C28" s="10"/>
      <c r="D28" s="40"/>
      <c r="E28" s="40"/>
      <c r="F28" s="40"/>
      <c r="G28" s="40"/>
      <c r="H28" s="231"/>
      <c r="I28" s="40"/>
      <c r="W28" s="133">
        <v>42690</v>
      </c>
      <c r="X28" s="10">
        <v>88.85</v>
      </c>
      <c r="Y28" s="10">
        <v>89.72</v>
      </c>
      <c r="Z28" s="10">
        <v>88.18</v>
      </c>
      <c r="AA28" s="10">
        <v>89.13</v>
      </c>
      <c r="AB28" s="95">
        <v>1301400</v>
      </c>
      <c r="AC28" s="10">
        <v>89.13</v>
      </c>
      <c r="AD28" s="2">
        <f t="shared" si="0"/>
        <v>1.539999999999992</v>
      </c>
      <c r="AE28" s="138">
        <f t="shared" si="1"/>
        <v>2.4744123270723506E-3</v>
      </c>
    </row>
    <row r="29" spans="1:31" x14ac:dyDescent="0.25">
      <c r="B29" s="157"/>
      <c r="C29" s="10"/>
      <c r="D29" s="40"/>
      <c r="E29" s="40"/>
      <c r="F29" s="40"/>
      <c r="G29" s="40"/>
      <c r="H29" s="231"/>
      <c r="I29" s="40"/>
      <c r="W29" s="133">
        <v>42689</v>
      </c>
      <c r="X29" s="10">
        <v>87.55</v>
      </c>
      <c r="Y29" s="10">
        <v>89.63</v>
      </c>
      <c r="Z29" s="10">
        <v>87.01</v>
      </c>
      <c r="AA29" s="10">
        <v>88.91</v>
      </c>
      <c r="AB29" s="95">
        <v>2252800</v>
      </c>
      <c r="AC29" s="10">
        <v>88.91</v>
      </c>
      <c r="AD29" s="2">
        <f t="shared" si="0"/>
        <v>2.6199999999999903</v>
      </c>
      <c r="AE29" s="138">
        <f t="shared" si="1"/>
        <v>2.6792932209261933E-2</v>
      </c>
    </row>
    <row r="30" spans="1:31" x14ac:dyDescent="0.25">
      <c r="B30" s="157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90.72</v>
      </c>
      <c r="Y30" s="10">
        <v>91.25</v>
      </c>
      <c r="Z30" s="10">
        <v>86.54</v>
      </c>
      <c r="AA30" s="10">
        <v>86.59</v>
      </c>
      <c r="AB30" s="95">
        <v>4298500</v>
      </c>
      <c r="AC30" s="10">
        <v>86.59</v>
      </c>
      <c r="AD30" s="2">
        <f t="shared" si="0"/>
        <v>4.7099999999999937</v>
      </c>
      <c r="AE30" s="138">
        <f t="shared" si="1"/>
        <v>-4.8566091638281517E-2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92.77</v>
      </c>
      <c r="Y31" s="10">
        <v>92.95</v>
      </c>
      <c r="Z31" s="10">
        <v>90.7</v>
      </c>
      <c r="AA31" s="10">
        <v>91.01</v>
      </c>
      <c r="AB31" s="95">
        <v>1599800</v>
      </c>
      <c r="AC31" s="10">
        <v>91.01</v>
      </c>
      <c r="AD31" s="2">
        <f t="shared" si="0"/>
        <v>2.25</v>
      </c>
      <c r="AE31" s="138">
        <f t="shared" si="1"/>
        <v>-1.9816908992999371E-2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93.42</v>
      </c>
      <c r="Y32" s="10">
        <v>93.86</v>
      </c>
      <c r="Z32" s="10">
        <v>92.16</v>
      </c>
      <c r="AA32" s="10">
        <v>92.85</v>
      </c>
      <c r="AB32" s="95">
        <v>2801000</v>
      </c>
      <c r="AC32" s="10">
        <v>92.85</v>
      </c>
      <c r="AD32" s="2">
        <f t="shared" si="0"/>
        <v>1.7000000000000028</v>
      </c>
      <c r="AE32" s="138">
        <f t="shared" si="1"/>
        <v>4.3266630611140666E-3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42683</v>
      </c>
      <c r="X33" s="10">
        <v>93.39</v>
      </c>
      <c r="Y33" s="10">
        <v>93.89</v>
      </c>
      <c r="Z33" s="10">
        <v>88.8</v>
      </c>
      <c r="AA33" s="10">
        <v>92.45</v>
      </c>
      <c r="AB33" s="95">
        <v>2430400</v>
      </c>
      <c r="AC33" s="10">
        <v>92.45</v>
      </c>
      <c r="AD33" s="2">
        <f t="shared" si="0"/>
        <v>5.0900000000000034</v>
      </c>
      <c r="AE33" s="138">
        <f t="shared" si="1"/>
        <v>1.1598643177590517E-2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91.53</v>
      </c>
      <c r="Y34" s="10">
        <v>92.32</v>
      </c>
      <c r="Z34" s="10">
        <v>91.08</v>
      </c>
      <c r="AA34" s="10">
        <v>91.39</v>
      </c>
      <c r="AB34" s="95">
        <v>1649000</v>
      </c>
      <c r="AC34" s="10">
        <v>91.39</v>
      </c>
      <c r="AD34" s="2">
        <f t="shared" si="0"/>
        <v>1.2399999999999949</v>
      </c>
      <c r="AE34" s="138">
        <f t="shared" si="1"/>
        <v>5.4740529888319678E-4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91.11</v>
      </c>
      <c r="Y35" s="10">
        <v>92.23</v>
      </c>
      <c r="Z35" s="10">
        <v>90.7</v>
      </c>
      <c r="AA35" s="10">
        <v>91.34</v>
      </c>
      <c r="AB35" s="95">
        <v>1671000</v>
      </c>
      <c r="AC35" s="10">
        <v>91.34</v>
      </c>
      <c r="AD35" s="2">
        <f t="shared" si="0"/>
        <v>1.5300000000000011</v>
      </c>
      <c r="AE35" s="138">
        <f t="shared" si="1"/>
        <v>1.9078433560191899E-2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89.26</v>
      </c>
      <c r="Y36" s="10">
        <v>91.34</v>
      </c>
      <c r="Z36" s="10">
        <v>89.17</v>
      </c>
      <c r="AA36" s="10">
        <v>89.63</v>
      </c>
      <c r="AB36" s="95">
        <v>1853900</v>
      </c>
      <c r="AC36" s="10">
        <v>89.63</v>
      </c>
      <c r="AD36" s="2">
        <f t="shared" si="0"/>
        <v>2.1700000000000017</v>
      </c>
      <c r="AE36" s="138">
        <f t="shared" si="1"/>
        <v>3.6954087346023901E-3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89.24</v>
      </c>
      <c r="Y37" s="10">
        <v>90.95</v>
      </c>
      <c r="Z37" s="10">
        <v>89</v>
      </c>
      <c r="AA37" s="10">
        <v>89.3</v>
      </c>
      <c r="AB37" s="95">
        <v>3464000</v>
      </c>
      <c r="AC37" s="10">
        <v>89.3</v>
      </c>
      <c r="AD37" s="2">
        <f t="shared" si="0"/>
        <v>1.9500000000000028</v>
      </c>
      <c r="AE37" s="138">
        <f t="shared" si="1"/>
        <v>6.6508849058730668E-3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92.18</v>
      </c>
      <c r="Y38" s="10">
        <v>92.22</v>
      </c>
      <c r="Z38" s="10">
        <v>88.69</v>
      </c>
      <c r="AA38" s="10">
        <v>88.71</v>
      </c>
      <c r="AB38" s="95">
        <v>3631200</v>
      </c>
      <c r="AC38" s="10">
        <v>88.71</v>
      </c>
      <c r="AD38" s="2">
        <f t="shared" si="0"/>
        <v>3.5300000000000011</v>
      </c>
      <c r="AE38" s="138">
        <f t="shared" si="1"/>
        <v>-3.5760869565217512E-2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95.5</v>
      </c>
      <c r="Y39" s="10">
        <v>95.73</v>
      </c>
      <c r="Z39" s="10">
        <v>91.57</v>
      </c>
      <c r="AA39" s="10">
        <v>92</v>
      </c>
      <c r="AB39" s="95">
        <v>3392300</v>
      </c>
      <c r="AC39" s="10">
        <v>92</v>
      </c>
      <c r="AD39" s="2">
        <f t="shared" si="0"/>
        <v>4.1600000000000108</v>
      </c>
      <c r="AE39" s="138">
        <f t="shared" si="1"/>
        <v>-3.3816425120772986E-2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42674</v>
      </c>
      <c r="X40" s="10">
        <v>94.46</v>
      </c>
      <c r="Y40" s="10">
        <v>95.49</v>
      </c>
      <c r="Z40" s="10">
        <v>92.91</v>
      </c>
      <c r="AA40" s="10">
        <v>95.22</v>
      </c>
      <c r="AB40" s="95">
        <v>4863600</v>
      </c>
      <c r="AC40" s="10">
        <v>95.22</v>
      </c>
      <c r="AD40" s="2">
        <f t="shared" si="0"/>
        <v>2.5799999999999983</v>
      </c>
      <c r="AE40" s="138">
        <f t="shared" si="1"/>
        <v>-9.7753743760399248E-3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103.081</v>
      </c>
      <c r="Q41" s="2"/>
      <c r="W41" s="133">
        <v>42671</v>
      </c>
      <c r="X41" s="10">
        <v>92.36</v>
      </c>
      <c r="Y41" s="10">
        <v>96.8</v>
      </c>
      <c r="Z41" s="10">
        <v>92.05</v>
      </c>
      <c r="AA41" s="10">
        <v>96.16</v>
      </c>
      <c r="AB41" s="95">
        <v>4749100</v>
      </c>
      <c r="AC41" s="10">
        <v>96.16</v>
      </c>
      <c r="AD41" s="2">
        <f t="shared" si="0"/>
        <v>4.75</v>
      </c>
      <c r="AE41" s="138">
        <f t="shared" si="1"/>
        <v>4.2950108459869796E-2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12">O42*$Q$4</f>
        <v>102.1439</v>
      </c>
      <c r="Q42" s="2"/>
      <c r="T42" s="91" t="s">
        <v>113</v>
      </c>
      <c r="W42" s="133">
        <v>42670</v>
      </c>
      <c r="X42" s="10">
        <v>95.2</v>
      </c>
      <c r="Y42" s="10">
        <v>95.5</v>
      </c>
      <c r="Z42" s="10">
        <v>91.32</v>
      </c>
      <c r="AA42" s="10">
        <v>92.2</v>
      </c>
      <c r="AB42" s="95">
        <v>4984100</v>
      </c>
      <c r="AC42" s="10">
        <v>92.2</v>
      </c>
      <c r="AD42" s="2">
        <f t="shared" si="0"/>
        <v>4.1800000000000068</v>
      </c>
      <c r="AE42" s="138">
        <f t="shared" si="1"/>
        <v>-2.1750663129973424E-2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12"/>
        <v>101.2068</v>
      </c>
      <c r="Q43" s="2"/>
      <c r="T43" s="128" t="s">
        <v>98</v>
      </c>
      <c r="U43" s="129">
        <v>93</v>
      </c>
      <c r="W43" s="133">
        <v>42669</v>
      </c>
      <c r="X43" s="10">
        <v>99.3</v>
      </c>
      <c r="Y43" s="10">
        <v>100.86</v>
      </c>
      <c r="Z43" s="10">
        <v>94.25</v>
      </c>
      <c r="AA43" s="10">
        <v>94.25</v>
      </c>
      <c r="AB43" s="95">
        <v>16796600</v>
      </c>
      <c r="AC43" s="10">
        <v>94.25</v>
      </c>
      <c r="AD43" s="2">
        <f t="shared" si="0"/>
        <v>6.6099999999999994</v>
      </c>
      <c r="AE43" s="138">
        <f t="shared" si="1"/>
        <v>-0.17091836734693877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12"/>
        <v>100.2697</v>
      </c>
      <c r="Q44" s="2"/>
      <c r="T44" s="93" t="s">
        <v>99</v>
      </c>
      <c r="U44" s="130">
        <v>93.17</v>
      </c>
      <c r="W44" s="133">
        <v>42668</v>
      </c>
      <c r="X44" s="10">
        <v>117.01</v>
      </c>
      <c r="Y44" s="10">
        <v>117.01</v>
      </c>
      <c r="Z44" s="10">
        <v>113.5</v>
      </c>
      <c r="AA44" s="10">
        <v>113.68</v>
      </c>
      <c r="AB44" s="95">
        <v>3975500</v>
      </c>
      <c r="AC44" s="10">
        <v>113.68</v>
      </c>
      <c r="AD44" s="2">
        <f t="shared" si="0"/>
        <v>3.5100000000000051</v>
      </c>
      <c r="AE44" s="138">
        <f t="shared" si="1"/>
        <v>-2.8625138853285437E-2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12"/>
        <v>99.332599999999999</v>
      </c>
      <c r="Q45" s="2"/>
      <c r="T45" s="93" t="s">
        <v>100</v>
      </c>
      <c r="U45" s="130" t="s">
        <v>129</v>
      </c>
      <c r="W45" s="133">
        <v>42667</v>
      </c>
      <c r="X45" s="10">
        <v>118.24</v>
      </c>
      <c r="Y45" s="10">
        <v>118.56</v>
      </c>
      <c r="Z45" s="10">
        <v>116.92</v>
      </c>
      <c r="AA45" s="10">
        <v>117.03</v>
      </c>
      <c r="AB45" s="95">
        <v>1763200</v>
      </c>
      <c r="AC45" s="10">
        <v>117.03</v>
      </c>
      <c r="AD45" s="2">
        <f t="shared" si="0"/>
        <v>1.6400000000000006</v>
      </c>
      <c r="AE45" s="138">
        <f t="shared" si="1"/>
        <v>-5.5234534330388385E-3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12"/>
        <v>98.395499999999998</v>
      </c>
      <c r="Q46" s="2"/>
      <c r="T46" s="93" t="s">
        <v>101</v>
      </c>
      <c r="U46" s="130" t="s">
        <v>129</v>
      </c>
      <c r="W46" s="133">
        <v>42664</v>
      </c>
      <c r="X46" s="10">
        <v>117.03</v>
      </c>
      <c r="Y46" s="10">
        <v>118.17</v>
      </c>
      <c r="Z46" s="10">
        <v>116.56</v>
      </c>
      <c r="AA46" s="10">
        <v>117.68</v>
      </c>
      <c r="AB46" s="95">
        <v>1284400</v>
      </c>
      <c r="AC46" s="10">
        <v>117.68</v>
      </c>
      <c r="AD46" s="2">
        <f t="shared" si="0"/>
        <v>1.6099999999999994</v>
      </c>
      <c r="AE46" s="138">
        <f t="shared" si="1"/>
        <v>-1.5272357033768724E-3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12"/>
        <v>97.458399999999997</v>
      </c>
      <c r="Q47" s="2"/>
      <c r="T47" s="93" t="s">
        <v>102</v>
      </c>
      <c r="U47" s="130">
        <v>115.83</v>
      </c>
      <c r="W47" s="133">
        <v>42663</v>
      </c>
      <c r="X47" s="10">
        <v>117.45</v>
      </c>
      <c r="Y47" s="10">
        <v>119</v>
      </c>
      <c r="Z47" s="10">
        <v>117.11</v>
      </c>
      <c r="AA47" s="10">
        <v>117.86</v>
      </c>
      <c r="AB47" s="95">
        <v>1711000</v>
      </c>
      <c r="AC47" s="10">
        <v>117.86</v>
      </c>
      <c r="AD47" s="2">
        <f t="shared" si="0"/>
        <v>1.8900000000000006</v>
      </c>
      <c r="AE47" s="138">
        <f t="shared" si="1"/>
        <v>1.6998130205676532E-3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12"/>
        <v>96.521299999999997</v>
      </c>
      <c r="Q48" s="2"/>
      <c r="T48" s="93" t="s">
        <v>103</v>
      </c>
      <c r="U48" s="130">
        <v>0.84446600000000005</v>
      </c>
      <c r="W48" s="133">
        <v>42662</v>
      </c>
      <c r="X48" s="10">
        <v>117.79</v>
      </c>
      <c r="Y48" s="10">
        <v>118.87</v>
      </c>
      <c r="Z48" s="10">
        <v>117.62</v>
      </c>
      <c r="AA48" s="10">
        <v>117.66</v>
      </c>
      <c r="AB48" s="95">
        <v>1367100</v>
      </c>
      <c r="AC48" s="10">
        <v>117.66</v>
      </c>
      <c r="AD48" s="2">
        <f t="shared" si="0"/>
        <v>1.25</v>
      </c>
      <c r="AE48" s="138">
        <f t="shared" si="1"/>
        <v>-4.736931145322254E-3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12"/>
        <v>95.584199999999996</v>
      </c>
      <c r="Q49" s="2"/>
      <c r="T49" s="93" t="s">
        <v>122</v>
      </c>
      <c r="U49" s="130" t="s">
        <v>351</v>
      </c>
      <c r="W49" s="133">
        <v>42661</v>
      </c>
      <c r="X49" s="10">
        <v>116.54</v>
      </c>
      <c r="Y49" s="10">
        <v>118.5</v>
      </c>
      <c r="Z49" s="10">
        <v>116.29</v>
      </c>
      <c r="AA49" s="10">
        <v>118.22</v>
      </c>
      <c r="AB49" s="95">
        <v>1481100</v>
      </c>
      <c r="AC49" s="10">
        <v>118.22</v>
      </c>
      <c r="AD49" s="2">
        <f t="shared" si="0"/>
        <v>2.2099999999999937</v>
      </c>
      <c r="AE49" s="138">
        <f t="shared" si="1"/>
        <v>2.3106880138468178E-2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12"/>
        <v>94.647099999999995</v>
      </c>
      <c r="Q50" s="2"/>
      <c r="T50" s="93"/>
      <c r="U50" s="130"/>
      <c r="W50" s="133">
        <v>42660</v>
      </c>
      <c r="X50" s="10">
        <v>115.88</v>
      </c>
      <c r="Y50" s="10">
        <v>116.38</v>
      </c>
      <c r="Z50" s="10">
        <v>114.87</v>
      </c>
      <c r="AA50" s="10">
        <v>115.55</v>
      </c>
      <c r="AB50" s="95">
        <v>1875000</v>
      </c>
      <c r="AC50" s="10">
        <v>115.55</v>
      </c>
      <c r="AD50" s="2">
        <f t="shared" si="0"/>
        <v>1.5099999999999909</v>
      </c>
      <c r="AE50" s="138">
        <f t="shared" si="1"/>
        <v>-3.8793103448275801E-3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12"/>
        <v>93.71</v>
      </c>
      <c r="Q51" s="2"/>
      <c r="T51" s="93" t="s">
        <v>105</v>
      </c>
      <c r="U51" s="130" t="s">
        <v>530</v>
      </c>
      <c r="W51" s="133">
        <v>42657</v>
      </c>
      <c r="X51" s="10">
        <v>118.56</v>
      </c>
      <c r="Y51" s="10">
        <v>119.17</v>
      </c>
      <c r="Z51" s="10">
        <v>115.95</v>
      </c>
      <c r="AA51" s="10">
        <v>116</v>
      </c>
      <c r="AB51" s="95">
        <v>2014100</v>
      </c>
      <c r="AC51" s="10">
        <v>116</v>
      </c>
      <c r="AD51" s="2">
        <f t="shared" si="0"/>
        <v>3.2199999999999989</v>
      </c>
      <c r="AE51" s="138">
        <f t="shared" si="1"/>
        <v>-2.2416989718523461E-2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12"/>
        <v>92.772899999999993</v>
      </c>
      <c r="Q52" s="2"/>
      <c r="T52" s="93" t="s">
        <v>106</v>
      </c>
      <c r="U52" s="130" t="s">
        <v>380</v>
      </c>
      <c r="W52" s="133">
        <v>42656</v>
      </c>
      <c r="X52" s="10">
        <v>117.6</v>
      </c>
      <c r="Y52" s="10">
        <v>119.08</v>
      </c>
      <c r="Z52" s="10">
        <v>117.1</v>
      </c>
      <c r="AA52" s="10">
        <v>118.66</v>
      </c>
      <c r="AB52" s="95">
        <v>1299800</v>
      </c>
      <c r="AC52" s="10">
        <v>118.66</v>
      </c>
      <c r="AD52" s="2">
        <f t="shared" si="0"/>
        <v>1.980000000000004</v>
      </c>
      <c r="AE52" s="138">
        <f t="shared" si="1"/>
        <v>4.2315504400811665E-3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12"/>
        <v>91.835799999999992</v>
      </c>
      <c r="Q53" s="2"/>
      <c r="T53" s="93" t="s">
        <v>107</v>
      </c>
      <c r="U53" s="131">
        <v>1352744</v>
      </c>
      <c r="W53" s="133">
        <v>42655</v>
      </c>
      <c r="X53" s="10">
        <v>118.39</v>
      </c>
      <c r="Y53" s="10">
        <v>119.08</v>
      </c>
      <c r="Z53" s="10">
        <v>117.97</v>
      </c>
      <c r="AA53" s="10">
        <v>118.16</v>
      </c>
      <c r="AB53" s="95">
        <v>741900</v>
      </c>
      <c r="AC53" s="10">
        <v>118.16</v>
      </c>
      <c r="AD53" s="2">
        <f t="shared" si="0"/>
        <v>1.1099999999999994</v>
      </c>
      <c r="AE53" s="138">
        <f t="shared" si="1"/>
        <v>-7.6109936575052828E-4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12"/>
        <v>90.898699999999991</v>
      </c>
      <c r="T54" s="93" t="s">
        <v>110</v>
      </c>
      <c r="U54" s="131">
        <v>2452190</v>
      </c>
      <c r="W54" s="133">
        <v>42654</v>
      </c>
      <c r="X54" s="10">
        <v>120.74</v>
      </c>
      <c r="Y54" s="10">
        <v>121.39</v>
      </c>
      <c r="Z54" s="10">
        <v>117.55</v>
      </c>
      <c r="AA54" s="10">
        <v>118.25</v>
      </c>
      <c r="AB54" s="95">
        <v>1406800</v>
      </c>
      <c r="AC54" s="10">
        <v>118.25</v>
      </c>
      <c r="AD54" s="2">
        <f t="shared" si="0"/>
        <v>3.8400000000000034</v>
      </c>
      <c r="AE54" s="138">
        <f t="shared" si="1"/>
        <v>-2.5626235992089685E-2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12"/>
        <v>89.96159999999999</v>
      </c>
      <c r="T55" s="93" t="s">
        <v>108</v>
      </c>
      <c r="U55" s="130" t="s">
        <v>531</v>
      </c>
      <c r="W55" s="133">
        <v>42653</v>
      </c>
      <c r="X55" s="10">
        <v>120.26</v>
      </c>
      <c r="Y55" s="10">
        <v>121.75</v>
      </c>
      <c r="Z55" s="10">
        <v>120.17</v>
      </c>
      <c r="AA55" s="10">
        <v>121.36</v>
      </c>
      <c r="AB55" s="95">
        <v>640800</v>
      </c>
      <c r="AC55" s="10">
        <v>121.36</v>
      </c>
      <c r="AD55" s="2">
        <f t="shared" si="0"/>
        <v>1.5799999999999983</v>
      </c>
      <c r="AE55" s="138">
        <f t="shared" si="1"/>
        <v>1.0575401781996785E-2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2"/>
        <v>89.024499999999989</v>
      </c>
      <c r="T56" s="93" t="s">
        <v>111</v>
      </c>
      <c r="U56" s="130">
        <v>36.9</v>
      </c>
      <c r="W56" s="133">
        <v>42650</v>
      </c>
      <c r="X56" s="10">
        <v>120.09</v>
      </c>
      <c r="Y56" s="10">
        <v>120.62</v>
      </c>
      <c r="Z56" s="10">
        <v>118.97</v>
      </c>
      <c r="AA56" s="10">
        <v>120.09</v>
      </c>
      <c r="AB56" s="95">
        <v>730900</v>
      </c>
      <c r="AC56" s="10">
        <v>120.09</v>
      </c>
      <c r="AD56" s="2">
        <f t="shared" si="0"/>
        <v>1.6500000000000057</v>
      </c>
      <c r="AE56" s="138">
        <f t="shared" si="1"/>
        <v>3.0905446040763174E-3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12"/>
        <v>88.087399999999988</v>
      </c>
      <c r="T57" s="93" t="s">
        <v>112</v>
      </c>
      <c r="U57" s="130">
        <v>2.5299999999999998</v>
      </c>
      <c r="W57" s="133">
        <v>42649</v>
      </c>
      <c r="X57" s="10">
        <v>119.79</v>
      </c>
      <c r="Y57" s="10">
        <v>120.35</v>
      </c>
      <c r="Z57" s="10">
        <v>119</v>
      </c>
      <c r="AA57" s="10">
        <v>119.72</v>
      </c>
      <c r="AB57" s="95">
        <v>692500</v>
      </c>
      <c r="AC57" s="10">
        <v>119.72</v>
      </c>
      <c r="AD57" s="2">
        <f t="shared" si="0"/>
        <v>1.3499999999999943</v>
      </c>
      <c r="AE57" s="138">
        <f t="shared" si="1"/>
        <v>-2.4164652945588561E-3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12"/>
        <v>87.150300000000001</v>
      </c>
      <c r="T58" s="93" t="s">
        <v>109</v>
      </c>
      <c r="U58" s="130" t="s">
        <v>123</v>
      </c>
      <c r="W58" s="133">
        <v>42648</v>
      </c>
      <c r="X58" s="10">
        <v>121</v>
      </c>
      <c r="Y58" s="10">
        <v>121.43</v>
      </c>
      <c r="Z58" s="10">
        <v>119.32</v>
      </c>
      <c r="AA58" s="10">
        <v>120.01</v>
      </c>
      <c r="AB58" s="95">
        <v>1132300</v>
      </c>
      <c r="AC58" s="10">
        <v>120.01</v>
      </c>
      <c r="AD58" s="2">
        <f t="shared" si="0"/>
        <v>2.1100000000000136</v>
      </c>
      <c r="AE58" s="138">
        <f t="shared" si="1"/>
        <v>7.04875388101045E-3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2"/>
        <v>86.213200000000001</v>
      </c>
      <c r="W59" s="133">
        <v>42647</v>
      </c>
      <c r="X59" s="10">
        <v>120</v>
      </c>
      <c r="Y59" s="10">
        <v>120.45</v>
      </c>
      <c r="Z59" s="10">
        <v>118.31</v>
      </c>
      <c r="AA59" s="10">
        <v>119.17</v>
      </c>
      <c r="AB59" s="95">
        <v>832800</v>
      </c>
      <c r="AC59" s="10">
        <v>119.17</v>
      </c>
      <c r="AD59" s="2">
        <f t="shared" si="0"/>
        <v>2.1400000000000006</v>
      </c>
      <c r="AE59" s="138">
        <f t="shared" si="1"/>
        <v>-4.5109013449168289E-3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2"/>
        <v>85.2761</v>
      </c>
      <c r="W60" s="133">
        <v>42646</v>
      </c>
      <c r="X60" s="10">
        <v>119.98</v>
      </c>
      <c r="Y60" s="10">
        <v>119.98</v>
      </c>
      <c r="Z60" s="10">
        <v>118.44</v>
      </c>
      <c r="AA60" s="10">
        <v>119.71</v>
      </c>
      <c r="AB60" s="95">
        <v>1054700</v>
      </c>
      <c r="AC60" s="10">
        <v>119.71</v>
      </c>
      <c r="AD60" s="2">
        <f t="shared" si="0"/>
        <v>1.5400000000000063</v>
      </c>
      <c r="AE60" s="138">
        <f t="shared" si="1"/>
        <v>-7.0504313205044244E-3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2"/>
        <v>84.338999999999999</v>
      </c>
      <c r="W61" s="133">
        <v>42643</v>
      </c>
      <c r="X61" s="10">
        <v>119.66</v>
      </c>
      <c r="Y61" s="10">
        <v>121.08</v>
      </c>
      <c r="Z61" s="10">
        <v>119.45</v>
      </c>
      <c r="AA61" s="10">
        <v>120.56</v>
      </c>
      <c r="AB61" s="95">
        <v>999100</v>
      </c>
      <c r="AC61" s="10">
        <v>120.56</v>
      </c>
      <c r="AD61" s="2">
        <f t="shared" si="0"/>
        <v>1.6299999999999955</v>
      </c>
      <c r="AE61" s="138">
        <f t="shared" si="1"/>
        <v>1.0900553412711789E-2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120.09</v>
      </c>
      <c r="Y62" s="10">
        <v>121.73</v>
      </c>
      <c r="Z62" s="10">
        <v>118.33</v>
      </c>
      <c r="AA62" s="10">
        <v>119.26</v>
      </c>
      <c r="AB62" s="95">
        <v>915000</v>
      </c>
      <c r="AC62" s="10">
        <v>119.26</v>
      </c>
      <c r="AD62" s="2">
        <f t="shared" si="0"/>
        <v>3.4000000000000057</v>
      </c>
      <c r="AE62" s="138">
        <f t="shared" si="1"/>
        <v>-9.9618130499750102E-3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42641</v>
      </c>
      <c r="X63" s="10">
        <v>121.08</v>
      </c>
      <c r="Y63" s="10">
        <v>121.3</v>
      </c>
      <c r="Z63" s="10">
        <v>119.72</v>
      </c>
      <c r="AA63" s="10">
        <v>120.46</v>
      </c>
      <c r="AB63" s="95">
        <v>675800</v>
      </c>
      <c r="AC63" s="10">
        <v>120.46</v>
      </c>
      <c r="AD63" s="2">
        <f t="shared" si="0"/>
        <v>1.5799999999999983</v>
      </c>
      <c r="AE63" s="138">
        <f t="shared" si="1"/>
        <v>-6.2695924764890609E-3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42640</v>
      </c>
      <c r="X64" s="10">
        <v>119.09</v>
      </c>
      <c r="Y64" s="10">
        <v>121.51</v>
      </c>
      <c r="Z64" s="10">
        <v>118.66</v>
      </c>
      <c r="AA64" s="10">
        <v>121.22</v>
      </c>
      <c r="AB64" s="95">
        <v>1016000</v>
      </c>
      <c r="AC64" s="10">
        <v>121.22</v>
      </c>
      <c r="AD64" s="2">
        <f t="shared" si="0"/>
        <v>2.8500000000000085</v>
      </c>
      <c r="AE64" s="138">
        <f t="shared" si="1"/>
        <v>1.9169329073482455E-2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42639</v>
      </c>
      <c r="X65" s="10">
        <v>119.25</v>
      </c>
      <c r="Y65" s="10">
        <v>119.62</v>
      </c>
      <c r="Z65" s="10">
        <v>118.62</v>
      </c>
      <c r="AA65" s="10">
        <v>118.94</v>
      </c>
      <c r="AB65" s="95">
        <v>766000</v>
      </c>
      <c r="AC65" s="10">
        <v>118.94</v>
      </c>
      <c r="AD65" s="2">
        <f t="shared" si="0"/>
        <v>1</v>
      </c>
      <c r="AE65" s="138">
        <f t="shared" si="1"/>
        <v>-6.9299490690489796E-3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42636</v>
      </c>
      <c r="X66" s="10">
        <v>120.83</v>
      </c>
      <c r="Y66" s="10">
        <v>120.83</v>
      </c>
      <c r="Z66" s="10">
        <v>119.2</v>
      </c>
      <c r="AA66" s="10">
        <v>119.77</v>
      </c>
      <c r="AB66" s="95">
        <v>977300</v>
      </c>
      <c r="AC66" s="10">
        <v>119.77</v>
      </c>
      <c r="AD66" s="2">
        <f t="shared" si="0"/>
        <v>1.6299999999999955</v>
      </c>
      <c r="AE66" s="138">
        <f t="shared" si="1"/>
        <v>-9.1006866881774284E-3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42635</v>
      </c>
      <c r="X67" s="10">
        <v>119.82</v>
      </c>
      <c r="Y67" s="10">
        <v>121.58</v>
      </c>
      <c r="Z67" s="10">
        <v>119.55</v>
      </c>
      <c r="AA67" s="10">
        <v>120.87</v>
      </c>
      <c r="AB67" s="95">
        <v>1436300</v>
      </c>
      <c r="AC67" s="10">
        <v>120.87</v>
      </c>
      <c r="AD67" s="2">
        <f>Y67-Z67</f>
        <v>2.0300000000000011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5" priority="9">
      <formula>F33&gt;0</formula>
    </cfRule>
    <cfRule type="expression" dxfId="574" priority="10">
      <formula>F33&lt;0</formula>
    </cfRule>
  </conditionalFormatting>
  <conditionalFormatting sqref="Q7">
    <cfRule type="expression" dxfId="573" priority="7">
      <formula>Q7&gt;0</formula>
    </cfRule>
    <cfRule type="expression" dxfId="572" priority="8">
      <formula>Q7&lt;0</formula>
    </cfRule>
  </conditionalFormatting>
  <conditionalFormatting sqref="Q8">
    <cfRule type="expression" dxfId="571" priority="5">
      <formula>Q8&gt;0</formula>
    </cfRule>
    <cfRule type="expression" dxfId="570" priority="6">
      <formula>Q8&lt;0</formula>
    </cfRule>
  </conditionalFormatting>
  <conditionalFormatting sqref="F25:F32">
    <cfRule type="expression" dxfId="569" priority="3">
      <formula>F25&gt;0</formula>
    </cfRule>
    <cfRule type="expression" dxfId="568" priority="4">
      <formula>F25&lt;0</formula>
    </cfRule>
  </conditionalFormatting>
  <conditionalFormatting sqref="H25:H32">
    <cfRule type="expression" dxfId="567" priority="1">
      <formula>H25&gt;0</formula>
    </cfRule>
    <cfRule type="expression" dxfId="56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200</v>
      </c>
      <c r="B2" s="459">
        <v>42640</v>
      </c>
      <c r="C2" s="4">
        <v>20</v>
      </c>
      <c r="D2" s="3">
        <v>52.68</v>
      </c>
      <c r="E2" s="3">
        <v>0</v>
      </c>
      <c r="F2" s="3">
        <f>C2*D2+E2</f>
        <v>1053.5999999999999</v>
      </c>
      <c r="G2" s="459">
        <v>42724</v>
      </c>
      <c r="H2" s="7">
        <v>20</v>
      </c>
      <c r="I2" s="44">
        <v>54.68</v>
      </c>
      <c r="J2" s="44">
        <v>0.02</v>
      </c>
      <c r="K2" s="44">
        <f>H2*I2-J2</f>
        <v>1093.58</v>
      </c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42727</v>
      </c>
      <c r="X2" s="142">
        <v>51.99</v>
      </c>
      <c r="Y2" s="142">
        <v>52.35</v>
      </c>
      <c r="Z2" s="10">
        <v>51.67</v>
      </c>
      <c r="AA2" s="10">
        <v>51.91</v>
      </c>
      <c r="AB2" s="95">
        <v>9335800</v>
      </c>
      <c r="AC2" s="10">
        <v>51.91</v>
      </c>
      <c r="AE2" s="138"/>
    </row>
    <row r="3" spans="1:42" x14ac:dyDescent="0.25">
      <c r="A3" s="23" t="s">
        <v>71</v>
      </c>
      <c r="B3" s="74">
        <v>42640</v>
      </c>
      <c r="C3" s="4">
        <v>20</v>
      </c>
      <c r="D3" s="3">
        <v>52.68</v>
      </c>
      <c r="E3" s="3">
        <v>0</v>
      </c>
      <c r="F3" s="3">
        <f>C3*D3+E3</f>
        <v>1053.5999999999999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51.680499999999995</v>
      </c>
      <c r="W3" s="133">
        <v>42726</v>
      </c>
      <c r="X3" s="10">
        <v>52.8</v>
      </c>
      <c r="Y3" s="10">
        <v>53</v>
      </c>
      <c r="Z3" s="10">
        <v>52.03</v>
      </c>
      <c r="AA3" s="10">
        <v>52.14</v>
      </c>
      <c r="AB3" s="95">
        <v>11791500</v>
      </c>
      <c r="AC3" s="10">
        <v>52.14</v>
      </c>
      <c r="AE3" s="138"/>
      <c r="AL3" s="234"/>
      <c r="AO3" s="234"/>
    </row>
    <row r="4" spans="1:42" x14ac:dyDescent="0.25">
      <c r="B4" s="504">
        <v>42724</v>
      </c>
      <c r="C4" s="7">
        <v>20</v>
      </c>
      <c r="D4" s="44">
        <v>52.68</v>
      </c>
      <c r="E4" s="44">
        <v>0</v>
      </c>
      <c r="F4" s="44">
        <f>C4*D4+E4</f>
        <v>1053.5999999999999</v>
      </c>
      <c r="G4" s="74"/>
      <c r="H4" s="185"/>
      <c r="I4" s="3"/>
      <c r="J4" s="3"/>
      <c r="K4" s="3"/>
      <c r="L4" s="4"/>
      <c r="M4" s="4"/>
      <c r="O4" s="11" t="s">
        <v>66</v>
      </c>
      <c r="Q4" s="201">
        <v>51.06</v>
      </c>
      <c r="R4" s="506">
        <v>8.0000000000000004E-4</v>
      </c>
      <c r="T4" s="1"/>
      <c r="W4" s="133">
        <v>42725</v>
      </c>
      <c r="X4" s="10">
        <v>52.9</v>
      </c>
      <c r="Y4" s="10">
        <v>53.35</v>
      </c>
      <c r="Z4" s="10">
        <v>51.55</v>
      </c>
      <c r="AA4" s="10">
        <v>52.3</v>
      </c>
      <c r="AB4" s="95">
        <v>23192700</v>
      </c>
      <c r="AC4" s="10">
        <v>52.3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2042.4</v>
      </c>
      <c r="W5" s="133">
        <v>42724</v>
      </c>
      <c r="X5" s="10">
        <v>51.06</v>
      </c>
      <c r="Y5" s="10">
        <v>51.99</v>
      </c>
      <c r="Z5" s="10">
        <v>50.75</v>
      </c>
      <c r="AA5" s="10">
        <v>51.79</v>
      </c>
      <c r="AB5" s="95">
        <v>12709800</v>
      </c>
      <c r="AC5" s="10">
        <v>51.79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2067.2199999999998</v>
      </c>
      <c r="W6" s="133">
        <v>42723</v>
      </c>
      <c r="X6" s="10">
        <v>50.91</v>
      </c>
      <c r="Y6" s="10">
        <v>51.36</v>
      </c>
      <c r="Z6" s="10">
        <v>50.48</v>
      </c>
      <c r="AA6" s="10">
        <v>50.85</v>
      </c>
      <c r="AB6" s="95">
        <v>9312400</v>
      </c>
      <c r="AC6" s="10">
        <v>50.85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257.14000000000124</v>
      </c>
      <c r="R7">
        <v>20</v>
      </c>
      <c r="W7" s="133">
        <v>42720</v>
      </c>
      <c r="X7" s="10">
        <v>51.6</v>
      </c>
      <c r="Y7" s="10">
        <v>51.64</v>
      </c>
      <c r="Z7" s="10">
        <v>50.67</v>
      </c>
      <c r="AA7" s="10">
        <v>50.92</v>
      </c>
      <c r="AB7" s="95">
        <v>12847200</v>
      </c>
      <c r="AC7" s="10">
        <v>50.92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-24.819999999999709</v>
      </c>
      <c r="W8" s="133">
        <v>42719</v>
      </c>
      <c r="X8" s="10">
        <v>52</v>
      </c>
      <c r="Y8" s="10">
        <v>52.04</v>
      </c>
      <c r="Z8" s="10">
        <v>51.09</v>
      </c>
      <c r="AA8" s="10">
        <v>51.29</v>
      </c>
      <c r="AB8" s="95">
        <v>9544000</v>
      </c>
      <c r="AC8" s="10">
        <v>51.29</v>
      </c>
      <c r="AE8" s="138"/>
      <c r="AL8" s="234"/>
      <c r="AO8" s="234"/>
      <c r="AP8" s="234"/>
    </row>
    <row r="9" spans="1:42" x14ac:dyDescent="0.25">
      <c r="H9" s="72"/>
      <c r="O9" s="11" t="s">
        <v>216</v>
      </c>
      <c r="Q9" s="138">
        <f>IF(Q2=0, 0, Q8/Q6)</f>
        <v>-1.2006462785770122E-2</v>
      </c>
      <c r="W9" s="133">
        <v>42718</v>
      </c>
      <c r="X9" s="10">
        <v>52.24</v>
      </c>
      <c r="Y9" s="10">
        <v>52.34</v>
      </c>
      <c r="Z9" s="10">
        <v>51.59</v>
      </c>
      <c r="AA9" s="10">
        <v>51.79</v>
      </c>
      <c r="AB9" s="95">
        <v>7865800</v>
      </c>
      <c r="AC9" s="10">
        <v>51.79</v>
      </c>
      <c r="AE9" s="138"/>
    </row>
    <row r="10" spans="1:42" x14ac:dyDescent="0.25">
      <c r="H10" s="72"/>
      <c r="O10" s="11" t="s">
        <v>215</v>
      </c>
      <c r="P10" s="34"/>
      <c r="Q10" s="2">
        <f>M63</f>
        <v>281.96000000000095</v>
      </c>
      <c r="T10" s="11"/>
      <c r="W10" s="133">
        <v>42717</v>
      </c>
      <c r="X10" s="10">
        <v>51.83</v>
      </c>
      <c r="Y10" s="10">
        <v>53.22</v>
      </c>
      <c r="Z10" s="10">
        <v>51.83</v>
      </c>
      <c r="AA10" s="10">
        <v>52.3</v>
      </c>
      <c r="AB10" s="95">
        <v>11321800</v>
      </c>
      <c r="AC10" s="10">
        <v>52.3</v>
      </c>
      <c r="AE10" s="138"/>
      <c r="AL10" s="234"/>
      <c r="AO10" s="234"/>
    </row>
    <row r="11" spans="1:42" x14ac:dyDescent="0.25">
      <c r="H11" s="72"/>
      <c r="O11" s="11" t="s">
        <v>179</v>
      </c>
      <c r="P11" s="34"/>
      <c r="Q11" s="138">
        <f>IF(U58="N/A (N/A)", 0, VALUE(TRIM(CLEAN(MID(U58, FIND("(", U58)+1, 5)))))</f>
        <v>1.3899999999999999E-2</v>
      </c>
      <c r="T11" s="1"/>
      <c r="W11" s="133">
        <v>42716</v>
      </c>
      <c r="X11" s="10">
        <v>51.5</v>
      </c>
      <c r="Y11" s="10">
        <v>51.9</v>
      </c>
      <c r="Z11" s="10">
        <v>50.94</v>
      </c>
      <c r="AA11" s="10">
        <v>51.54</v>
      </c>
      <c r="AB11" s="95">
        <v>11452800</v>
      </c>
      <c r="AC11" s="10">
        <v>51.54</v>
      </c>
      <c r="AE11" s="138"/>
    </row>
    <row r="12" spans="1:42" x14ac:dyDescent="0.25">
      <c r="H12" s="72"/>
      <c r="W12" s="133">
        <v>42713</v>
      </c>
      <c r="X12" s="10">
        <v>51.76</v>
      </c>
      <c r="Y12" s="10">
        <v>51.97</v>
      </c>
      <c r="Z12" s="10">
        <v>51.5</v>
      </c>
      <c r="AA12" s="10">
        <v>51.72</v>
      </c>
      <c r="AB12" s="95">
        <v>5860000</v>
      </c>
      <c r="AC12" s="10">
        <v>51.72</v>
      </c>
      <c r="AE12" s="138"/>
      <c r="AL12" s="234"/>
      <c r="AO12" s="234"/>
    </row>
    <row r="13" spans="1:42" x14ac:dyDescent="0.25">
      <c r="H13" s="72"/>
      <c r="T13" s="1"/>
      <c r="W13" s="133">
        <v>42712</v>
      </c>
      <c r="X13" s="10">
        <v>52.15</v>
      </c>
      <c r="Y13" s="10">
        <v>52.47</v>
      </c>
      <c r="Z13" s="10">
        <v>51.45</v>
      </c>
      <c r="AA13" s="10">
        <v>51.55</v>
      </c>
      <c r="AB13" s="95">
        <v>9242500</v>
      </c>
      <c r="AC13" s="10">
        <v>51.55</v>
      </c>
      <c r="AE13" s="138"/>
    </row>
    <row r="14" spans="1:42" x14ac:dyDescent="0.25">
      <c r="H14" s="72"/>
      <c r="W14" s="133">
        <v>42711</v>
      </c>
      <c r="X14" s="10">
        <v>50.79</v>
      </c>
      <c r="Y14" s="10">
        <v>52.25</v>
      </c>
      <c r="Z14" s="10">
        <v>50.6</v>
      </c>
      <c r="AA14" s="10">
        <v>52.1</v>
      </c>
      <c r="AB14" s="95">
        <v>10244200</v>
      </c>
      <c r="AC14" s="10">
        <v>52.1</v>
      </c>
      <c r="AE14" s="138"/>
      <c r="AL14" s="234"/>
      <c r="AO14" s="234"/>
      <c r="AP14" s="234"/>
    </row>
    <row r="15" spans="1:42" x14ac:dyDescent="0.25">
      <c r="H15" s="72"/>
      <c r="W15" s="133">
        <v>42710</v>
      </c>
      <c r="X15" s="10">
        <v>50.83</v>
      </c>
      <c r="Y15" s="10">
        <v>51.1</v>
      </c>
      <c r="Z15" s="10">
        <v>50.26</v>
      </c>
      <c r="AA15" s="10">
        <v>50.57</v>
      </c>
      <c r="AB15" s="95">
        <v>12411900</v>
      </c>
      <c r="AC15" s="10">
        <v>50.57</v>
      </c>
      <c r="AE15" s="138"/>
    </row>
    <row r="16" spans="1:42" x14ac:dyDescent="0.25">
      <c r="H16" s="72"/>
      <c r="O16" s="2"/>
      <c r="P16" s="2"/>
      <c r="Q16" s="2"/>
      <c r="T16" s="69"/>
      <c r="W16" s="133">
        <v>42709</v>
      </c>
      <c r="X16" s="10">
        <v>50.8</v>
      </c>
      <c r="Y16" s="10">
        <v>52.27</v>
      </c>
      <c r="Z16" s="10">
        <v>50.7</v>
      </c>
      <c r="AA16" s="10">
        <v>51.85</v>
      </c>
      <c r="AB16" s="95">
        <v>11995300</v>
      </c>
      <c r="AC16" s="10">
        <v>51.85</v>
      </c>
      <c r="AE16" s="138"/>
    </row>
    <row r="17" spans="1:41" x14ac:dyDescent="0.25">
      <c r="H17" s="72"/>
      <c r="O17" s="2"/>
      <c r="P17" s="2"/>
      <c r="Q17" s="2"/>
      <c r="W17" s="133">
        <v>42706</v>
      </c>
      <c r="X17" s="10">
        <v>50.26</v>
      </c>
      <c r="Y17" s="10">
        <v>50.68</v>
      </c>
      <c r="Z17" s="10">
        <v>50.11</v>
      </c>
      <c r="AA17" s="10">
        <v>50.46</v>
      </c>
      <c r="AB17" s="95">
        <v>6730200</v>
      </c>
      <c r="AC17" s="10">
        <v>50.46</v>
      </c>
      <c r="AE17" s="138"/>
    </row>
    <row r="18" spans="1:41" x14ac:dyDescent="0.25">
      <c r="A18" s="22" t="s">
        <v>81</v>
      </c>
      <c r="B18" s="12"/>
      <c r="C18" s="12">
        <f>SUM(C2:C7)</f>
        <v>60</v>
      </c>
      <c r="D18" s="12"/>
      <c r="E18" s="12"/>
      <c r="F18" s="13">
        <f>SUM(F2:F7)</f>
        <v>3160.7999999999997</v>
      </c>
      <c r="G18" s="12"/>
      <c r="H18" s="12">
        <f>SUM(H2:H17)</f>
        <v>20</v>
      </c>
      <c r="I18" s="13"/>
      <c r="J18" s="13"/>
      <c r="K18" s="13">
        <f>SUM(K2:K17)</f>
        <v>1093.58</v>
      </c>
      <c r="L18" s="13"/>
      <c r="M18" s="13">
        <f t="shared" ref="M18" si="0">SUM(M2:M17)</f>
        <v>0</v>
      </c>
      <c r="O18" s="2"/>
      <c r="P18" s="2"/>
      <c r="Q18" s="2"/>
      <c r="W18" s="133">
        <v>42705</v>
      </c>
      <c r="X18" s="10">
        <v>50.11</v>
      </c>
      <c r="Y18" s="10">
        <v>51.25</v>
      </c>
      <c r="Z18" s="10">
        <v>50.06</v>
      </c>
      <c r="AA18" s="10">
        <v>50.65</v>
      </c>
      <c r="AB18" s="95">
        <v>7610100</v>
      </c>
      <c r="AC18" s="10">
        <v>50.65</v>
      </c>
      <c r="AE18" s="138"/>
      <c r="AL18" s="234"/>
      <c r="AO18" s="234"/>
    </row>
    <row r="19" spans="1:41" ht="15.75" thickBot="1" x14ac:dyDescent="0.3">
      <c r="A19" s="356" t="s">
        <v>199</v>
      </c>
      <c r="B19" s="357"/>
      <c r="C19" s="358">
        <f>SumByColor($A$19,C2:C17)</f>
        <v>20</v>
      </c>
      <c r="D19" s="358"/>
      <c r="E19" s="358"/>
      <c r="F19" s="359">
        <f>SumByColor($A$19,F2:F5)</f>
        <v>1054</v>
      </c>
      <c r="G19" s="358"/>
      <c r="H19" s="358">
        <f>SumByColor($A$19,H2:H17)</f>
        <v>20</v>
      </c>
      <c r="I19" s="358"/>
      <c r="J19" s="358"/>
      <c r="K19" s="359">
        <f>SumByColor($A$19,K2:K17)</f>
        <v>1094</v>
      </c>
      <c r="L19" s="358"/>
      <c r="M19" s="359">
        <f>SumByColor($A$19,M2:M17)</f>
        <v>0</v>
      </c>
      <c r="O19" s="2"/>
      <c r="P19" s="2"/>
      <c r="Q19" s="2"/>
      <c r="W19" s="133">
        <v>42705</v>
      </c>
      <c r="X19" s="10" t="s">
        <v>301</v>
      </c>
      <c r="Y19" s="10"/>
      <c r="Z19" s="10"/>
      <c r="AA19" s="10"/>
      <c r="AB19" s="95"/>
      <c r="AC19" s="10"/>
      <c r="AE19" s="138"/>
    </row>
    <row r="20" spans="1:41" x14ac:dyDescent="0.25">
      <c r="O20" s="2"/>
      <c r="P20" s="2"/>
      <c r="Q20" s="2"/>
      <c r="W20" s="133">
        <v>42704</v>
      </c>
      <c r="X20" s="10">
        <v>50.52</v>
      </c>
      <c r="Y20" s="10">
        <v>50.81</v>
      </c>
      <c r="Z20" s="10">
        <v>50.07</v>
      </c>
      <c r="AA20" s="10">
        <v>50.07</v>
      </c>
      <c r="AB20" s="95">
        <v>8198400</v>
      </c>
      <c r="AC20" s="10">
        <v>49.89</v>
      </c>
      <c r="AE20" s="138"/>
    </row>
    <row r="21" spans="1:41" x14ac:dyDescent="0.25">
      <c r="O21" s="2"/>
      <c r="P21" s="2"/>
      <c r="Q21" s="2"/>
      <c r="W21" s="133">
        <v>42703</v>
      </c>
      <c r="X21" s="10">
        <v>51.2</v>
      </c>
      <c r="Y21" s="10">
        <v>51.37</v>
      </c>
      <c r="Z21" s="10">
        <v>50.57</v>
      </c>
      <c r="AA21" s="10">
        <v>50.63</v>
      </c>
      <c r="AB21" s="95">
        <v>6065700</v>
      </c>
      <c r="AC21" s="10">
        <v>50.45</v>
      </c>
      <c r="AE21" s="138"/>
    </row>
    <row r="22" spans="1:41" x14ac:dyDescent="0.25">
      <c r="B22" s="534" t="s">
        <v>114</v>
      </c>
      <c r="C22" s="534" t="s">
        <v>147</v>
      </c>
      <c r="D22" s="535" t="s">
        <v>146</v>
      </c>
      <c r="E22" s="536" t="s">
        <v>148</v>
      </c>
      <c r="F22" s="537" t="s">
        <v>65</v>
      </c>
      <c r="G22" s="538" t="s">
        <v>152</v>
      </c>
      <c r="H22" s="537" t="s">
        <v>88</v>
      </c>
      <c r="I22" s="538" t="s">
        <v>156</v>
      </c>
      <c r="O22" s="2"/>
      <c r="P22" s="2"/>
      <c r="Q22" s="2"/>
      <c r="W22" s="133">
        <v>42702</v>
      </c>
      <c r="X22" s="10">
        <v>51.44</v>
      </c>
      <c r="Y22" s="10">
        <v>51.44</v>
      </c>
      <c r="Z22" s="10">
        <v>50.61</v>
      </c>
      <c r="AA22" s="10">
        <v>51.01</v>
      </c>
      <c r="AB22" s="95">
        <v>8602100</v>
      </c>
      <c r="AC22" s="10">
        <v>50.83</v>
      </c>
      <c r="AE22" s="138"/>
    </row>
    <row r="23" spans="1:41" x14ac:dyDescent="0.25">
      <c r="B23" s="539">
        <v>42472</v>
      </c>
      <c r="C23" s="540">
        <v>50</v>
      </c>
      <c r="D23" s="541">
        <v>56.99</v>
      </c>
      <c r="E23" s="542">
        <v>58.55</v>
      </c>
      <c r="F23" s="542">
        <f t="shared" ref="F23:F31" si="1">-C23*(D23-E23)</f>
        <v>77.999999999999758</v>
      </c>
      <c r="G23" s="542">
        <f t="shared" ref="G23:G31" si="2">IF(C23=0, 0,D23*C23)</f>
        <v>2849.5</v>
      </c>
      <c r="H23" s="543">
        <f t="shared" ref="H23:H31" si="3">IF(C23=0, D23, (E23-D23)/D23)</f>
        <v>2.7373223372521408E-2</v>
      </c>
      <c r="I23" s="542"/>
      <c r="O23" s="2"/>
      <c r="P23" s="2"/>
      <c r="Q23" s="2"/>
      <c r="W23" s="133">
        <v>42699</v>
      </c>
      <c r="X23" s="10">
        <v>51.68</v>
      </c>
      <c r="Y23" s="10">
        <v>51.74</v>
      </c>
      <c r="Z23" s="10">
        <v>51.35</v>
      </c>
      <c r="AA23" s="10">
        <v>51.52</v>
      </c>
      <c r="AB23" s="95">
        <v>2736800</v>
      </c>
      <c r="AC23" s="10">
        <v>51.33</v>
      </c>
      <c r="AE23" s="138"/>
    </row>
    <row r="24" spans="1:41" x14ac:dyDescent="0.25">
      <c r="B24" s="539">
        <v>42484</v>
      </c>
      <c r="C24" s="540">
        <v>50</v>
      </c>
      <c r="D24" s="541">
        <v>56.99</v>
      </c>
      <c r="E24" s="542">
        <v>59.43</v>
      </c>
      <c r="F24" s="542">
        <f t="shared" si="1"/>
        <v>121.99999999999989</v>
      </c>
      <c r="G24" s="542">
        <f t="shared" si="2"/>
        <v>2849.5</v>
      </c>
      <c r="H24" s="543">
        <f t="shared" si="3"/>
        <v>4.281452886471307E-2</v>
      </c>
      <c r="I24" s="542"/>
      <c r="O24" s="2"/>
      <c r="P24" s="2"/>
      <c r="Q24" s="2"/>
      <c r="W24" s="133">
        <v>42697</v>
      </c>
      <c r="X24" s="10">
        <v>51.71</v>
      </c>
      <c r="Y24" s="10">
        <v>51.85</v>
      </c>
      <c r="Z24" s="10">
        <v>51.2</v>
      </c>
      <c r="AA24" s="10">
        <v>51.34</v>
      </c>
      <c r="AB24" s="95">
        <v>4141600</v>
      </c>
      <c r="AC24" s="10">
        <v>51.16</v>
      </c>
      <c r="AE24" s="138"/>
    </row>
    <row r="25" spans="1:41" x14ac:dyDescent="0.25">
      <c r="B25" s="539">
        <v>42502</v>
      </c>
      <c r="C25" s="540">
        <v>50</v>
      </c>
      <c r="D25" s="541">
        <v>56.99</v>
      </c>
      <c r="E25" s="542">
        <v>57.99</v>
      </c>
      <c r="F25" s="542">
        <f t="shared" si="1"/>
        <v>50</v>
      </c>
      <c r="G25" s="542">
        <f t="shared" si="2"/>
        <v>2849.5</v>
      </c>
      <c r="H25" s="543">
        <f t="shared" si="3"/>
        <v>1.754693805930865E-2</v>
      </c>
      <c r="I25" s="542"/>
      <c r="O25" s="2"/>
      <c r="P25" s="2"/>
      <c r="Q25" s="2"/>
      <c r="W25" s="133">
        <v>42696</v>
      </c>
      <c r="X25" s="10">
        <v>51.47</v>
      </c>
      <c r="Y25" s="10">
        <v>51.75</v>
      </c>
      <c r="Z25" s="10">
        <v>51.05</v>
      </c>
      <c r="AA25" s="10">
        <v>51.71</v>
      </c>
      <c r="AB25" s="95">
        <v>5228100</v>
      </c>
      <c r="AC25" s="10">
        <v>51.52</v>
      </c>
      <c r="AE25" s="138"/>
    </row>
    <row r="26" spans="1:41" x14ac:dyDescent="0.25">
      <c r="B26" s="539">
        <v>42508</v>
      </c>
      <c r="C26" s="540">
        <v>50</v>
      </c>
      <c r="D26" s="541">
        <v>56.99</v>
      </c>
      <c r="E26" s="542">
        <v>56.12</v>
      </c>
      <c r="F26" s="542">
        <f t="shared" si="1"/>
        <v>-43.500000000000227</v>
      </c>
      <c r="G26" s="542">
        <f t="shared" si="2"/>
        <v>2849.5</v>
      </c>
      <c r="H26" s="543">
        <f t="shared" si="3"/>
        <v>-1.5265836111598605E-2</v>
      </c>
      <c r="I26" s="542"/>
      <c r="O26" s="2"/>
      <c r="P26" s="2"/>
      <c r="Q26" s="2"/>
      <c r="W26" s="133">
        <v>42695</v>
      </c>
      <c r="X26" s="10">
        <v>51</v>
      </c>
      <c r="Y26" s="10">
        <v>51.42</v>
      </c>
      <c r="Z26" s="10">
        <v>50.95</v>
      </c>
      <c r="AA26" s="10">
        <v>51.28</v>
      </c>
      <c r="AB26" s="95">
        <v>5357200</v>
      </c>
      <c r="AC26" s="10">
        <v>51.1</v>
      </c>
      <c r="AE26" s="138"/>
    </row>
    <row r="27" spans="1:41" x14ac:dyDescent="0.25">
      <c r="B27" s="539">
        <v>42524</v>
      </c>
      <c r="C27" s="540">
        <v>120</v>
      </c>
      <c r="D27" s="541">
        <v>55.284999999999997</v>
      </c>
      <c r="E27" s="542">
        <v>53.45</v>
      </c>
      <c r="F27" s="542">
        <f t="shared" si="1"/>
        <v>-220.19999999999925</v>
      </c>
      <c r="G27" s="542">
        <f t="shared" si="2"/>
        <v>6634.2</v>
      </c>
      <c r="H27" s="543">
        <f t="shared" si="3"/>
        <v>-3.3191643302884939E-2</v>
      </c>
      <c r="I27" s="542"/>
      <c r="O27" s="2"/>
      <c r="P27" s="2"/>
      <c r="Q27" s="2"/>
      <c r="W27" s="133">
        <v>42692</v>
      </c>
      <c r="X27" s="10">
        <v>51.39</v>
      </c>
      <c r="Y27" s="10">
        <v>51.89</v>
      </c>
      <c r="Z27" s="10">
        <v>50.96</v>
      </c>
      <c r="AA27" s="10">
        <v>51.1</v>
      </c>
      <c r="AB27" s="95">
        <v>7461600</v>
      </c>
      <c r="AC27" s="10">
        <v>50.92</v>
      </c>
      <c r="AE27" s="138"/>
    </row>
    <row r="28" spans="1:41" x14ac:dyDescent="0.25">
      <c r="B28" s="539">
        <v>42530</v>
      </c>
      <c r="C28" s="540">
        <v>120</v>
      </c>
      <c r="D28" s="541">
        <v>55.284999999999997</v>
      </c>
      <c r="E28" s="542">
        <v>54.94</v>
      </c>
      <c r="F28" s="542">
        <f t="shared" si="1"/>
        <v>-41.399999999999864</v>
      </c>
      <c r="G28" s="542">
        <f t="shared" si="2"/>
        <v>6634.2</v>
      </c>
      <c r="H28" s="543">
        <f t="shared" si="3"/>
        <v>-6.2403907027222373E-3</v>
      </c>
      <c r="I28" s="542"/>
      <c r="O28" s="2"/>
      <c r="P28" s="2"/>
      <c r="Q28" s="2"/>
      <c r="W28" s="133">
        <v>42691</v>
      </c>
      <c r="X28" s="10">
        <v>50.94</v>
      </c>
      <c r="Y28" s="10">
        <v>51.67</v>
      </c>
      <c r="Z28" s="10">
        <v>50.72</v>
      </c>
      <c r="AA28" s="10">
        <v>51.59</v>
      </c>
      <c r="AB28" s="95">
        <v>7671600</v>
      </c>
      <c r="AC28" s="10">
        <v>51.4</v>
      </c>
      <c r="AE28" s="138"/>
    </row>
    <row r="29" spans="1:41" x14ac:dyDescent="0.25">
      <c r="B29" s="539">
        <v>42537</v>
      </c>
      <c r="C29" s="540">
        <v>120</v>
      </c>
      <c r="D29" s="541">
        <v>55.284999999999997</v>
      </c>
      <c r="E29" s="542">
        <v>53.47</v>
      </c>
      <c r="F29" s="542">
        <f t="shared" si="1"/>
        <v>-217.79999999999973</v>
      </c>
      <c r="G29" s="542">
        <f t="shared" si="2"/>
        <v>6634.2</v>
      </c>
      <c r="H29" s="543">
        <f t="shared" si="3"/>
        <v>-3.2829881523017052E-2</v>
      </c>
      <c r="I29" s="542"/>
      <c r="W29" s="133">
        <v>42690</v>
      </c>
      <c r="X29" s="10">
        <v>50</v>
      </c>
      <c r="Y29" s="10">
        <v>50.8</v>
      </c>
      <c r="Z29" s="10">
        <v>49.95</v>
      </c>
      <c r="AA29" s="10">
        <v>50.68</v>
      </c>
      <c r="AB29" s="95">
        <v>6760300</v>
      </c>
      <c r="AC29" s="10">
        <v>50.5</v>
      </c>
      <c r="AE29" s="138"/>
    </row>
    <row r="30" spans="1:41" x14ac:dyDescent="0.25">
      <c r="B30" s="539">
        <v>42542</v>
      </c>
      <c r="C30" s="540">
        <v>120</v>
      </c>
      <c r="D30" s="541">
        <v>55.284999999999997</v>
      </c>
      <c r="E30" s="542">
        <v>54.77</v>
      </c>
      <c r="F30" s="542">
        <f t="shared" si="1"/>
        <v>-61.799999999999216</v>
      </c>
      <c r="G30" s="542">
        <f t="shared" si="2"/>
        <v>6634.2</v>
      </c>
      <c r="H30" s="543">
        <f t="shared" si="3"/>
        <v>-9.3153658315997742E-3</v>
      </c>
      <c r="I30" s="542"/>
      <c r="W30" s="133">
        <v>42689</v>
      </c>
      <c r="X30" s="10">
        <v>50.46</v>
      </c>
      <c r="Y30" s="10">
        <v>50.64</v>
      </c>
      <c r="Z30" s="10">
        <v>49.75</v>
      </c>
      <c r="AA30" s="10">
        <v>50.13</v>
      </c>
      <c r="AB30" s="95">
        <v>9299800</v>
      </c>
      <c r="AC30" s="10">
        <v>49.95</v>
      </c>
      <c r="AE30" s="138"/>
    </row>
    <row r="31" spans="1:41" x14ac:dyDescent="0.25">
      <c r="B31" s="539">
        <v>42546</v>
      </c>
      <c r="C31" s="540">
        <v>150</v>
      </c>
      <c r="D31" s="541">
        <v>54.704000000000001</v>
      </c>
      <c r="E31" s="542">
        <v>52.59</v>
      </c>
      <c r="F31" s="542">
        <f t="shared" si="1"/>
        <v>-317.09999999999957</v>
      </c>
      <c r="G31" s="542">
        <f t="shared" si="2"/>
        <v>8205.6</v>
      </c>
      <c r="H31" s="543">
        <f t="shared" si="3"/>
        <v>-3.8644340450424051E-2</v>
      </c>
      <c r="I31" s="542"/>
      <c r="W31" s="133">
        <v>42688</v>
      </c>
      <c r="X31" s="10">
        <v>51.18</v>
      </c>
      <c r="Y31" s="10">
        <v>51.19</v>
      </c>
      <c r="Z31" s="10">
        <v>50.21</v>
      </c>
      <c r="AA31" s="10">
        <v>50.21</v>
      </c>
      <c r="AB31" s="95">
        <v>8063900</v>
      </c>
      <c r="AC31" s="10">
        <v>50.03</v>
      </c>
      <c r="AE31" s="138"/>
    </row>
    <row r="32" spans="1:41" x14ac:dyDescent="0.25">
      <c r="B32" s="539">
        <v>42549</v>
      </c>
      <c r="C32" s="540">
        <v>150</v>
      </c>
      <c r="D32" s="541">
        <v>54.704000000000001</v>
      </c>
      <c r="E32" s="542">
        <v>53.09</v>
      </c>
      <c r="F32" s="542">
        <f t="shared" ref="F32" si="4">-C32*(D32-E32)</f>
        <v>-242.09999999999957</v>
      </c>
      <c r="G32" s="542">
        <f t="shared" ref="G32" si="5">IF(C32=0, 0,D32*C32)</f>
        <v>8205.6</v>
      </c>
      <c r="H32" s="543">
        <f t="shared" ref="H32" si="6">IF(C32=0, D32, (E32-D32)/D32)</f>
        <v>-2.9504241006142094E-2</v>
      </c>
      <c r="I32" s="542" t="s">
        <v>237</v>
      </c>
      <c r="W32" s="133">
        <v>42685</v>
      </c>
      <c r="X32" s="10">
        <v>50.22</v>
      </c>
      <c r="Y32" s="10">
        <v>50.85</v>
      </c>
      <c r="Z32" s="10">
        <v>50.18</v>
      </c>
      <c r="AA32" s="10">
        <v>50.77</v>
      </c>
      <c r="AB32" s="95">
        <v>6283600</v>
      </c>
      <c r="AC32" s="10">
        <v>50.59</v>
      </c>
      <c r="AE32" s="138"/>
    </row>
    <row r="33" spans="2:41" x14ac:dyDescent="0.25">
      <c r="B33" s="539">
        <v>42550</v>
      </c>
      <c r="C33" s="540">
        <v>100</v>
      </c>
      <c r="D33" s="541">
        <v>54.6511</v>
      </c>
      <c r="E33" s="542">
        <v>55.13</v>
      </c>
      <c r="F33" s="542">
        <f t="shared" ref="F33:F35" si="7">-C33*(D33-E33)</f>
        <v>47.890000000000299</v>
      </c>
      <c r="G33" s="542">
        <f t="shared" ref="G33:G35" si="8">IF(C33=0, 0,D33*C33)</f>
        <v>5465.11</v>
      </c>
      <c r="H33" s="543">
        <f t="shared" ref="H33:H35" si="9">IF(C33=0, D33, (E33-D33)/D33)</f>
        <v>8.7628611317979513E-3</v>
      </c>
      <c r="I33" s="542" t="s">
        <v>238</v>
      </c>
      <c r="W33" s="133">
        <v>42684</v>
      </c>
      <c r="X33" s="10">
        <v>51.29</v>
      </c>
      <c r="Y33" s="10">
        <v>51.37</v>
      </c>
      <c r="Z33" s="10">
        <v>50.33</v>
      </c>
      <c r="AA33" s="10">
        <v>50.39</v>
      </c>
      <c r="AB33" s="95">
        <v>12316100</v>
      </c>
      <c r="AC33" s="10">
        <v>50.21</v>
      </c>
      <c r="AE33" s="138"/>
    </row>
    <row r="34" spans="2:41" x14ac:dyDescent="0.25">
      <c r="B34" s="539">
        <v>42552</v>
      </c>
      <c r="C34" s="540">
        <v>100</v>
      </c>
      <c r="D34" s="541">
        <v>54.6511</v>
      </c>
      <c r="E34" s="542">
        <v>55.61</v>
      </c>
      <c r="F34" s="542">
        <f t="shared" si="7"/>
        <v>95.889999999999986</v>
      </c>
      <c r="G34" s="542">
        <f t="shared" si="8"/>
        <v>5465.11</v>
      </c>
      <c r="H34" s="543">
        <f t="shared" si="9"/>
        <v>1.7545849946295679E-2</v>
      </c>
      <c r="I34" s="542"/>
      <c r="W34" s="133">
        <v>42683</v>
      </c>
      <c r="X34" s="10">
        <v>50.07</v>
      </c>
      <c r="Y34" s="10">
        <v>51.27</v>
      </c>
      <c r="Z34" s="10">
        <v>49.8</v>
      </c>
      <c r="AA34" s="10">
        <v>51.12</v>
      </c>
      <c r="AB34" s="95">
        <v>9058600</v>
      </c>
      <c r="AC34" s="10">
        <v>50.94</v>
      </c>
      <c r="AE34" s="138"/>
    </row>
    <row r="35" spans="2:41" x14ac:dyDescent="0.25">
      <c r="B35" s="539">
        <v>42556</v>
      </c>
      <c r="C35" s="540">
        <v>100</v>
      </c>
      <c r="D35" s="541">
        <v>54.539099999999998</v>
      </c>
      <c r="E35" s="542">
        <v>55.2</v>
      </c>
      <c r="F35" s="542">
        <f t="shared" si="7"/>
        <v>66.090000000000515</v>
      </c>
      <c r="G35" s="542">
        <f t="shared" si="8"/>
        <v>5453.91</v>
      </c>
      <c r="H35" s="543">
        <f t="shared" si="9"/>
        <v>1.2117911736717422E-2</v>
      </c>
      <c r="I35" s="542" t="s">
        <v>190</v>
      </c>
      <c r="W35" s="133">
        <v>42682</v>
      </c>
      <c r="X35" s="10">
        <v>51.1</v>
      </c>
      <c r="Y35" s="10">
        <v>51.49</v>
      </c>
      <c r="Z35" s="10">
        <v>50.95</v>
      </c>
      <c r="AA35" s="10">
        <v>51.08</v>
      </c>
      <c r="AB35" s="95">
        <v>8107100</v>
      </c>
      <c r="AC35" s="10">
        <v>50.9</v>
      </c>
      <c r="AE35" s="138"/>
    </row>
    <row r="36" spans="2:41" x14ac:dyDescent="0.25">
      <c r="B36" s="539">
        <v>42562</v>
      </c>
      <c r="C36" s="540">
        <v>100</v>
      </c>
      <c r="D36" s="541">
        <v>54.539099999999998</v>
      </c>
      <c r="E36" s="542">
        <v>56.83</v>
      </c>
      <c r="F36" s="542">
        <f t="shared" ref="F36:F37" si="10">-C36*(D36-E36)</f>
        <v>229.09000000000006</v>
      </c>
      <c r="G36" s="542">
        <f t="shared" ref="G36:G37" si="11">IF(C36=0, 0,D36*C36)</f>
        <v>5453.91</v>
      </c>
      <c r="H36" s="543">
        <f t="shared" ref="H36:H37" si="12">IF(C36=0, D36, (E36-D36)/D36)</f>
        <v>4.2004726884015332E-2</v>
      </c>
      <c r="I36" s="542"/>
      <c r="W36" s="133">
        <v>42681</v>
      </c>
      <c r="X36" s="10">
        <v>50.48</v>
      </c>
      <c r="Y36" s="10">
        <v>50.93</v>
      </c>
      <c r="Z36" s="10">
        <v>50.28</v>
      </c>
      <c r="AA36" s="10">
        <v>50.91</v>
      </c>
      <c r="AB36" s="95">
        <v>8358700</v>
      </c>
      <c r="AC36" s="10">
        <v>50.73</v>
      </c>
      <c r="AE36" s="138"/>
      <c r="AL36" s="234"/>
    </row>
    <row r="37" spans="2:41" x14ac:dyDescent="0.25">
      <c r="B37" s="539">
        <v>42563</v>
      </c>
      <c r="C37" s="540">
        <v>30</v>
      </c>
      <c r="D37" s="541">
        <v>46.98</v>
      </c>
      <c r="E37" s="542">
        <v>58.06</v>
      </c>
      <c r="F37" s="542">
        <f t="shared" si="10"/>
        <v>332.40000000000015</v>
      </c>
      <c r="G37" s="542">
        <f t="shared" si="11"/>
        <v>1409.3999999999999</v>
      </c>
      <c r="H37" s="543">
        <f t="shared" si="12"/>
        <v>0.23584504044274171</v>
      </c>
      <c r="I37" s="542"/>
      <c r="W37" s="133">
        <v>42678</v>
      </c>
      <c r="X37" s="10">
        <v>49.8</v>
      </c>
      <c r="Y37" s="10">
        <v>50.45</v>
      </c>
      <c r="Z37" s="10">
        <v>49.76</v>
      </c>
      <c r="AA37" s="10">
        <v>49.96</v>
      </c>
      <c r="AB37" s="95">
        <v>9925200</v>
      </c>
      <c r="AC37" s="10">
        <v>49.78</v>
      </c>
      <c r="AE37" s="138"/>
    </row>
    <row r="38" spans="2:41" x14ac:dyDescent="0.25">
      <c r="B38" s="539">
        <v>42570</v>
      </c>
      <c r="C38" s="540">
        <v>30</v>
      </c>
      <c r="D38" s="541">
        <v>46.98</v>
      </c>
      <c r="E38" s="542">
        <v>57.76</v>
      </c>
      <c r="F38" s="542">
        <f t="shared" ref="F38" si="13">-C38*(D38-E38)</f>
        <v>323.40000000000003</v>
      </c>
      <c r="G38" s="542">
        <f t="shared" ref="G38" si="14">IF(C38=0, 0,D38*C38)</f>
        <v>1409.3999999999999</v>
      </c>
      <c r="H38" s="543">
        <f t="shared" ref="H38" si="15">IF(C38=0, D38, (E38-D38)/D38)</f>
        <v>0.22945934440187318</v>
      </c>
      <c r="I38" s="542"/>
      <c r="W38" s="133">
        <v>42677</v>
      </c>
      <c r="X38" s="10">
        <v>49.98</v>
      </c>
      <c r="Y38" s="10">
        <v>50</v>
      </c>
      <c r="Z38" s="10">
        <v>49.31</v>
      </c>
      <c r="AA38" s="10">
        <v>49.73</v>
      </c>
      <c r="AB38" s="95">
        <v>7678700</v>
      </c>
      <c r="AC38" s="10">
        <v>49.55</v>
      </c>
      <c r="AE38" s="138"/>
    </row>
    <row r="39" spans="2:41" x14ac:dyDescent="0.25">
      <c r="B39" s="539">
        <v>42571</v>
      </c>
      <c r="C39" s="540">
        <v>30</v>
      </c>
      <c r="D39" s="541">
        <v>46.98</v>
      </c>
      <c r="E39" s="542">
        <v>57.76</v>
      </c>
      <c r="F39" s="542">
        <f t="shared" ref="F39" si="16">-C39*(D39-E39)</f>
        <v>323.40000000000003</v>
      </c>
      <c r="G39" s="542">
        <f t="shared" ref="G39" si="17">IF(C39=0, 0,D39*C39)</f>
        <v>1409.3999999999999</v>
      </c>
      <c r="H39" s="543">
        <f t="shared" ref="H39" si="18">IF(C39=0, D39, (E39-D39)/D39)</f>
        <v>0.22945934440187318</v>
      </c>
      <c r="I39" s="542"/>
      <c r="W39" s="133">
        <v>42676</v>
      </c>
      <c r="X39" s="10">
        <v>49.24</v>
      </c>
      <c r="Y39" s="10">
        <v>50.27</v>
      </c>
      <c r="Z39" s="10">
        <v>49.01</v>
      </c>
      <c r="AA39" s="10">
        <v>49.72</v>
      </c>
      <c r="AB39" s="95">
        <v>10775900</v>
      </c>
      <c r="AC39" s="10">
        <v>49.54</v>
      </c>
      <c r="AE39" s="138"/>
    </row>
    <row r="40" spans="2:41" x14ac:dyDescent="0.25">
      <c r="B40" s="539">
        <v>42572</v>
      </c>
      <c r="C40" s="540">
        <v>30</v>
      </c>
      <c r="D40" s="541">
        <v>46.98</v>
      </c>
      <c r="E40" s="542">
        <v>56.99</v>
      </c>
      <c r="F40" s="542">
        <f t="shared" ref="F40" si="19">-C40*(D40-E40)</f>
        <v>300.30000000000018</v>
      </c>
      <c r="G40" s="542">
        <f t="shared" ref="G40" si="20">IF(C40=0, 0,D40*C40)</f>
        <v>1409.3999999999999</v>
      </c>
      <c r="H40" s="543">
        <f t="shared" ref="H40" si="21">IF(C40=0, D40, (E40-D40)/D40)</f>
        <v>0.21306939123031091</v>
      </c>
      <c r="I40" s="542"/>
      <c r="W40" s="133">
        <v>42675</v>
      </c>
      <c r="X40" s="10">
        <v>50.5</v>
      </c>
      <c r="Y40" s="10">
        <v>50.51</v>
      </c>
      <c r="Z40" s="10">
        <v>49.14</v>
      </c>
      <c r="AA40" s="10">
        <v>49.62</v>
      </c>
      <c r="AB40" s="95">
        <v>14100400</v>
      </c>
      <c r="AC40" s="10">
        <v>49.44</v>
      </c>
      <c r="AE40" s="138"/>
    </row>
    <row r="41" spans="2:41" x14ac:dyDescent="0.25">
      <c r="B41" s="539">
        <v>42577</v>
      </c>
      <c r="C41" s="540">
        <v>30</v>
      </c>
      <c r="D41" s="541">
        <v>46.98</v>
      </c>
      <c r="E41" s="542">
        <v>56.37</v>
      </c>
      <c r="F41" s="542">
        <f t="shared" ref="F41" si="22">-C41*(D41-E41)</f>
        <v>281.70000000000005</v>
      </c>
      <c r="G41" s="542">
        <f t="shared" ref="G41" si="23">IF(C41=0, 0,D41*C41)</f>
        <v>1409.3999999999999</v>
      </c>
      <c r="H41" s="543">
        <f t="shared" ref="H41" si="24">IF(C41=0, D41, (E41-D41)/D41)</f>
        <v>0.19987228607918264</v>
      </c>
      <c r="I41" s="542"/>
      <c r="W41" s="133">
        <v>42674</v>
      </c>
      <c r="X41" s="10">
        <v>50.88</v>
      </c>
      <c r="Y41" s="10">
        <v>51.15</v>
      </c>
      <c r="Z41" s="10">
        <v>50</v>
      </c>
      <c r="AA41" s="10">
        <v>50.18</v>
      </c>
      <c r="AB41" s="95">
        <v>17931300</v>
      </c>
      <c r="AC41" s="10">
        <v>50</v>
      </c>
      <c r="AE41" s="138"/>
    </row>
    <row r="42" spans="2:41" ht="20.25" thickBot="1" x14ac:dyDescent="0.35">
      <c r="B42" s="539">
        <v>42580</v>
      </c>
      <c r="C42" s="540">
        <v>30</v>
      </c>
      <c r="D42" s="541">
        <v>46.98</v>
      </c>
      <c r="E42" s="542">
        <v>55.5</v>
      </c>
      <c r="F42" s="542">
        <f t="shared" ref="F42" si="25">-C42*(D42-E42)</f>
        <v>255.60000000000008</v>
      </c>
      <c r="G42" s="542">
        <f t="shared" ref="G42" si="26">IF(C42=0, 0,D42*C42)</f>
        <v>1409.3999999999999</v>
      </c>
      <c r="H42" s="543">
        <f t="shared" ref="H42" si="27">IF(C42=0, D42, (E42-D42)/D42)</f>
        <v>0.18135376756066418</v>
      </c>
      <c r="I42" s="542"/>
      <c r="T42" s="91" t="s">
        <v>113</v>
      </c>
      <c r="W42" s="133">
        <v>42671</v>
      </c>
      <c r="X42" s="10">
        <v>52.12</v>
      </c>
      <c r="Y42" s="10">
        <v>52.5</v>
      </c>
      <c r="Z42" s="10">
        <v>51.79</v>
      </c>
      <c r="AA42" s="10">
        <v>52.02</v>
      </c>
      <c r="AB42" s="95">
        <v>9096700</v>
      </c>
      <c r="AC42" s="10">
        <v>51.83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51.91</v>
      </c>
      <c r="W43" s="133">
        <v>42670</v>
      </c>
      <c r="X43" s="10">
        <v>52.34</v>
      </c>
      <c r="Y43" s="10">
        <v>52.34</v>
      </c>
      <c r="Z43" s="10">
        <v>51.69</v>
      </c>
      <c r="AA43" s="10">
        <v>51.89</v>
      </c>
      <c r="AB43" s="95">
        <v>7939200</v>
      </c>
      <c r="AC43" s="10">
        <v>51.7</v>
      </c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614" t="s">
        <v>78</v>
      </c>
      <c r="P44" s="614"/>
      <c r="T44" s="93" t="s">
        <v>99</v>
      </c>
      <c r="U44" s="130">
        <v>51.8</v>
      </c>
      <c r="W44" s="133">
        <v>42669</v>
      </c>
      <c r="X44" s="10">
        <v>50.95</v>
      </c>
      <c r="Y44" s="10">
        <v>52.27</v>
      </c>
      <c r="Z44" s="10">
        <v>50.9</v>
      </c>
      <c r="AA44" s="10">
        <v>51.97</v>
      </c>
      <c r="AB44" s="95">
        <v>12401100</v>
      </c>
      <c r="AC44" s="10">
        <v>51.78</v>
      </c>
      <c r="AE44" s="138"/>
    </row>
    <row r="45" spans="2:41" ht="15.75" thickTop="1" x14ac:dyDescent="0.25">
      <c r="B45" s="191" t="s">
        <v>114</v>
      </c>
      <c r="C45" s="191" t="s">
        <v>147</v>
      </c>
      <c r="D45" s="192" t="s">
        <v>146</v>
      </c>
      <c r="E45" s="194" t="s">
        <v>148</v>
      </c>
      <c r="F45" s="195" t="s">
        <v>65</v>
      </c>
      <c r="G45" s="229" t="s">
        <v>152</v>
      </c>
      <c r="H45" s="195" t="s">
        <v>88</v>
      </c>
      <c r="I45" s="229" t="s">
        <v>156</v>
      </c>
      <c r="O45" s="83">
        <v>1.1000000000000001</v>
      </c>
      <c r="P45" s="83">
        <f>O45*$Q$4</f>
        <v>56.166000000000004</v>
      </c>
      <c r="T45" s="93" t="s">
        <v>100</v>
      </c>
      <c r="U45" s="130" t="s">
        <v>129</v>
      </c>
      <c r="W45" s="133">
        <v>42668</v>
      </c>
      <c r="X45" s="10">
        <v>50.97</v>
      </c>
      <c r="Y45" s="10">
        <v>51.44</v>
      </c>
      <c r="Z45" s="10">
        <v>50.71</v>
      </c>
      <c r="AA45" s="10">
        <v>51.05</v>
      </c>
      <c r="AB45" s="95">
        <v>14975300</v>
      </c>
      <c r="AC45" s="10">
        <v>50.87</v>
      </c>
      <c r="AE45" s="138"/>
    </row>
    <row r="46" spans="2:41" x14ac:dyDescent="0.25">
      <c r="B46" s="193">
        <v>42640</v>
      </c>
      <c r="C46" s="7">
        <v>40</v>
      </c>
      <c r="D46" s="79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264</v>
      </c>
      <c r="O46" s="83">
        <v>1.0900000000000001</v>
      </c>
      <c r="P46" s="83">
        <f t="shared" ref="P46:P65" si="31">O46*$Q$4</f>
        <v>55.655400000000007</v>
      </c>
      <c r="T46" s="93" t="s">
        <v>101</v>
      </c>
      <c r="U46" s="130" t="s">
        <v>129</v>
      </c>
      <c r="W46" s="133">
        <v>42667</v>
      </c>
      <c r="X46" s="10">
        <v>52.16</v>
      </c>
      <c r="Y46" s="10">
        <v>52.29</v>
      </c>
      <c r="Z46" s="10">
        <v>51.83</v>
      </c>
      <c r="AA46" s="10">
        <v>51.87</v>
      </c>
      <c r="AB46" s="95">
        <v>7578200</v>
      </c>
      <c r="AC46" s="10">
        <v>51.68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55.144800000000004</v>
      </c>
      <c r="T47" s="93" t="s">
        <v>102</v>
      </c>
      <c r="U47" s="130">
        <v>62</v>
      </c>
      <c r="W47" s="133">
        <v>42664</v>
      </c>
      <c r="X47" s="10">
        <v>51.74</v>
      </c>
      <c r="Y47" s="10">
        <v>51.87</v>
      </c>
      <c r="Z47" s="10">
        <v>51.25</v>
      </c>
      <c r="AA47" s="10">
        <v>51.77</v>
      </c>
      <c r="AB47" s="95">
        <v>9161000</v>
      </c>
      <c r="AC47" s="10">
        <v>51.58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54.634200000000007</v>
      </c>
      <c r="T48" s="93" t="s">
        <v>103</v>
      </c>
      <c r="U48" s="130">
        <v>0.491344</v>
      </c>
      <c r="W48" s="133">
        <v>42663</v>
      </c>
      <c r="X48" s="10">
        <v>51.77</v>
      </c>
      <c r="Y48" s="10">
        <v>52.36</v>
      </c>
      <c r="Z48" s="10">
        <v>51.69</v>
      </c>
      <c r="AA48" s="10">
        <v>51.89</v>
      </c>
      <c r="AB48" s="95">
        <v>6590500</v>
      </c>
      <c r="AC48" s="10">
        <v>51.7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54.123600000000003</v>
      </c>
      <c r="T49" s="93" t="s">
        <v>122</v>
      </c>
      <c r="U49" s="130" t="s">
        <v>434</v>
      </c>
      <c r="W49" s="133">
        <v>42662</v>
      </c>
      <c r="X49" s="10">
        <v>51.34</v>
      </c>
      <c r="Y49" s="10">
        <v>51.84</v>
      </c>
      <c r="Z49" s="10">
        <v>51.14</v>
      </c>
      <c r="AA49" s="10">
        <v>51.8</v>
      </c>
      <c r="AB49" s="95">
        <v>6999000</v>
      </c>
      <c r="AC49" s="10">
        <v>51.61</v>
      </c>
      <c r="AE49" s="138"/>
    </row>
    <row r="50" spans="1:41" x14ac:dyDescent="0.25">
      <c r="B50" s="193">
        <v>42676</v>
      </c>
      <c r="C50" s="10">
        <v>40</v>
      </c>
      <c r="D50" s="200">
        <v>52.68</v>
      </c>
      <c r="E50" s="40">
        <v>49.72</v>
      </c>
      <c r="F50" s="40">
        <f t="shared" ref="F50" si="41">-C50*(D50-E50)</f>
        <v>-118.40000000000003</v>
      </c>
      <c r="G50" s="40">
        <f t="shared" ref="G50" si="42">IF(C50=0, 0,D50*C50)</f>
        <v>2107.1999999999998</v>
      </c>
      <c r="H50" s="232">
        <f t="shared" ref="H50" si="43">IF(C50=0, D50, (E50-D50)/D50)</f>
        <v>-5.6188306757782858E-2</v>
      </c>
      <c r="I50" s="40"/>
      <c r="O50" s="83">
        <v>1.05</v>
      </c>
      <c r="P50" s="83">
        <f t="shared" si="31"/>
        <v>53.613000000000007</v>
      </c>
      <c r="T50" s="93"/>
      <c r="U50" s="130"/>
      <c r="W50" s="133">
        <v>42661</v>
      </c>
      <c r="X50" s="10">
        <v>51.3</v>
      </c>
      <c r="Y50" s="10">
        <v>51.66</v>
      </c>
      <c r="Z50" s="10">
        <v>51.19</v>
      </c>
      <c r="AA50" s="10">
        <v>51.22</v>
      </c>
      <c r="AB50" s="95">
        <v>6805200</v>
      </c>
      <c r="AC50" s="10">
        <v>51.04</v>
      </c>
      <c r="AE50" s="138"/>
      <c r="AL50" s="234"/>
      <c r="AO50" s="234"/>
    </row>
    <row r="51" spans="1:41" x14ac:dyDescent="0.25">
      <c r="B51" s="193">
        <v>42701</v>
      </c>
      <c r="C51" s="10">
        <v>40</v>
      </c>
      <c r="D51" s="200">
        <v>52.68</v>
      </c>
      <c r="E51" s="40">
        <v>51.52</v>
      </c>
      <c r="F51" s="40">
        <f t="shared" ref="F51:F52" si="44">-C51*(D51-E51)</f>
        <v>-46.399999999999864</v>
      </c>
      <c r="G51" s="40">
        <f t="shared" ref="G51:G52" si="45">IF(C51=0, 0,D51*C51)</f>
        <v>2107.1999999999998</v>
      </c>
      <c r="H51" s="232">
        <f t="shared" ref="H51:H52" si="46">IF(C51=0, D51, (E51-D51)/D51)</f>
        <v>-2.2019741837509425E-2</v>
      </c>
      <c r="I51" s="40"/>
      <c r="O51" s="83">
        <v>1.04</v>
      </c>
      <c r="P51" s="83">
        <f t="shared" si="31"/>
        <v>53.102400000000003</v>
      </c>
      <c r="T51" s="93" t="s">
        <v>105</v>
      </c>
      <c r="U51" s="130" t="s">
        <v>532</v>
      </c>
      <c r="W51" s="133">
        <v>42660</v>
      </c>
      <c r="X51" s="10">
        <v>51.65</v>
      </c>
      <c r="Y51" s="10">
        <v>51.75</v>
      </c>
      <c r="Z51" s="10">
        <v>50.96</v>
      </c>
      <c r="AA51" s="10">
        <v>51.03</v>
      </c>
      <c r="AB51" s="95">
        <v>7904000</v>
      </c>
      <c r="AC51" s="10">
        <v>50.85</v>
      </c>
      <c r="AE51" s="138"/>
    </row>
    <row r="52" spans="1:41" x14ac:dyDescent="0.25">
      <c r="B52" s="193">
        <v>42724</v>
      </c>
      <c r="C52" s="7">
        <v>40</v>
      </c>
      <c r="D52" s="79">
        <v>51.680500000000002</v>
      </c>
      <c r="E52" s="40">
        <v>51.79</v>
      </c>
      <c r="F52" s="40">
        <f t="shared" si="44"/>
        <v>4.3799999999998818</v>
      </c>
      <c r="G52" s="40">
        <f t="shared" si="45"/>
        <v>2067.2200000000003</v>
      </c>
      <c r="H52" s="232">
        <f t="shared" si="46"/>
        <v>2.1187875504299889E-3</v>
      </c>
      <c r="I52" s="40"/>
      <c r="O52" s="83">
        <v>1.03</v>
      </c>
      <c r="P52" s="83">
        <f t="shared" si="31"/>
        <v>52.591800000000006</v>
      </c>
      <c r="T52" s="93" t="s">
        <v>106</v>
      </c>
      <c r="U52" s="130" t="s">
        <v>435</v>
      </c>
      <c r="W52" s="133">
        <v>42657</v>
      </c>
      <c r="X52" s="10">
        <v>52.38</v>
      </c>
      <c r="Y52" s="10">
        <v>52.5</v>
      </c>
      <c r="Z52" s="10">
        <v>51.62</v>
      </c>
      <c r="AA52" s="10">
        <v>51.62</v>
      </c>
      <c r="AB52" s="95">
        <v>7133800</v>
      </c>
      <c r="AC52" s="10">
        <v>51.43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52.081200000000003</v>
      </c>
      <c r="T53" s="93" t="s">
        <v>107</v>
      </c>
      <c r="U53" s="131">
        <v>8175000</v>
      </c>
      <c r="W53" s="133">
        <v>42656</v>
      </c>
      <c r="X53" s="10">
        <v>52.12</v>
      </c>
      <c r="Y53" s="10">
        <v>52.32</v>
      </c>
      <c r="Z53" s="10">
        <v>51.5</v>
      </c>
      <c r="AA53" s="10">
        <v>52.03</v>
      </c>
      <c r="AB53" s="95">
        <v>8425800</v>
      </c>
      <c r="AC53" s="10">
        <v>51.84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51.570600000000006</v>
      </c>
      <c r="T54" s="93" t="s">
        <v>110</v>
      </c>
      <c r="U54" s="131">
        <v>9970770</v>
      </c>
      <c r="W54" s="133">
        <v>42655</v>
      </c>
      <c r="X54" s="10">
        <v>52.01</v>
      </c>
      <c r="Y54" s="10">
        <v>52.71</v>
      </c>
      <c r="Z54" s="10">
        <v>51.8</v>
      </c>
      <c r="AA54" s="10">
        <v>52.44</v>
      </c>
      <c r="AB54" s="95">
        <v>9301300</v>
      </c>
      <c r="AC54" s="10">
        <v>52.25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51.06</v>
      </c>
      <c r="T55" s="93" t="s">
        <v>108</v>
      </c>
      <c r="U55" s="130" t="s">
        <v>533</v>
      </c>
      <c r="W55" s="133">
        <v>42654</v>
      </c>
      <c r="X55" s="10">
        <v>51.95</v>
      </c>
      <c r="Y55" s="10">
        <v>52.25</v>
      </c>
      <c r="Z55" s="10">
        <v>51.52</v>
      </c>
      <c r="AA55" s="10">
        <v>51.82</v>
      </c>
      <c r="AB55" s="95">
        <v>9203500</v>
      </c>
      <c r="AC55" s="10">
        <v>51.63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50.549399999999999</v>
      </c>
      <c r="T56" s="93" t="s">
        <v>111</v>
      </c>
      <c r="U56" s="130">
        <v>22.61</v>
      </c>
      <c r="W56" s="133">
        <v>42653</v>
      </c>
      <c r="X56" s="10">
        <v>52.13</v>
      </c>
      <c r="Y56" s="10">
        <v>52.25</v>
      </c>
      <c r="Z56" s="10">
        <v>51.77</v>
      </c>
      <c r="AA56" s="10">
        <v>51.79</v>
      </c>
      <c r="AB56" s="95">
        <v>5469300</v>
      </c>
      <c r="AC56" s="10">
        <v>51.6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50.038800000000002</v>
      </c>
      <c r="T57" s="93" t="s">
        <v>112</v>
      </c>
      <c r="U57" s="130">
        <v>2.27</v>
      </c>
      <c r="W57" s="133">
        <v>42650</v>
      </c>
      <c r="X57" s="10">
        <v>52.42</v>
      </c>
      <c r="Y57" s="10">
        <v>52.46</v>
      </c>
      <c r="Z57" s="10">
        <v>51.68</v>
      </c>
      <c r="AA57" s="10">
        <v>51.79</v>
      </c>
      <c r="AB57" s="95">
        <v>8407100</v>
      </c>
      <c r="AC57" s="10">
        <v>51.6</v>
      </c>
      <c r="AE57" s="138"/>
    </row>
    <row r="58" spans="1:41" x14ac:dyDescent="0.25">
      <c r="O58" s="83">
        <v>0.97</v>
      </c>
      <c r="P58" s="83">
        <f t="shared" si="31"/>
        <v>49.528199999999998</v>
      </c>
      <c r="T58" s="93" t="s">
        <v>109</v>
      </c>
      <c r="U58" s="130" t="s">
        <v>534</v>
      </c>
      <c r="W58" s="133">
        <v>42649</v>
      </c>
      <c r="X58" s="10">
        <v>52.2</v>
      </c>
      <c r="Y58" s="10">
        <v>52.33</v>
      </c>
      <c r="Z58" s="10">
        <v>51.97</v>
      </c>
      <c r="AA58" s="10">
        <v>52.03</v>
      </c>
      <c r="AB58" s="95">
        <v>9391700</v>
      </c>
      <c r="AC58" s="10">
        <v>51.84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49.017600000000002</v>
      </c>
      <c r="W59" s="133">
        <v>42648</v>
      </c>
      <c r="X59" s="10">
        <v>52.15</v>
      </c>
      <c r="Y59" s="10">
        <v>52.64</v>
      </c>
      <c r="Z59" s="10">
        <v>52.1</v>
      </c>
      <c r="AA59" s="10">
        <v>52.12</v>
      </c>
      <c r="AB59" s="95">
        <v>7244100</v>
      </c>
      <c r="AC59" s="10">
        <v>51.93</v>
      </c>
      <c r="AE59" s="138"/>
    </row>
    <row r="60" spans="1:41" x14ac:dyDescent="0.25">
      <c r="O60" s="83">
        <v>0.95</v>
      </c>
      <c r="P60" s="83">
        <f t="shared" si="31"/>
        <v>48.506999999999998</v>
      </c>
      <c r="W60" s="133">
        <v>42647</v>
      </c>
      <c r="X60" s="10">
        <v>52.9</v>
      </c>
      <c r="Y60" s="10">
        <v>53.06</v>
      </c>
      <c r="Z60" s="10">
        <v>52.08</v>
      </c>
      <c r="AA60" s="10">
        <v>52.14</v>
      </c>
      <c r="AB60" s="95">
        <v>10737400</v>
      </c>
      <c r="AC60" s="10">
        <v>51.95</v>
      </c>
      <c r="AE60" s="138"/>
    </row>
    <row r="61" spans="1:41" x14ac:dyDescent="0.25">
      <c r="O61" s="83">
        <v>0.94</v>
      </c>
      <c r="P61" s="83">
        <f t="shared" si="31"/>
        <v>47.996400000000001</v>
      </c>
      <c r="W61" s="133">
        <v>42646</v>
      </c>
      <c r="X61" s="10">
        <v>52.54</v>
      </c>
      <c r="Y61" s="10">
        <v>53</v>
      </c>
      <c r="Z61" s="10">
        <v>52.42</v>
      </c>
      <c r="AA61" s="10">
        <v>52.67</v>
      </c>
      <c r="AB61" s="95">
        <v>7632500</v>
      </c>
      <c r="AC61" s="10">
        <v>52.48</v>
      </c>
      <c r="AE61" s="138"/>
    </row>
    <row r="62" spans="1:41" x14ac:dyDescent="0.25">
      <c r="O62" s="83">
        <v>0.93</v>
      </c>
      <c r="P62" s="83">
        <f t="shared" si="31"/>
        <v>47.485800000000005</v>
      </c>
      <c r="W62" s="133">
        <v>42643</v>
      </c>
      <c r="X62" s="10">
        <v>52.57</v>
      </c>
      <c r="Y62" s="10">
        <v>53.06</v>
      </c>
      <c r="Z62" s="10">
        <v>52.28</v>
      </c>
      <c r="AA62" s="10">
        <v>52.65</v>
      </c>
      <c r="AB62" s="95">
        <v>12940200</v>
      </c>
      <c r="AC62" s="10">
        <v>52.46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46.975200000000001</v>
      </c>
      <c r="W63" s="133">
        <v>42642</v>
      </c>
      <c r="X63" s="10">
        <v>52.92</v>
      </c>
      <c r="Y63" s="10">
        <v>53.58</v>
      </c>
      <c r="Z63" s="10">
        <v>52.12</v>
      </c>
      <c r="AA63" s="10">
        <v>52.16</v>
      </c>
      <c r="AB63" s="95">
        <v>16993900</v>
      </c>
      <c r="AC63" s="10">
        <v>51.97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8" t="s">
        <v>7</v>
      </c>
      <c r="J64" s="498" t="s">
        <v>95</v>
      </c>
      <c r="K64" s="49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46.464600000000004</v>
      </c>
      <c r="W64" s="133">
        <v>42641</v>
      </c>
      <c r="X64" s="10">
        <v>54.6</v>
      </c>
      <c r="Y64" s="10">
        <v>55</v>
      </c>
      <c r="Z64" s="10">
        <v>52.8</v>
      </c>
      <c r="AA64" s="10">
        <v>53.25</v>
      </c>
      <c r="AB64" s="95">
        <v>33213000</v>
      </c>
      <c r="AC64" s="10">
        <v>53.06</v>
      </c>
      <c r="AE64" s="138"/>
    </row>
    <row r="65" spans="1:31" x14ac:dyDescent="0.25">
      <c r="A65" s="265" t="s">
        <v>200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45.954000000000001</v>
      </c>
      <c r="W65" s="133">
        <v>42640</v>
      </c>
      <c r="X65" s="10">
        <v>54.25</v>
      </c>
      <c r="Y65" s="10">
        <v>55.54</v>
      </c>
      <c r="Z65" s="10">
        <v>53.9</v>
      </c>
      <c r="AA65" s="10">
        <v>55.34</v>
      </c>
      <c r="AB65" s="95">
        <v>17945200</v>
      </c>
      <c r="AC65" s="10">
        <v>55.14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251</v>
      </c>
      <c r="M66" s="261"/>
      <c r="W66" s="133">
        <v>42639</v>
      </c>
      <c r="X66" s="10">
        <v>54.8</v>
      </c>
      <c r="Y66" s="10">
        <v>55</v>
      </c>
      <c r="Z66" s="10">
        <v>54.08</v>
      </c>
      <c r="AA66" s="10">
        <v>54.4</v>
      </c>
      <c r="AB66" s="95">
        <v>11629600</v>
      </c>
      <c r="AC66" s="10">
        <v>54.2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42636</v>
      </c>
      <c r="X67" s="10">
        <v>55.02</v>
      </c>
      <c r="Y67" s="10">
        <v>55.71</v>
      </c>
      <c r="Z67" s="10">
        <v>54.91</v>
      </c>
      <c r="AA67" s="10">
        <v>55.15</v>
      </c>
      <c r="AB67" s="95">
        <v>8921700</v>
      </c>
      <c r="AC67" s="10">
        <v>54.95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42635</v>
      </c>
      <c r="X68" s="10">
        <v>55.47</v>
      </c>
      <c r="Y68" s="10">
        <v>55.98</v>
      </c>
      <c r="Z68" s="10">
        <v>55.24</v>
      </c>
      <c r="AA68" s="10">
        <v>55.41</v>
      </c>
      <c r="AB68" s="95">
        <v>8052400</v>
      </c>
      <c r="AC68" s="10">
        <v>55.21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7">SUM(M65:M80)</f>
        <v>11.2</v>
      </c>
    </row>
    <row r="82" spans="1:13" ht="15.75" thickBot="1" x14ac:dyDescent="0.3">
      <c r="A82" s="467" t="s">
        <v>199</v>
      </c>
      <c r="B82" s="468"/>
      <c r="C82" s="469">
        <f>SumByColor($A$19,C65:C80)</f>
        <v>0</v>
      </c>
      <c r="D82" s="469"/>
      <c r="E82" s="469"/>
      <c r="F82" s="470">
        <f>SumByColor($A$19,F65:F68)</f>
        <v>0</v>
      </c>
      <c r="G82" s="469"/>
      <c r="H82" s="469">
        <f>SumByColor($A$19,H65:H80)</f>
        <v>0</v>
      </c>
      <c r="I82" s="469"/>
      <c r="J82" s="469"/>
      <c r="K82" s="470">
        <f>SumByColor($A$19,K65:K80)</f>
        <v>0</v>
      </c>
      <c r="L82" s="469"/>
      <c r="M82" s="470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65" priority="39">
      <formula>F27&gt;0</formula>
    </cfRule>
    <cfRule type="expression" dxfId="564" priority="40">
      <formula>F27&lt;0</formula>
    </cfRule>
  </conditionalFormatting>
  <conditionalFormatting sqref="H27:H33 H35:H44">
    <cfRule type="expression" dxfId="563" priority="35">
      <formula>H27&gt;0</formula>
    </cfRule>
    <cfRule type="expression" dxfId="562" priority="36">
      <formula>H27&lt;0</formula>
    </cfRule>
  </conditionalFormatting>
  <conditionalFormatting sqref="F23:F26">
    <cfRule type="expression" dxfId="561" priority="21">
      <formula>F23&gt;0</formula>
    </cfRule>
    <cfRule type="expression" dxfId="560" priority="22">
      <formula>F23&lt;0</formula>
    </cfRule>
  </conditionalFormatting>
  <conditionalFormatting sqref="H23:H26">
    <cfRule type="expression" dxfId="559" priority="19">
      <formula>H23&gt;0</formula>
    </cfRule>
    <cfRule type="expression" dxfId="558" priority="20">
      <formula>H23&lt;0</formula>
    </cfRule>
  </conditionalFormatting>
  <conditionalFormatting sqref="Q8">
    <cfRule type="expression" dxfId="557" priority="15">
      <formula>Q8&gt;0</formula>
    </cfRule>
    <cfRule type="expression" dxfId="556" priority="16">
      <formula>Q8&lt;0</formula>
    </cfRule>
  </conditionalFormatting>
  <conditionalFormatting sqref="Q7">
    <cfRule type="expression" dxfId="555" priority="17">
      <formula>Q7&gt;0</formula>
    </cfRule>
    <cfRule type="expression" dxfId="554" priority="18">
      <formula>Q7&lt;0</formula>
    </cfRule>
  </conditionalFormatting>
  <conditionalFormatting sqref="F34">
    <cfRule type="expression" dxfId="553" priority="13">
      <formula>F34&gt;0</formula>
    </cfRule>
    <cfRule type="expression" dxfId="552" priority="14">
      <formula>F34&lt;0</formula>
    </cfRule>
  </conditionalFormatting>
  <conditionalFormatting sqref="H34">
    <cfRule type="expression" dxfId="551" priority="11">
      <formula>H34&gt;0</formula>
    </cfRule>
    <cfRule type="expression" dxfId="550" priority="12">
      <formula>H34&lt;0</formula>
    </cfRule>
  </conditionalFormatting>
  <conditionalFormatting sqref="F46:F51">
    <cfRule type="expression" dxfId="549" priority="9">
      <formula>F46&gt;0</formula>
    </cfRule>
    <cfRule type="expression" dxfId="548" priority="10">
      <formula>F46&lt;0</formula>
    </cfRule>
  </conditionalFormatting>
  <conditionalFormatting sqref="H46:H51">
    <cfRule type="expression" dxfId="547" priority="7">
      <formula>H46&gt;0</formula>
    </cfRule>
    <cfRule type="expression" dxfId="546" priority="8">
      <formula>H46&lt;0</formula>
    </cfRule>
  </conditionalFormatting>
  <conditionalFormatting sqref="F52:F57">
    <cfRule type="expression" dxfId="545" priority="5">
      <formula>F52&gt;0</formula>
    </cfRule>
    <cfRule type="expression" dxfId="544" priority="6">
      <formula>F52&lt;0</formula>
    </cfRule>
  </conditionalFormatting>
  <conditionalFormatting sqref="H52:H57">
    <cfRule type="expression" dxfId="543" priority="3">
      <formula>H52&gt;0</formula>
    </cfRule>
    <cfRule type="expression" dxfId="542" priority="4">
      <formula>H52&lt;0</formula>
    </cfRule>
  </conditionalFormatting>
  <conditionalFormatting sqref="M63">
    <cfRule type="expression" dxfId="541" priority="1">
      <formula>M63&gt;0</formula>
    </cfRule>
    <cfRule type="expression" dxfId="540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28515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236</v>
      </c>
      <c r="B2" s="459">
        <v>42723</v>
      </c>
      <c r="C2" s="7">
        <v>100</v>
      </c>
      <c r="D2" s="44">
        <v>27.98</v>
      </c>
      <c r="E2" s="44">
        <v>0</v>
      </c>
      <c r="F2" s="44">
        <f>D2*C2+E2</f>
        <v>2798</v>
      </c>
      <c r="G2" s="459">
        <v>42724</v>
      </c>
      <c r="H2" s="7">
        <v>100</v>
      </c>
      <c r="I2" s="44">
        <v>27.94</v>
      </c>
      <c r="J2" s="44">
        <v>0.06</v>
      </c>
      <c r="K2" s="44">
        <f>I2*H2-J2</f>
        <v>2793.94</v>
      </c>
      <c r="L2" s="74"/>
      <c r="M2" s="4"/>
      <c r="O2" s="11" t="s">
        <v>57</v>
      </c>
      <c r="Q2">
        <f>C18-H18</f>
        <v>100</v>
      </c>
      <c r="T2" s="461" t="s">
        <v>253</v>
      </c>
      <c r="W2" s="133">
        <v>42727</v>
      </c>
      <c r="X2" s="10">
        <v>29.34</v>
      </c>
      <c r="Y2" s="10">
        <v>29.5</v>
      </c>
      <c r="Z2" s="10">
        <v>28.8</v>
      </c>
      <c r="AA2" s="10">
        <v>29.18</v>
      </c>
      <c r="AB2" s="95">
        <v>2698800</v>
      </c>
      <c r="AC2" s="10">
        <v>29.18</v>
      </c>
      <c r="AD2" s="2">
        <f>Y2-Z2</f>
        <v>0.69999999999999929</v>
      </c>
      <c r="AE2" s="138">
        <f>AC2/AC3-1</f>
        <v>-5.7921635434412533E-3</v>
      </c>
    </row>
    <row r="3" spans="1:31" x14ac:dyDescent="0.25">
      <c r="A3" s="23" t="s">
        <v>71</v>
      </c>
      <c r="B3" s="504">
        <v>42724</v>
      </c>
      <c r="C3" s="4">
        <v>100</v>
      </c>
      <c r="D3" s="3">
        <v>27.58</v>
      </c>
      <c r="E3" s="3">
        <v>0</v>
      </c>
      <c r="F3" s="3">
        <f>D3*C3+E3</f>
        <v>2758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27.6206</v>
      </c>
      <c r="T3" s="1"/>
      <c r="W3" s="133">
        <v>42726</v>
      </c>
      <c r="X3" s="10">
        <v>28.68</v>
      </c>
      <c r="Y3" s="10">
        <v>29.43</v>
      </c>
      <c r="Z3" s="10">
        <v>28.54</v>
      </c>
      <c r="AA3" s="10">
        <v>29.35</v>
      </c>
      <c r="AB3" s="95">
        <v>5719100</v>
      </c>
      <c r="AC3" s="10">
        <v>29.35</v>
      </c>
      <c r="AD3" s="2">
        <f t="shared" ref="AD3:AD66" si="0">Y3-Z3</f>
        <v>0.89000000000000057</v>
      </c>
      <c r="AE3" s="138">
        <f t="shared" ref="AE3:AE66" si="1">AC3/AC4-1</f>
        <v>1.980542043085487E-2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29.33</v>
      </c>
      <c r="R4" s="506">
        <v>9.2999999999999992E-3</v>
      </c>
      <c r="T4" s="163"/>
      <c r="U4" s="1"/>
      <c r="W4" s="133">
        <v>42725</v>
      </c>
      <c r="X4" s="10">
        <v>28.39</v>
      </c>
      <c r="Y4" s="10">
        <v>28.87</v>
      </c>
      <c r="Z4" s="10">
        <v>28.03</v>
      </c>
      <c r="AA4" s="10">
        <v>28.78</v>
      </c>
      <c r="AB4" s="95">
        <v>5545600</v>
      </c>
      <c r="AC4" s="10">
        <v>28.78</v>
      </c>
      <c r="AD4" s="2">
        <f t="shared" si="0"/>
        <v>0.83999999999999986</v>
      </c>
      <c r="AE4" s="138">
        <f t="shared" si="1"/>
        <v>2.2017045454545414E-2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2933</v>
      </c>
      <c r="W5" s="133">
        <v>42724</v>
      </c>
      <c r="X5" s="10">
        <v>27.94</v>
      </c>
      <c r="Y5" s="10">
        <v>28.22</v>
      </c>
      <c r="Z5" s="10">
        <v>27.51</v>
      </c>
      <c r="AA5" s="10">
        <v>28.16</v>
      </c>
      <c r="AB5" s="95">
        <v>6681300</v>
      </c>
      <c r="AC5" s="10">
        <v>28.16</v>
      </c>
      <c r="AD5" s="2">
        <f t="shared" si="0"/>
        <v>0.7099999999999973</v>
      </c>
      <c r="AE5" s="138">
        <f t="shared" si="1"/>
        <v>1.4043932301044393E-2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2762.06</v>
      </c>
      <c r="W6" s="133">
        <v>42723</v>
      </c>
      <c r="X6" s="10">
        <v>28.9</v>
      </c>
      <c r="Y6" s="10">
        <v>29.39</v>
      </c>
      <c r="Z6" s="10">
        <v>27.62</v>
      </c>
      <c r="AA6" s="10">
        <v>27.77</v>
      </c>
      <c r="AB6" s="95">
        <v>9512800</v>
      </c>
      <c r="AC6" s="10">
        <v>27.77</v>
      </c>
      <c r="AD6" s="2">
        <f t="shared" si="0"/>
        <v>1.7699999999999996</v>
      </c>
      <c r="AE6" s="138">
        <f t="shared" si="1"/>
        <v>-6.0554803788903877E-2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1227.3299999999995</v>
      </c>
      <c r="R7" s="30">
        <v>42755</v>
      </c>
      <c r="W7" s="133">
        <v>42720</v>
      </c>
      <c r="X7" s="10">
        <v>29.65</v>
      </c>
      <c r="Y7" s="10">
        <v>29.92</v>
      </c>
      <c r="Z7" s="10">
        <v>29.18</v>
      </c>
      <c r="AA7" s="10">
        <v>29.56</v>
      </c>
      <c r="AB7" s="95">
        <v>6812200</v>
      </c>
      <c r="AC7" s="10">
        <v>29.56</v>
      </c>
      <c r="AD7" s="2">
        <f t="shared" si="0"/>
        <v>0.74000000000000199</v>
      </c>
      <c r="AE7" s="138">
        <f t="shared" si="1"/>
        <v>-6.0524546065904294E-3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170.94000000000005</v>
      </c>
      <c r="W8" s="133">
        <v>42719</v>
      </c>
      <c r="X8" s="10">
        <v>29.22</v>
      </c>
      <c r="Y8" s="10">
        <v>30.38</v>
      </c>
      <c r="Z8" s="10">
        <v>29.1</v>
      </c>
      <c r="AA8" s="10">
        <v>29.74</v>
      </c>
      <c r="AB8" s="95">
        <v>3962500</v>
      </c>
      <c r="AC8" s="10">
        <v>29.74</v>
      </c>
      <c r="AD8" s="2">
        <f t="shared" si="0"/>
        <v>1.2799999999999976</v>
      </c>
      <c r="AE8" s="138">
        <f t="shared" si="1"/>
        <v>1.2253233492171445E-2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216</v>
      </c>
      <c r="Q9" s="138">
        <f>IF(Q2=0, 0, Q8/Q6)</f>
        <v>6.1888590399918925E-2</v>
      </c>
      <c r="W9" s="133">
        <v>42718</v>
      </c>
      <c r="X9" s="10">
        <v>29.57</v>
      </c>
      <c r="Y9" s="10">
        <v>30.44</v>
      </c>
      <c r="Z9" s="10">
        <v>29.32</v>
      </c>
      <c r="AA9" s="10">
        <v>29.38</v>
      </c>
      <c r="AB9" s="95">
        <v>4896900</v>
      </c>
      <c r="AC9" s="10">
        <v>29.38</v>
      </c>
      <c r="AD9" s="2">
        <f t="shared" si="0"/>
        <v>1.120000000000001</v>
      </c>
      <c r="AE9" s="138">
        <f t="shared" si="1"/>
        <v>-4.7425474254743083E-3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O10" s="11" t="s">
        <v>215</v>
      </c>
      <c r="P10" s="34"/>
      <c r="Q10" s="2">
        <f>M84</f>
        <v>1056.3899999999994</v>
      </c>
      <c r="W10" s="133">
        <v>42717</v>
      </c>
      <c r="X10" s="10">
        <v>30.62</v>
      </c>
      <c r="Y10" s="10">
        <v>30.63</v>
      </c>
      <c r="Z10" s="10">
        <v>29.06</v>
      </c>
      <c r="AA10" s="10">
        <v>29.52</v>
      </c>
      <c r="AB10" s="95">
        <v>6273500</v>
      </c>
      <c r="AC10" s="10">
        <v>29.52</v>
      </c>
      <c r="AD10" s="2">
        <f t="shared" si="0"/>
        <v>1.5700000000000003</v>
      </c>
      <c r="AE10" s="138">
        <f t="shared" si="1"/>
        <v>-2.3809523809523725E-2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3.7699999999999997E-2</v>
      </c>
      <c r="W11" s="133">
        <v>42716</v>
      </c>
      <c r="X11" s="10">
        <v>31.43</v>
      </c>
      <c r="Y11" s="10">
        <v>31.45</v>
      </c>
      <c r="Z11" s="10">
        <v>30.09</v>
      </c>
      <c r="AA11" s="10">
        <v>30.24</v>
      </c>
      <c r="AB11" s="95">
        <v>5559400</v>
      </c>
      <c r="AC11" s="10">
        <v>30.24</v>
      </c>
      <c r="AD11" s="2">
        <f t="shared" si="0"/>
        <v>1.3599999999999994</v>
      </c>
      <c r="AE11" s="138">
        <f t="shared" si="1"/>
        <v>-3.7555697008275102E-2</v>
      </c>
    </row>
    <row r="12" spans="1:31" x14ac:dyDescent="0.25">
      <c r="H12" s="72"/>
      <c r="W12" s="133">
        <v>42713</v>
      </c>
      <c r="X12" s="10">
        <v>30.26</v>
      </c>
      <c r="Y12" s="10">
        <v>31.54</v>
      </c>
      <c r="Z12" s="10">
        <v>30.19</v>
      </c>
      <c r="AA12" s="10">
        <v>31.42</v>
      </c>
      <c r="AB12" s="95">
        <v>5661700</v>
      </c>
      <c r="AC12" s="10">
        <v>31.42</v>
      </c>
      <c r="AD12" s="2">
        <f t="shared" si="0"/>
        <v>1.3499999999999979</v>
      </c>
      <c r="AE12" s="138">
        <f t="shared" si="1"/>
        <v>4.1086812458581923E-2</v>
      </c>
    </row>
    <row r="13" spans="1:31" x14ac:dyDescent="0.25">
      <c r="H13" s="72"/>
      <c r="W13" s="133">
        <v>42712</v>
      </c>
      <c r="X13" s="10">
        <v>30.43</v>
      </c>
      <c r="Y13" s="10">
        <v>30.69</v>
      </c>
      <c r="Z13" s="10">
        <v>29.95</v>
      </c>
      <c r="AA13" s="10">
        <v>30.18</v>
      </c>
      <c r="AB13" s="95">
        <v>4318800</v>
      </c>
      <c r="AC13" s="10">
        <v>30.18</v>
      </c>
      <c r="AD13" s="2">
        <f t="shared" si="0"/>
        <v>0.74000000000000199</v>
      </c>
      <c r="AE13" s="138">
        <f t="shared" si="1"/>
        <v>-1.6539861065166805E-3</v>
      </c>
    </row>
    <row r="14" spans="1:31" x14ac:dyDescent="0.25">
      <c r="H14" s="72"/>
      <c r="W14" s="133">
        <v>42711</v>
      </c>
      <c r="X14" s="10">
        <v>29.45</v>
      </c>
      <c r="Y14" s="10">
        <v>30.29</v>
      </c>
      <c r="Z14" s="10">
        <v>29.31</v>
      </c>
      <c r="AA14" s="10">
        <v>30.23</v>
      </c>
      <c r="AB14" s="95">
        <v>4660100</v>
      </c>
      <c r="AC14" s="10">
        <v>30.23</v>
      </c>
      <c r="AD14" s="2">
        <f t="shared" si="0"/>
        <v>0.98000000000000043</v>
      </c>
      <c r="AE14" s="138">
        <f t="shared" si="1"/>
        <v>2.8931245745405176E-2</v>
      </c>
    </row>
    <row r="15" spans="1:31" x14ac:dyDescent="0.25">
      <c r="H15" s="72"/>
      <c r="W15" s="133">
        <v>42710</v>
      </c>
      <c r="X15" s="10">
        <v>29.05</v>
      </c>
      <c r="Y15" s="10">
        <v>29.52</v>
      </c>
      <c r="Z15" s="10">
        <v>28.47</v>
      </c>
      <c r="AA15" s="10">
        <v>29.38</v>
      </c>
      <c r="AB15" s="95">
        <v>5335600</v>
      </c>
      <c r="AC15" s="10">
        <v>29.38</v>
      </c>
      <c r="AD15" s="2">
        <f t="shared" si="0"/>
        <v>1.0500000000000007</v>
      </c>
      <c r="AE15" s="138">
        <f t="shared" si="1"/>
        <v>7.1991772368871221E-3</v>
      </c>
    </row>
    <row r="16" spans="1:31" x14ac:dyDescent="0.25">
      <c r="H16" s="72"/>
      <c r="W16" s="133">
        <v>42709</v>
      </c>
      <c r="X16" s="10">
        <v>28.98</v>
      </c>
      <c r="Y16" s="10">
        <v>29.8</v>
      </c>
      <c r="Z16" s="10">
        <v>28.98</v>
      </c>
      <c r="AA16" s="10">
        <v>29.17</v>
      </c>
      <c r="AB16" s="95">
        <v>6316500</v>
      </c>
      <c r="AC16" s="10">
        <v>29.17</v>
      </c>
      <c r="AD16" s="2">
        <f t="shared" si="0"/>
        <v>0.82000000000000028</v>
      </c>
      <c r="AE16" s="138">
        <f t="shared" si="1"/>
        <v>1.2144344205412994E-2</v>
      </c>
    </row>
    <row r="17" spans="1:31" x14ac:dyDescent="0.25">
      <c r="W17" s="133">
        <v>42706</v>
      </c>
      <c r="X17" s="10">
        <v>29.05</v>
      </c>
      <c r="Y17" s="10">
        <v>29.25</v>
      </c>
      <c r="Z17" s="10">
        <v>28.67</v>
      </c>
      <c r="AA17" s="10">
        <v>28.82</v>
      </c>
      <c r="AB17" s="95">
        <v>3776400</v>
      </c>
      <c r="AC17" s="10">
        <v>28.82</v>
      </c>
      <c r="AD17" s="2">
        <f t="shared" si="0"/>
        <v>0.57999999999999829</v>
      </c>
      <c r="AE17" s="138">
        <f t="shared" si="1"/>
        <v>-9.2815400481265353E-3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5556</v>
      </c>
      <c r="G18" s="14"/>
      <c r="H18" s="14">
        <f>SUM(H2:H5)</f>
        <v>100</v>
      </c>
      <c r="I18" s="18"/>
      <c r="J18" s="18"/>
      <c r="K18" s="18">
        <f>SUM(K2:K5)</f>
        <v>2793.94</v>
      </c>
      <c r="L18" s="14"/>
      <c r="M18" s="18">
        <f>SUM(M2:M10)</f>
        <v>0</v>
      </c>
      <c r="W18" s="133">
        <v>42705</v>
      </c>
      <c r="X18" s="10">
        <v>28.6</v>
      </c>
      <c r="Y18" s="10">
        <v>29.5</v>
      </c>
      <c r="Z18" s="10">
        <v>28.56</v>
      </c>
      <c r="AA18" s="10">
        <v>29.09</v>
      </c>
      <c r="AB18" s="95">
        <v>7387000</v>
      </c>
      <c r="AC18" s="10">
        <v>29.09</v>
      </c>
      <c r="AD18" s="2">
        <f t="shared" si="0"/>
        <v>0.94000000000000128</v>
      </c>
      <c r="AE18" s="138">
        <f t="shared" si="1"/>
        <v>2.4295774647887347E-2</v>
      </c>
    </row>
    <row r="19" spans="1:31" ht="15.75" thickBot="1" x14ac:dyDescent="0.3">
      <c r="A19" s="356" t="s">
        <v>199</v>
      </c>
      <c r="B19" s="357"/>
      <c r="C19" s="358">
        <f>SumByColor($A$19,C2:C17)</f>
        <v>100</v>
      </c>
      <c r="D19" s="358"/>
      <c r="E19" s="358"/>
      <c r="F19" s="359">
        <f>SumByColor($A$19,F2:F17)</f>
        <v>2798</v>
      </c>
      <c r="G19" s="358"/>
      <c r="H19" s="358">
        <f>SumByColor($A$19,H2:H17)</f>
        <v>100</v>
      </c>
      <c r="I19" s="358"/>
      <c r="J19" s="358"/>
      <c r="K19" s="359">
        <f>SumByColor($A$19,K2:K17)</f>
        <v>2794</v>
      </c>
      <c r="L19" s="358"/>
      <c r="M19" s="359">
        <f t="shared" ref="M19" si="2">SumByColor($A$19,M2:M17)</f>
        <v>0</v>
      </c>
      <c r="W19" s="133">
        <v>42704</v>
      </c>
      <c r="X19" s="10">
        <v>27.4</v>
      </c>
      <c r="Y19" s="10">
        <v>28.56</v>
      </c>
      <c r="Z19" s="10">
        <v>27.29</v>
      </c>
      <c r="AA19" s="10">
        <v>28.4</v>
      </c>
      <c r="AB19" s="95">
        <v>6330400</v>
      </c>
      <c r="AC19" s="10">
        <v>28.4</v>
      </c>
      <c r="AD19" s="2">
        <f t="shared" si="0"/>
        <v>1.2699999999999996</v>
      </c>
      <c r="AE19" s="138">
        <f t="shared" si="1"/>
        <v>4.9519586104951996E-2</v>
      </c>
    </row>
    <row r="20" spans="1:31" x14ac:dyDescent="0.25">
      <c r="W20" s="133">
        <v>42703</v>
      </c>
      <c r="X20" s="10">
        <v>26.99</v>
      </c>
      <c r="Y20" s="10">
        <v>27.3</v>
      </c>
      <c r="Z20" s="10">
        <v>26.61</v>
      </c>
      <c r="AA20" s="10">
        <v>27.06</v>
      </c>
      <c r="AB20" s="95">
        <v>5492900</v>
      </c>
      <c r="AC20" s="10">
        <v>27.06</v>
      </c>
      <c r="AD20" s="2">
        <f t="shared" si="0"/>
        <v>0.69000000000000128</v>
      </c>
      <c r="AE20" s="138" t="e">
        <f t="shared" si="1"/>
        <v>#DIV/0!</v>
      </c>
    </row>
    <row r="21" spans="1:31" x14ac:dyDescent="0.25">
      <c r="W21" s="133">
        <v>42703</v>
      </c>
      <c r="X21" s="10" t="s">
        <v>406</v>
      </c>
      <c r="Y21" s="10"/>
      <c r="Z21" s="10"/>
      <c r="AA21" s="10"/>
      <c r="AB21" s="95"/>
      <c r="AC21" s="10"/>
      <c r="AD21" s="2">
        <f t="shared" si="0"/>
        <v>0</v>
      </c>
      <c r="AE21" s="138">
        <f t="shared" si="1"/>
        <v>-1</v>
      </c>
    </row>
    <row r="22" spans="1:31" x14ac:dyDescent="0.25">
      <c r="B22" s="522" t="s">
        <v>114</v>
      </c>
      <c r="C22" s="522" t="s">
        <v>147</v>
      </c>
      <c r="D22" s="523" t="s">
        <v>146</v>
      </c>
      <c r="E22" s="524" t="s">
        <v>148</v>
      </c>
      <c r="F22" s="524" t="s">
        <v>65</v>
      </c>
      <c r="G22" s="526" t="s">
        <v>152</v>
      </c>
      <c r="H22" s="526" t="s">
        <v>88</v>
      </c>
      <c r="I22" s="526" t="s">
        <v>156</v>
      </c>
      <c r="W22" s="133">
        <v>42702</v>
      </c>
      <c r="X22" s="10">
        <v>27.42</v>
      </c>
      <c r="Y22" s="10">
        <v>27.64</v>
      </c>
      <c r="Z22" s="10">
        <v>26.8</v>
      </c>
      <c r="AA22" s="10">
        <v>27.35</v>
      </c>
      <c r="AB22" s="95">
        <v>4622600</v>
      </c>
      <c r="AC22" s="10">
        <v>27.08</v>
      </c>
      <c r="AD22" s="2">
        <f t="shared" si="0"/>
        <v>0.83999999999999986</v>
      </c>
      <c r="AE22" s="138">
        <f t="shared" si="1"/>
        <v>-2.5782688766113893E-3</v>
      </c>
    </row>
    <row r="23" spans="1:31" x14ac:dyDescent="0.25">
      <c r="B23" s="380">
        <v>42723</v>
      </c>
      <c r="C23" s="381">
        <v>100</v>
      </c>
      <c r="D23" s="382">
        <v>27.98</v>
      </c>
      <c r="E23" s="382">
        <v>27.77</v>
      </c>
      <c r="F23" s="382">
        <f t="shared" ref="F23" si="3">C23*(E23-D23)</f>
        <v>-21.000000000000085</v>
      </c>
      <c r="G23" s="382">
        <f t="shared" ref="G23" si="4">D23*C23</f>
        <v>2798</v>
      </c>
      <c r="H23" s="383">
        <f t="shared" ref="H23" si="5">(E23-D23)/D23</f>
        <v>-7.505360972122975E-3</v>
      </c>
      <c r="I23" s="382"/>
      <c r="W23" s="133">
        <v>42699</v>
      </c>
      <c r="X23" s="10">
        <v>27.48</v>
      </c>
      <c r="Y23" s="10">
        <v>27.7</v>
      </c>
      <c r="Z23" s="10">
        <v>26.95</v>
      </c>
      <c r="AA23" s="10">
        <v>27.43</v>
      </c>
      <c r="AB23" s="95">
        <v>2109000</v>
      </c>
      <c r="AC23" s="10">
        <v>27.15</v>
      </c>
      <c r="AD23" s="2">
        <f t="shared" si="0"/>
        <v>0.75</v>
      </c>
      <c r="AE23" s="138">
        <f t="shared" si="1"/>
        <v>-7.3610599926399178E-4</v>
      </c>
    </row>
    <row r="24" spans="1:31" x14ac:dyDescent="0.25">
      <c r="B24" s="380">
        <v>42724</v>
      </c>
      <c r="C24" s="381">
        <v>200</v>
      </c>
      <c r="D24" s="382">
        <v>27.78</v>
      </c>
      <c r="E24" s="382">
        <v>27.77</v>
      </c>
      <c r="F24" s="382">
        <f t="shared" ref="F24" si="6">C24*(E24-D24)</f>
        <v>-2.0000000000003126</v>
      </c>
      <c r="G24" s="382">
        <f t="shared" ref="G24" si="7">D24*C24</f>
        <v>5556</v>
      </c>
      <c r="H24" s="383">
        <f t="shared" ref="H24" si="8">(E24-D24)/D24</f>
        <v>-3.5997120230387195E-4</v>
      </c>
      <c r="I24" s="382"/>
      <c r="W24" s="133">
        <v>42697</v>
      </c>
      <c r="X24" s="10">
        <v>27.35</v>
      </c>
      <c r="Y24" s="10">
        <v>27.91</v>
      </c>
      <c r="Z24" s="10">
        <v>27.29</v>
      </c>
      <c r="AA24" s="10">
        <v>27.45</v>
      </c>
      <c r="AB24" s="95">
        <v>4204600</v>
      </c>
      <c r="AC24" s="10">
        <v>27.17</v>
      </c>
      <c r="AD24" s="2">
        <f t="shared" si="0"/>
        <v>0.62000000000000099</v>
      </c>
      <c r="AE24" s="138">
        <f t="shared" si="1"/>
        <v>2.9531192321889943E-3</v>
      </c>
    </row>
    <row r="25" spans="1:31" x14ac:dyDescent="0.25">
      <c r="B25" s="380">
        <v>42724</v>
      </c>
      <c r="C25" s="381">
        <v>100</v>
      </c>
      <c r="D25" s="382">
        <v>27.62</v>
      </c>
      <c r="E25" s="382">
        <v>27.77</v>
      </c>
      <c r="F25" s="382">
        <f t="shared" ref="F25" si="9">C25*(E25-D25)</f>
        <v>14.999999999999858</v>
      </c>
      <c r="G25" s="382">
        <f t="shared" ref="G25" si="10">D25*C25</f>
        <v>2762</v>
      </c>
      <c r="H25" s="383">
        <f t="shared" ref="H25" si="11">(E25-D25)/D25</f>
        <v>5.4308472121650459E-3</v>
      </c>
      <c r="I25" s="382"/>
      <c r="W25" s="133">
        <v>42696</v>
      </c>
      <c r="X25" s="10">
        <v>29.05</v>
      </c>
      <c r="Y25" s="10">
        <v>29.12</v>
      </c>
      <c r="Z25" s="10">
        <v>27.2</v>
      </c>
      <c r="AA25" s="10">
        <v>27.37</v>
      </c>
      <c r="AB25" s="95">
        <v>6784500</v>
      </c>
      <c r="AC25" s="10">
        <v>27.09</v>
      </c>
      <c r="AD25" s="2">
        <f t="shared" si="0"/>
        <v>1.9200000000000017</v>
      </c>
      <c r="AE25" s="138">
        <f t="shared" si="1"/>
        <v>-5.8066759388038958E-2</v>
      </c>
    </row>
    <row r="26" spans="1:31" x14ac:dyDescent="0.25">
      <c r="B26" s="380">
        <v>42729</v>
      </c>
      <c r="C26" s="381">
        <v>100</v>
      </c>
      <c r="D26" s="382">
        <v>27.62</v>
      </c>
      <c r="E26" s="382">
        <v>29.18</v>
      </c>
      <c r="F26" s="382">
        <f t="shared" ref="F26" si="12">C26*(E26-D26)</f>
        <v>155.99999999999989</v>
      </c>
      <c r="G26" s="382">
        <f t="shared" ref="G26" si="13">D26*C26</f>
        <v>2762</v>
      </c>
      <c r="H26" s="383">
        <f t="shared" ref="H26" si="14">(E26-D26)/D26</f>
        <v>5.6480811006516966E-2</v>
      </c>
      <c r="I26" s="382"/>
      <c r="W26" s="133">
        <v>42695</v>
      </c>
      <c r="X26" s="10">
        <v>28.5</v>
      </c>
      <c r="Y26" s="10">
        <v>29.07</v>
      </c>
      <c r="Z26" s="10">
        <v>28.47</v>
      </c>
      <c r="AA26" s="10">
        <v>29.05</v>
      </c>
      <c r="AB26" s="95">
        <v>5397500</v>
      </c>
      <c r="AC26" s="10">
        <v>28.76</v>
      </c>
      <c r="AD26" s="2">
        <f t="shared" si="0"/>
        <v>0.60000000000000142</v>
      </c>
      <c r="AE26" s="138">
        <f t="shared" si="1"/>
        <v>2.7877055039313925E-2</v>
      </c>
    </row>
    <row r="27" spans="1:31" x14ac:dyDescent="0.25">
      <c r="B27" s="380"/>
      <c r="C27" s="381"/>
      <c r="D27" s="382"/>
      <c r="E27" s="382"/>
      <c r="F27" s="382"/>
      <c r="G27" s="382"/>
      <c r="H27" s="383"/>
      <c r="I27" s="382"/>
      <c r="W27" s="133">
        <v>42692</v>
      </c>
      <c r="X27" s="10">
        <v>27.21</v>
      </c>
      <c r="Y27" s="10">
        <v>28.36</v>
      </c>
      <c r="Z27" s="10">
        <v>27.21</v>
      </c>
      <c r="AA27" s="10">
        <v>28.26</v>
      </c>
      <c r="AB27" s="95">
        <v>4148600</v>
      </c>
      <c r="AC27" s="10">
        <v>27.98</v>
      </c>
      <c r="AD27" s="2">
        <f t="shared" si="0"/>
        <v>1.1499999999999986</v>
      </c>
      <c r="AE27" s="138">
        <f t="shared" si="1"/>
        <v>3.3998521803400017E-2</v>
      </c>
    </row>
    <row r="28" spans="1:31" x14ac:dyDescent="0.25">
      <c r="B28" s="380"/>
      <c r="C28" s="381"/>
      <c r="D28" s="382"/>
      <c r="E28" s="382"/>
      <c r="F28" s="382"/>
      <c r="G28" s="382"/>
      <c r="H28" s="383"/>
      <c r="I28" s="382"/>
      <c r="W28" s="133">
        <v>42691</v>
      </c>
      <c r="X28" s="10">
        <v>27.24</v>
      </c>
      <c r="Y28" s="10">
        <v>27.44</v>
      </c>
      <c r="Z28" s="10">
        <v>27.02</v>
      </c>
      <c r="AA28" s="10">
        <v>27.33</v>
      </c>
      <c r="AB28" s="95">
        <v>2786700</v>
      </c>
      <c r="AC28" s="10">
        <v>27.06</v>
      </c>
      <c r="AD28" s="2">
        <f t="shared" si="0"/>
        <v>0.42000000000000171</v>
      </c>
      <c r="AE28" s="138">
        <f t="shared" si="1"/>
        <v>4.4543429844097204E-3</v>
      </c>
    </row>
    <row r="29" spans="1:31" x14ac:dyDescent="0.25">
      <c r="B29" s="380"/>
      <c r="C29" s="381"/>
      <c r="D29" s="382"/>
      <c r="E29" s="382"/>
      <c r="F29" s="382"/>
      <c r="G29" s="382"/>
      <c r="H29" s="383"/>
      <c r="I29" s="382"/>
      <c r="W29" s="133">
        <v>42690</v>
      </c>
      <c r="X29" s="10">
        <v>27.73</v>
      </c>
      <c r="Y29" s="10">
        <v>27.95</v>
      </c>
      <c r="Z29" s="10">
        <v>27.15</v>
      </c>
      <c r="AA29" s="10">
        <v>27.21</v>
      </c>
      <c r="AB29" s="95">
        <v>3388800</v>
      </c>
      <c r="AC29" s="10">
        <v>26.94</v>
      </c>
      <c r="AD29" s="2">
        <f t="shared" si="0"/>
        <v>0.80000000000000071</v>
      </c>
      <c r="AE29" s="138">
        <f t="shared" si="1"/>
        <v>-2.6382363570654155E-2</v>
      </c>
    </row>
    <row r="30" spans="1:31" x14ac:dyDescent="0.25">
      <c r="W30" s="133">
        <v>42689</v>
      </c>
      <c r="X30" s="10">
        <v>28.13</v>
      </c>
      <c r="Y30" s="10">
        <v>28.19</v>
      </c>
      <c r="Z30" s="10">
        <v>27.57</v>
      </c>
      <c r="AA30" s="10">
        <v>27.95</v>
      </c>
      <c r="AB30" s="95">
        <v>4852100</v>
      </c>
      <c r="AC30" s="10">
        <v>27.67</v>
      </c>
      <c r="AD30" s="2">
        <f t="shared" si="0"/>
        <v>0.62000000000000099</v>
      </c>
      <c r="AE30" s="138">
        <f t="shared" si="1"/>
        <v>-1.2138521956444159E-2</v>
      </c>
    </row>
    <row r="31" spans="1:31" x14ac:dyDescent="0.25">
      <c r="W31" s="133">
        <v>42688</v>
      </c>
      <c r="X31" s="10">
        <v>27.45</v>
      </c>
      <c r="Y31" s="10">
        <v>28.3</v>
      </c>
      <c r="Z31" s="10">
        <v>27.45</v>
      </c>
      <c r="AA31" s="10">
        <v>28.29</v>
      </c>
      <c r="AB31" s="95">
        <v>6924200</v>
      </c>
      <c r="AC31" s="10">
        <v>28.01</v>
      </c>
      <c r="AD31" s="2">
        <f t="shared" si="0"/>
        <v>0.85000000000000142</v>
      </c>
      <c r="AE31" s="138">
        <f t="shared" si="1"/>
        <v>3.2436417250276461E-2</v>
      </c>
    </row>
    <row r="32" spans="1:31" x14ac:dyDescent="0.25">
      <c r="W32" s="133">
        <v>42685</v>
      </c>
      <c r="X32" s="10">
        <v>28.07</v>
      </c>
      <c r="Y32" s="10">
        <v>28.18</v>
      </c>
      <c r="Z32" s="10">
        <v>26.8</v>
      </c>
      <c r="AA32" s="10">
        <v>27.41</v>
      </c>
      <c r="AB32" s="95">
        <v>7431600</v>
      </c>
      <c r="AC32" s="10">
        <v>27.13</v>
      </c>
      <c r="AD32" s="2">
        <f t="shared" si="0"/>
        <v>1.379999999999999</v>
      </c>
      <c r="AE32" s="138">
        <f t="shared" si="1"/>
        <v>-2.9338103756708422E-2</v>
      </c>
    </row>
    <row r="33" spans="2:31" x14ac:dyDescent="0.25">
      <c r="W33" s="133">
        <v>42684</v>
      </c>
      <c r="X33" s="10">
        <v>26.93</v>
      </c>
      <c r="Y33" s="10">
        <v>28.5</v>
      </c>
      <c r="Z33" s="10">
        <v>26.93</v>
      </c>
      <c r="AA33" s="10">
        <v>28.23</v>
      </c>
      <c r="AB33" s="95">
        <v>7989700</v>
      </c>
      <c r="AC33" s="10">
        <v>27.95</v>
      </c>
      <c r="AD33" s="2">
        <f t="shared" si="0"/>
        <v>1.5700000000000003</v>
      </c>
      <c r="AE33" s="138">
        <f t="shared" si="1"/>
        <v>5.4716981132075349E-2</v>
      </c>
    </row>
    <row r="34" spans="2:31" x14ac:dyDescent="0.25">
      <c r="W34" s="133">
        <v>42683</v>
      </c>
      <c r="X34" s="10">
        <v>25.93</v>
      </c>
      <c r="Y34" s="10">
        <v>26.96</v>
      </c>
      <c r="Z34" s="10">
        <v>25.5</v>
      </c>
      <c r="AA34" s="10">
        <v>26.77</v>
      </c>
      <c r="AB34" s="95">
        <v>5781200</v>
      </c>
      <c r="AC34" s="10">
        <v>26.5</v>
      </c>
      <c r="AD34" s="2">
        <f t="shared" si="0"/>
        <v>1.4600000000000009</v>
      </c>
      <c r="AE34" s="138">
        <f t="shared" si="1"/>
        <v>2.2376543209876365E-2</v>
      </c>
    </row>
    <row r="35" spans="2:31" x14ac:dyDescent="0.25">
      <c r="W35" s="133">
        <v>42682</v>
      </c>
      <c r="X35" s="10">
        <v>25.06</v>
      </c>
      <c r="Y35" s="10">
        <v>26.28</v>
      </c>
      <c r="Z35" s="10">
        <v>24.81</v>
      </c>
      <c r="AA35" s="10">
        <v>26.18</v>
      </c>
      <c r="AB35" s="95">
        <v>5437600</v>
      </c>
      <c r="AC35" s="10">
        <v>25.92</v>
      </c>
      <c r="AD35" s="2">
        <f t="shared" si="0"/>
        <v>1.4700000000000024</v>
      </c>
      <c r="AE35" s="138">
        <f t="shared" si="1"/>
        <v>4.2638777152051555E-2</v>
      </c>
    </row>
    <row r="36" spans="2:31" x14ac:dyDescent="0.25">
      <c r="W36" s="133">
        <v>42681</v>
      </c>
      <c r="X36" s="10">
        <v>24.88</v>
      </c>
      <c r="Y36" s="10">
        <v>25.35</v>
      </c>
      <c r="Z36" s="10">
        <v>24.76</v>
      </c>
      <c r="AA36" s="10">
        <v>25.11</v>
      </c>
      <c r="AB36" s="95">
        <v>5524700</v>
      </c>
      <c r="AC36" s="10">
        <v>24.86</v>
      </c>
      <c r="AD36" s="2">
        <f t="shared" si="0"/>
        <v>0.58999999999999986</v>
      </c>
      <c r="AE36" s="138">
        <f t="shared" si="1"/>
        <v>2.5154639175257731E-2</v>
      </c>
    </row>
    <row r="37" spans="2:31" x14ac:dyDescent="0.25">
      <c r="W37" s="133">
        <v>42678</v>
      </c>
      <c r="X37" s="10">
        <v>24.02</v>
      </c>
      <c r="Y37" s="10">
        <v>24.79</v>
      </c>
      <c r="Z37" s="10">
        <v>23.96</v>
      </c>
      <c r="AA37" s="10">
        <v>24.5</v>
      </c>
      <c r="AB37" s="95">
        <v>4357300</v>
      </c>
      <c r="AC37" s="10">
        <v>24.25</v>
      </c>
      <c r="AD37" s="2">
        <f t="shared" si="0"/>
        <v>0.82999999999999829</v>
      </c>
      <c r="AE37" s="138">
        <f t="shared" si="1"/>
        <v>1.4219991635298967E-2</v>
      </c>
    </row>
    <row r="38" spans="2:31" x14ac:dyDescent="0.25">
      <c r="W38" s="133">
        <v>42677</v>
      </c>
      <c r="X38" s="10">
        <v>24.58</v>
      </c>
      <c r="Y38" s="10">
        <v>24.65</v>
      </c>
      <c r="Z38" s="10">
        <v>24.07</v>
      </c>
      <c r="AA38" s="10">
        <v>24.15</v>
      </c>
      <c r="AB38" s="95">
        <v>5481700</v>
      </c>
      <c r="AC38" s="10">
        <v>23.91</v>
      </c>
      <c r="AD38" s="2">
        <f t="shared" si="0"/>
        <v>0.57999999999999829</v>
      </c>
      <c r="AE38" s="138">
        <f t="shared" si="1"/>
        <v>-2.3284313725490224E-2</v>
      </c>
    </row>
    <row r="39" spans="2:31" x14ac:dyDescent="0.25">
      <c r="W39" s="133">
        <v>42676</v>
      </c>
      <c r="X39" s="10">
        <v>24.53</v>
      </c>
      <c r="Y39" s="10">
        <v>25.04</v>
      </c>
      <c r="Z39" s="10">
        <v>24.21</v>
      </c>
      <c r="AA39" s="10">
        <v>24.73</v>
      </c>
      <c r="AB39" s="95">
        <v>7180500</v>
      </c>
      <c r="AC39" s="10">
        <v>24.48</v>
      </c>
      <c r="AD39" s="2">
        <f t="shared" si="0"/>
        <v>0.82999999999999829</v>
      </c>
      <c r="AE39" s="138">
        <f t="shared" si="1"/>
        <v>1.6611295681063121E-2</v>
      </c>
    </row>
    <row r="40" spans="2:31" ht="20.25" thickBot="1" x14ac:dyDescent="0.35">
      <c r="O40" s="614" t="s">
        <v>78</v>
      </c>
      <c r="P40" s="614"/>
      <c r="W40" s="133">
        <v>42675</v>
      </c>
      <c r="X40" s="10">
        <v>23.96</v>
      </c>
      <c r="Y40" s="10">
        <v>24.94</v>
      </c>
      <c r="Z40" s="10">
        <v>23.66</v>
      </c>
      <c r="AA40" s="10">
        <v>24.32</v>
      </c>
      <c r="AB40" s="95">
        <v>8046100</v>
      </c>
      <c r="AC40" s="10">
        <v>24.08</v>
      </c>
      <c r="AD40" s="2">
        <f t="shared" si="0"/>
        <v>1.2800000000000011</v>
      </c>
      <c r="AE40" s="138">
        <f t="shared" si="1"/>
        <v>3.3920137398024908E-2</v>
      </c>
    </row>
    <row r="41" spans="2:31" ht="15.75" thickTop="1" x14ac:dyDescent="0.25">
      <c r="B41" s="522" t="s">
        <v>114</v>
      </c>
      <c r="C41" s="522" t="s">
        <v>147</v>
      </c>
      <c r="D41" s="523" t="s">
        <v>146</v>
      </c>
      <c r="E41" s="524" t="s">
        <v>148</v>
      </c>
      <c r="F41" s="524" t="s">
        <v>65</v>
      </c>
      <c r="G41" s="526" t="s">
        <v>152</v>
      </c>
      <c r="H41" s="526" t="s">
        <v>88</v>
      </c>
      <c r="I41" s="526" t="s">
        <v>156</v>
      </c>
      <c r="O41" s="83">
        <v>1.1000000000000001</v>
      </c>
      <c r="P41" s="83">
        <f>O41*$Q$4</f>
        <v>32.262999999999998</v>
      </c>
      <c r="Q41" s="2"/>
      <c r="W41" s="133">
        <v>42674</v>
      </c>
      <c r="X41" s="10">
        <v>23.72</v>
      </c>
      <c r="Y41" s="10">
        <v>23.9</v>
      </c>
      <c r="Z41" s="10">
        <v>23.26</v>
      </c>
      <c r="AA41" s="10">
        <v>23.53</v>
      </c>
      <c r="AB41" s="95">
        <v>4857100</v>
      </c>
      <c r="AC41" s="10">
        <v>23.29</v>
      </c>
      <c r="AD41" s="2">
        <f t="shared" si="0"/>
        <v>0.63999999999999702</v>
      </c>
      <c r="AE41" s="138">
        <f t="shared" si="1"/>
        <v>-1.1040339702760193E-2</v>
      </c>
    </row>
    <row r="42" spans="2:31" ht="20.25" thickBot="1" x14ac:dyDescent="0.35">
      <c r="B42" s="380">
        <v>42548</v>
      </c>
      <c r="C42" s="381">
        <v>100</v>
      </c>
      <c r="D42" s="382">
        <v>25</v>
      </c>
      <c r="E42" s="382">
        <v>24.69</v>
      </c>
      <c r="F42" s="382">
        <f t="shared" ref="F42:F47" si="15">C42*(E42-D42)</f>
        <v>-30.999999999999872</v>
      </c>
      <c r="G42" s="382">
        <f t="shared" ref="G42:G47" si="16">D42*C42</f>
        <v>2500</v>
      </c>
      <c r="H42" s="383">
        <f t="shared" ref="H42:H47" si="17">(E42-D42)/D42</f>
        <v>-1.2399999999999949E-2</v>
      </c>
      <c r="I42" s="382"/>
      <c r="O42" s="83">
        <v>1.0900000000000001</v>
      </c>
      <c r="P42" s="83">
        <f t="shared" ref="P42:P61" si="18">O42*$Q$4</f>
        <v>31.9697</v>
      </c>
      <c r="Q42" s="2"/>
      <c r="T42" s="91" t="s">
        <v>113</v>
      </c>
      <c r="W42" s="133">
        <v>42671</v>
      </c>
      <c r="X42" s="10">
        <v>23.99</v>
      </c>
      <c r="Y42" s="10">
        <v>24.29</v>
      </c>
      <c r="Z42" s="10">
        <v>23.53</v>
      </c>
      <c r="AA42" s="10">
        <v>23.79</v>
      </c>
      <c r="AB42" s="95">
        <v>3762700</v>
      </c>
      <c r="AC42" s="10">
        <v>23.55</v>
      </c>
      <c r="AD42" s="2">
        <f t="shared" si="0"/>
        <v>0.75999999999999801</v>
      </c>
      <c r="AE42" s="138">
        <f t="shared" si="1"/>
        <v>-5.9096665259603665E-3</v>
      </c>
    </row>
    <row r="43" spans="2:31" ht="15.75" thickTop="1" x14ac:dyDescent="0.25">
      <c r="B43" s="380">
        <v>42549</v>
      </c>
      <c r="C43" s="381">
        <v>100</v>
      </c>
      <c r="D43" s="382">
        <v>25</v>
      </c>
      <c r="E43" s="382">
        <v>25.26</v>
      </c>
      <c r="F43" s="382">
        <f t="shared" si="15"/>
        <v>26.000000000000156</v>
      </c>
      <c r="G43" s="382">
        <f t="shared" si="16"/>
        <v>2500</v>
      </c>
      <c r="H43" s="383">
        <f t="shared" si="17"/>
        <v>1.0400000000000062E-2</v>
      </c>
      <c r="I43" s="382"/>
      <c r="O43" s="83">
        <v>1.08</v>
      </c>
      <c r="P43" s="83">
        <f t="shared" si="18"/>
        <v>31.676400000000001</v>
      </c>
      <c r="Q43" s="2"/>
      <c r="T43" s="128" t="s">
        <v>98</v>
      </c>
      <c r="U43" s="129">
        <v>29.18</v>
      </c>
      <c r="W43" s="133">
        <v>42670</v>
      </c>
      <c r="X43" s="10">
        <v>25</v>
      </c>
      <c r="Y43" s="10">
        <v>25.07</v>
      </c>
      <c r="Z43" s="10">
        <v>23.83</v>
      </c>
      <c r="AA43" s="10">
        <v>23.93</v>
      </c>
      <c r="AB43" s="95">
        <v>5462100</v>
      </c>
      <c r="AC43" s="10">
        <v>23.69</v>
      </c>
      <c r="AD43" s="2">
        <f t="shared" si="0"/>
        <v>1.240000000000002</v>
      </c>
      <c r="AE43" s="138">
        <f t="shared" si="1"/>
        <v>-3.5816035816035763E-2</v>
      </c>
    </row>
    <row r="44" spans="2:31" x14ac:dyDescent="0.25">
      <c r="B44" s="380">
        <v>42552</v>
      </c>
      <c r="C44" s="381">
        <v>100</v>
      </c>
      <c r="D44" s="382">
        <v>25</v>
      </c>
      <c r="E44" s="382">
        <v>26.57</v>
      </c>
      <c r="F44" s="382">
        <f t="shared" si="15"/>
        <v>157.00000000000003</v>
      </c>
      <c r="G44" s="382">
        <f t="shared" si="16"/>
        <v>2500</v>
      </c>
      <c r="H44" s="383">
        <f t="shared" si="17"/>
        <v>6.2800000000000009E-2</v>
      </c>
      <c r="I44" s="382"/>
      <c r="O44" s="83">
        <v>1.07</v>
      </c>
      <c r="P44" s="83">
        <f t="shared" si="18"/>
        <v>31.383099999999999</v>
      </c>
      <c r="Q44" s="2"/>
      <c r="T44" s="93" t="s">
        <v>99</v>
      </c>
      <c r="U44" s="130">
        <v>29.15</v>
      </c>
      <c r="W44" s="133">
        <v>42669</v>
      </c>
      <c r="X44" s="10">
        <v>24.51</v>
      </c>
      <c r="Y44" s="10">
        <v>24.97</v>
      </c>
      <c r="Z44" s="10">
        <v>24.36</v>
      </c>
      <c r="AA44" s="10">
        <v>24.82</v>
      </c>
      <c r="AB44" s="95">
        <v>3447800</v>
      </c>
      <c r="AC44" s="10">
        <v>24.57</v>
      </c>
      <c r="AD44" s="2">
        <f t="shared" si="0"/>
        <v>0.60999999999999943</v>
      </c>
      <c r="AE44" s="138">
        <f t="shared" si="1"/>
        <v>9.0349075975357795E-3</v>
      </c>
    </row>
    <row r="45" spans="2:31" x14ac:dyDescent="0.25">
      <c r="B45" s="380">
        <v>42556</v>
      </c>
      <c r="C45" s="381">
        <v>100</v>
      </c>
      <c r="D45" s="382">
        <v>25</v>
      </c>
      <c r="E45" s="382">
        <v>25.47</v>
      </c>
      <c r="F45" s="382">
        <f t="shared" si="15"/>
        <v>46.999999999999886</v>
      </c>
      <c r="G45" s="382">
        <f t="shared" si="16"/>
        <v>2500</v>
      </c>
      <c r="H45" s="383">
        <f t="shared" si="17"/>
        <v>1.8799999999999956E-2</v>
      </c>
      <c r="I45" s="382"/>
      <c r="O45" s="83">
        <v>1.06</v>
      </c>
      <c r="P45" s="83">
        <f t="shared" si="18"/>
        <v>31.0898</v>
      </c>
      <c r="Q45" s="2"/>
      <c r="T45" s="93" t="s">
        <v>100</v>
      </c>
      <c r="U45" s="130" t="s">
        <v>129</v>
      </c>
      <c r="W45" s="133">
        <v>42668</v>
      </c>
      <c r="X45" s="10">
        <v>24.58</v>
      </c>
      <c r="Y45" s="10">
        <v>24.83</v>
      </c>
      <c r="Z45" s="10">
        <v>24.35</v>
      </c>
      <c r="AA45" s="10">
        <v>24.6</v>
      </c>
      <c r="AB45" s="95">
        <v>3515100</v>
      </c>
      <c r="AC45" s="10">
        <v>24.35</v>
      </c>
      <c r="AD45" s="2">
        <f t="shared" si="0"/>
        <v>0.47999999999999687</v>
      </c>
      <c r="AE45" s="138">
        <f t="shared" si="1"/>
        <v>3.7098103874690924E-3</v>
      </c>
    </row>
    <row r="46" spans="2:31" x14ac:dyDescent="0.25">
      <c r="B46" s="380">
        <v>42562</v>
      </c>
      <c r="C46" s="381">
        <v>100</v>
      </c>
      <c r="D46" s="382">
        <v>25</v>
      </c>
      <c r="E46" s="382">
        <v>25.69</v>
      </c>
      <c r="F46" s="382">
        <f t="shared" si="15"/>
        <v>69.000000000000128</v>
      </c>
      <c r="G46" s="382">
        <f t="shared" si="16"/>
        <v>2500</v>
      </c>
      <c r="H46" s="383">
        <f t="shared" si="17"/>
        <v>2.7600000000000052E-2</v>
      </c>
      <c r="I46" s="382"/>
      <c r="O46" s="83">
        <v>1.05</v>
      </c>
      <c r="P46" s="83">
        <f t="shared" si="18"/>
        <v>30.796499999999998</v>
      </c>
      <c r="Q46" s="2"/>
      <c r="T46" s="93" t="s">
        <v>101</v>
      </c>
      <c r="U46" s="130" t="s">
        <v>129</v>
      </c>
      <c r="W46" s="133">
        <v>42667</v>
      </c>
      <c r="X46" s="10">
        <v>24.4</v>
      </c>
      <c r="Y46" s="10">
        <v>24.54</v>
      </c>
      <c r="Z46" s="10">
        <v>24.17</v>
      </c>
      <c r="AA46" s="10">
        <v>24.51</v>
      </c>
      <c r="AB46" s="95">
        <v>3094200</v>
      </c>
      <c r="AC46" s="10">
        <v>24.26</v>
      </c>
      <c r="AD46" s="2">
        <f t="shared" si="0"/>
        <v>0.36999999999999744</v>
      </c>
      <c r="AE46" s="138">
        <f t="shared" si="1"/>
        <v>7.8936435396759208E-3</v>
      </c>
    </row>
    <row r="47" spans="2:31" x14ac:dyDescent="0.25">
      <c r="B47" s="380">
        <v>42563</v>
      </c>
      <c r="C47" s="381">
        <v>100</v>
      </c>
      <c r="D47" s="382">
        <v>25</v>
      </c>
      <c r="E47" s="382">
        <v>26.48</v>
      </c>
      <c r="F47" s="382">
        <f t="shared" si="15"/>
        <v>148.00000000000006</v>
      </c>
      <c r="G47" s="382">
        <f t="shared" si="16"/>
        <v>2500</v>
      </c>
      <c r="H47" s="383">
        <f t="shared" si="17"/>
        <v>5.9200000000000016E-2</v>
      </c>
      <c r="I47" s="382"/>
      <c r="O47" s="83">
        <v>1.04</v>
      </c>
      <c r="P47" s="83">
        <f t="shared" si="18"/>
        <v>30.5032</v>
      </c>
      <c r="Q47" s="2"/>
      <c r="T47" s="93" t="s">
        <v>102</v>
      </c>
      <c r="U47" s="130">
        <v>26.61</v>
      </c>
      <c r="W47" s="133">
        <v>42664</v>
      </c>
      <c r="X47" s="10">
        <v>24.52</v>
      </c>
      <c r="Y47" s="10">
        <v>24.76</v>
      </c>
      <c r="Z47" s="10">
        <v>24.15</v>
      </c>
      <c r="AA47" s="10">
        <v>24.31</v>
      </c>
      <c r="AB47" s="95">
        <v>4099700</v>
      </c>
      <c r="AC47" s="10">
        <v>24.07</v>
      </c>
      <c r="AD47" s="2">
        <f t="shared" si="0"/>
        <v>0.61000000000000298</v>
      </c>
      <c r="AE47" s="138">
        <f t="shared" si="1"/>
        <v>-1.5139116202946057E-2</v>
      </c>
    </row>
    <row r="48" spans="2:31" x14ac:dyDescent="0.25">
      <c r="B48" s="380">
        <v>42569</v>
      </c>
      <c r="C48" s="381">
        <v>100</v>
      </c>
      <c r="D48" s="382">
        <v>25</v>
      </c>
      <c r="E48" s="382">
        <v>29.28</v>
      </c>
      <c r="F48" s="382">
        <f t="shared" ref="F48" si="19">C48*(E48-D48)</f>
        <v>428.00000000000011</v>
      </c>
      <c r="G48" s="382">
        <f t="shared" ref="G48" si="20">D48*C48</f>
        <v>2500</v>
      </c>
      <c r="H48" s="383">
        <f t="shared" ref="H48" si="21">(E48-D48)/D48</f>
        <v>0.17120000000000005</v>
      </c>
      <c r="I48" s="382"/>
      <c r="O48" s="83">
        <v>1.03</v>
      </c>
      <c r="P48" s="83">
        <f t="shared" si="18"/>
        <v>30.209899999999998</v>
      </c>
      <c r="Q48" s="2"/>
      <c r="T48" s="93" t="s">
        <v>103</v>
      </c>
      <c r="U48" s="130">
        <v>1.46563</v>
      </c>
      <c r="W48" s="133">
        <v>42663</v>
      </c>
      <c r="X48" s="10">
        <v>23.7</v>
      </c>
      <c r="Y48" s="10">
        <v>24.85</v>
      </c>
      <c r="Z48" s="10">
        <v>23.59</v>
      </c>
      <c r="AA48" s="10">
        <v>24.69</v>
      </c>
      <c r="AB48" s="95">
        <v>8721000</v>
      </c>
      <c r="AC48" s="10">
        <v>24.44</v>
      </c>
      <c r="AD48" s="2">
        <f t="shared" si="0"/>
        <v>1.2600000000000016</v>
      </c>
      <c r="AE48" s="138">
        <f t="shared" si="1"/>
        <v>3.5593220338983045E-2</v>
      </c>
    </row>
    <row r="49" spans="2:31" x14ac:dyDescent="0.25">
      <c r="B49" s="380">
        <v>42570</v>
      </c>
      <c r="C49" s="381">
        <v>100</v>
      </c>
      <c r="D49" s="382">
        <v>25</v>
      </c>
      <c r="E49" s="382">
        <v>28.68</v>
      </c>
      <c r="F49" s="382">
        <f t="shared" ref="F49" si="22">C49*(E49-D49)</f>
        <v>368</v>
      </c>
      <c r="G49" s="382">
        <f t="shared" ref="G49" si="23">D49*C49</f>
        <v>2500</v>
      </c>
      <c r="H49" s="383">
        <f t="shared" ref="H49" si="24">(E49-D49)/D49</f>
        <v>0.1472</v>
      </c>
      <c r="I49" s="382"/>
      <c r="O49" s="83">
        <v>1.02</v>
      </c>
      <c r="P49" s="83">
        <f t="shared" si="18"/>
        <v>29.916599999999999</v>
      </c>
      <c r="Q49" s="2"/>
      <c r="T49" s="93" t="s">
        <v>122</v>
      </c>
      <c r="U49" s="130" t="s">
        <v>375</v>
      </c>
      <c r="W49" s="133">
        <v>42662</v>
      </c>
      <c r="X49" s="10">
        <v>23.28</v>
      </c>
      <c r="Y49" s="10">
        <v>23.94</v>
      </c>
      <c r="Z49" s="10">
        <v>23.22</v>
      </c>
      <c r="AA49" s="10">
        <v>23.84</v>
      </c>
      <c r="AB49" s="95">
        <v>5508900</v>
      </c>
      <c r="AC49" s="10">
        <v>23.6</v>
      </c>
      <c r="AD49" s="2">
        <f t="shared" si="0"/>
        <v>0.72000000000000242</v>
      </c>
      <c r="AE49" s="138">
        <f t="shared" si="1"/>
        <v>1.9438444924406273E-2</v>
      </c>
    </row>
    <row r="50" spans="2:31" x14ac:dyDescent="0.25">
      <c r="B50" s="380">
        <v>42571</v>
      </c>
      <c r="C50" s="381">
        <v>100</v>
      </c>
      <c r="D50" s="382">
        <v>25</v>
      </c>
      <c r="E50" s="382">
        <v>29.01</v>
      </c>
      <c r="F50" s="382">
        <f t="shared" ref="F50" si="25">C50*(E50-D50)</f>
        <v>401.00000000000017</v>
      </c>
      <c r="G50" s="382">
        <f t="shared" ref="G50" si="26">D50*C50</f>
        <v>2500</v>
      </c>
      <c r="H50" s="383">
        <f t="shared" ref="H50" si="27">(E50-D50)/D50</f>
        <v>0.16040000000000007</v>
      </c>
      <c r="I50" s="382"/>
      <c r="O50" s="83">
        <v>1.01</v>
      </c>
      <c r="P50" s="83">
        <f t="shared" si="18"/>
        <v>29.623299999999997</v>
      </c>
      <c r="Q50" s="2"/>
      <c r="T50" s="93"/>
      <c r="U50" s="130"/>
      <c r="W50" s="133">
        <v>42661</v>
      </c>
      <c r="X50" s="10">
        <v>23.11</v>
      </c>
      <c r="Y50" s="10">
        <v>23.54</v>
      </c>
      <c r="Z50" s="10">
        <v>22.83</v>
      </c>
      <c r="AA50" s="10">
        <v>23.39</v>
      </c>
      <c r="AB50" s="95">
        <v>4209000</v>
      </c>
      <c r="AC50" s="10">
        <v>23.15</v>
      </c>
      <c r="AD50" s="2">
        <f t="shared" si="0"/>
        <v>0.71000000000000085</v>
      </c>
      <c r="AE50" s="138">
        <f t="shared" si="1"/>
        <v>2.433628318584069E-2</v>
      </c>
    </row>
    <row r="51" spans="2:31" x14ac:dyDescent="0.25">
      <c r="B51" s="380">
        <v>42572</v>
      </c>
      <c r="C51" s="381">
        <v>100</v>
      </c>
      <c r="D51" s="382">
        <v>25</v>
      </c>
      <c r="E51" s="382">
        <v>28.89</v>
      </c>
      <c r="F51" s="382">
        <f t="shared" ref="F51" si="28">C51*(E51-D51)</f>
        <v>389.00000000000006</v>
      </c>
      <c r="G51" s="382">
        <f t="shared" ref="G51" si="29">D51*C51</f>
        <v>2500</v>
      </c>
      <c r="H51" s="383">
        <f t="shared" ref="H51" si="30">(E51-D51)/D51</f>
        <v>0.15560000000000002</v>
      </c>
      <c r="I51" s="382"/>
      <c r="O51" s="83">
        <v>1</v>
      </c>
      <c r="P51" s="83">
        <f t="shared" si="18"/>
        <v>29.33</v>
      </c>
      <c r="Q51" s="2"/>
      <c r="T51" s="93" t="s">
        <v>105</v>
      </c>
      <c r="U51" s="130" t="s">
        <v>535</v>
      </c>
      <c r="W51" s="133">
        <v>42660</v>
      </c>
      <c r="X51" s="10">
        <v>23.16</v>
      </c>
      <c r="Y51" s="10">
        <v>23.28</v>
      </c>
      <c r="Z51" s="10">
        <v>22.8</v>
      </c>
      <c r="AA51" s="10">
        <v>22.83</v>
      </c>
      <c r="AB51" s="95">
        <v>4035500</v>
      </c>
      <c r="AC51" s="10">
        <v>22.6</v>
      </c>
      <c r="AD51" s="2">
        <f t="shared" si="0"/>
        <v>0.48000000000000043</v>
      </c>
      <c r="AE51" s="138">
        <f t="shared" si="1"/>
        <v>-1.3961605584642212E-2</v>
      </c>
    </row>
    <row r="52" spans="2:31" x14ac:dyDescent="0.25">
      <c r="B52" s="380">
        <v>42576</v>
      </c>
      <c r="C52" s="381">
        <v>100</v>
      </c>
      <c r="D52" s="382">
        <v>25</v>
      </c>
      <c r="E52" s="382">
        <v>28.63</v>
      </c>
      <c r="F52" s="382">
        <f t="shared" ref="F52" si="31">C52*(E52-D52)</f>
        <v>362.99999999999989</v>
      </c>
      <c r="G52" s="382">
        <f t="shared" ref="G52" si="32">D52*C52</f>
        <v>2500</v>
      </c>
      <c r="H52" s="383">
        <f t="shared" ref="H52" si="33">(E52-D52)/D52</f>
        <v>0.14519999999999997</v>
      </c>
      <c r="I52" s="382"/>
      <c r="O52" s="83">
        <v>0.99</v>
      </c>
      <c r="P52" s="83">
        <f t="shared" si="18"/>
        <v>29.0367</v>
      </c>
      <c r="Q52" s="2"/>
      <c r="T52" s="93" t="s">
        <v>106</v>
      </c>
      <c r="U52" s="130" t="s">
        <v>396</v>
      </c>
      <c r="W52" s="133">
        <v>42657</v>
      </c>
      <c r="X52" s="10">
        <v>23.4</v>
      </c>
      <c r="Y52" s="10">
        <v>23.73</v>
      </c>
      <c r="Z52" s="10">
        <v>23.14</v>
      </c>
      <c r="AA52" s="10">
        <v>23.15</v>
      </c>
      <c r="AB52" s="95">
        <v>4146800</v>
      </c>
      <c r="AC52" s="10">
        <v>22.92</v>
      </c>
      <c r="AD52" s="2">
        <f t="shared" si="0"/>
        <v>0.58999999999999986</v>
      </c>
      <c r="AE52" s="138">
        <f t="shared" si="1"/>
        <v>-3.9113428943937656E-3</v>
      </c>
    </row>
    <row r="53" spans="2:31" x14ac:dyDescent="0.25">
      <c r="B53" s="380">
        <v>42577</v>
      </c>
      <c r="C53" s="381">
        <v>100</v>
      </c>
      <c r="D53" s="382">
        <v>25</v>
      </c>
      <c r="E53" s="382">
        <v>29.34</v>
      </c>
      <c r="F53" s="382">
        <f t="shared" ref="F53" si="34">C53*(E53-D53)</f>
        <v>434</v>
      </c>
      <c r="G53" s="382">
        <f t="shared" ref="G53" si="35">D53*C53</f>
        <v>2500</v>
      </c>
      <c r="H53" s="383">
        <f t="shared" ref="H53" si="36">(E53-D53)/D53</f>
        <v>0.1736</v>
      </c>
      <c r="I53" s="382"/>
      <c r="O53" s="83">
        <v>0.98</v>
      </c>
      <c r="P53" s="83">
        <f t="shared" si="18"/>
        <v>28.743399999999998</v>
      </c>
      <c r="Q53" s="2"/>
      <c r="T53" s="93" t="s">
        <v>107</v>
      </c>
      <c r="U53" s="131">
        <v>2729606</v>
      </c>
      <c r="W53" s="133">
        <v>42656</v>
      </c>
      <c r="X53" s="10">
        <v>23.52</v>
      </c>
      <c r="Y53" s="10">
        <v>23.52</v>
      </c>
      <c r="Z53" s="10">
        <v>22.77</v>
      </c>
      <c r="AA53" s="10">
        <v>23.24</v>
      </c>
      <c r="AB53" s="95">
        <v>6158200</v>
      </c>
      <c r="AC53" s="10">
        <v>23.01</v>
      </c>
      <c r="AD53" s="2">
        <f t="shared" si="0"/>
        <v>0.75</v>
      </c>
      <c r="AE53" s="138">
        <f t="shared" si="1"/>
        <v>-2.2929936305732479E-2</v>
      </c>
    </row>
    <row r="54" spans="2:31" x14ac:dyDescent="0.25">
      <c r="B54" s="380">
        <v>42580</v>
      </c>
      <c r="C54" s="381">
        <v>100</v>
      </c>
      <c r="D54" s="382">
        <v>25</v>
      </c>
      <c r="E54" s="382">
        <v>27</v>
      </c>
      <c r="F54" s="382">
        <f t="shared" ref="F54" si="37">C54*(E54-D54)</f>
        <v>200</v>
      </c>
      <c r="G54" s="382">
        <f t="shared" ref="G54" si="38">D54*C54</f>
        <v>2500</v>
      </c>
      <c r="H54" s="383">
        <f t="shared" ref="H54" si="39">(E54-D54)/D54</f>
        <v>0.08</v>
      </c>
      <c r="I54" s="382"/>
      <c r="O54" s="83">
        <v>0.97</v>
      </c>
      <c r="P54" s="83">
        <f t="shared" si="18"/>
        <v>28.450099999999999</v>
      </c>
      <c r="T54" s="93" t="s">
        <v>110</v>
      </c>
      <c r="U54" s="131">
        <v>5248720</v>
      </c>
      <c r="W54" s="133">
        <v>42655</v>
      </c>
      <c r="X54" s="10">
        <v>24.8</v>
      </c>
      <c r="Y54" s="10">
        <v>24.87</v>
      </c>
      <c r="Z54" s="10">
        <v>23.75</v>
      </c>
      <c r="AA54" s="10">
        <v>23.79</v>
      </c>
      <c r="AB54" s="95">
        <v>6488600</v>
      </c>
      <c r="AC54" s="10">
        <v>23.55</v>
      </c>
      <c r="AD54" s="2">
        <f t="shared" si="0"/>
        <v>1.120000000000001</v>
      </c>
      <c r="AE54" s="138">
        <f t="shared" si="1"/>
        <v>-4.3071921982933747E-2</v>
      </c>
    </row>
    <row r="55" spans="2:31" x14ac:dyDescent="0.25">
      <c r="B55" s="380">
        <v>42584</v>
      </c>
      <c r="C55" s="381">
        <v>0</v>
      </c>
      <c r="D55" s="382"/>
      <c r="E55" s="382"/>
      <c r="F55" s="382">
        <v>287.94</v>
      </c>
      <c r="G55" s="382"/>
      <c r="H55" s="383"/>
      <c r="I55" s="382"/>
      <c r="O55" s="83">
        <v>0.96</v>
      </c>
      <c r="P55" s="83">
        <f t="shared" si="18"/>
        <v>28.156799999999997</v>
      </c>
      <c r="T55" s="93" t="s">
        <v>108</v>
      </c>
      <c r="U55" s="130" t="s">
        <v>536</v>
      </c>
      <c r="W55" s="133">
        <v>42654</v>
      </c>
      <c r="X55" s="10">
        <v>24.83</v>
      </c>
      <c r="Y55" s="10">
        <v>25</v>
      </c>
      <c r="Z55" s="10">
        <v>24.43</v>
      </c>
      <c r="AA55" s="10">
        <v>24.86</v>
      </c>
      <c r="AB55" s="95">
        <v>4607700</v>
      </c>
      <c r="AC55" s="10">
        <v>24.61</v>
      </c>
      <c r="AD55" s="2">
        <f t="shared" si="0"/>
        <v>0.57000000000000028</v>
      </c>
      <c r="AE55" s="138">
        <f t="shared" si="1"/>
        <v>1.2205044751831817E-3</v>
      </c>
    </row>
    <row r="56" spans="2:31" x14ac:dyDescent="0.25">
      <c r="B56" s="193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18"/>
        <v>27.863499999999998</v>
      </c>
      <c r="T56" s="93" t="s">
        <v>111</v>
      </c>
      <c r="U56" s="130">
        <v>23.94</v>
      </c>
      <c r="W56" s="133">
        <v>42653</v>
      </c>
      <c r="X56" s="10">
        <v>24.81</v>
      </c>
      <c r="Y56" s="10">
        <v>25.05</v>
      </c>
      <c r="Z56" s="10">
        <v>24.67</v>
      </c>
      <c r="AA56" s="10">
        <v>24.83</v>
      </c>
      <c r="AB56" s="95">
        <v>2875400</v>
      </c>
      <c r="AC56" s="10">
        <v>24.58</v>
      </c>
      <c r="AD56" s="2">
        <f t="shared" si="0"/>
        <v>0.37999999999999901</v>
      </c>
      <c r="AE56" s="138">
        <f t="shared" si="1"/>
        <v>1.0275380189066929E-2</v>
      </c>
    </row>
    <row r="57" spans="2:31" x14ac:dyDescent="0.25">
      <c r="B57" s="191" t="s">
        <v>114</v>
      </c>
      <c r="C57" s="191" t="s">
        <v>147</v>
      </c>
      <c r="D57" s="192" t="s">
        <v>146</v>
      </c>
      <c r="E57" s="194" t="s">
        <v>148</v>
      </c>
      <c r="F57" s="194" t="s">
        <v>65</v>
      </c>
      <c r="G57" s="229" t="s">
        <v>152</v>
      </c>
      <c r="H57" s="229" t="s">
        <v>88</v>
      </c>
      <c r="I57" s="229" t="s">
        <v>156</v>
      </c>
      <c r="O57" s="83">
        <v>0.94</v>
      </c>
      <c r="P57" s="83">
        <f t="shared" si="18"/>
        <v>27.570199999999996</v>
      </c>
      <c r="T57" s="93" t="s">
        <v>112</v>
      </c>
      <c r="U57" s="130">
        <v>1.25</v>
      </c>
      <c r="W57" s="133">
        <v>42650</v>
      </c>
      <c r="X57" s="10">
        <v>24.9</v>
      </c>
      <c r="Y57" s="10">
        <v>24.91</v>
      </c>
      <c r="Z57" s="10">
        <v>24.43</v>
      </c>
      <c r="AA57" s="10">
        <v>24.58</v>
      </c>
      <c r="AB57" s="95">
        <v>3920000</v>
      </c>
      <c r="AC57" s="10">
        <v>24.33</v>
      </c>
      <c r="AD57" s="2">
        <f t="shared" si="0"/>
        <v>0.48000000000000043</v>
      </c>
      <c r="AE57" s="138">
        <f t="shared" si="1"/>
        <v>-1.0975609756097682E-2</v>
      </c>
    </row>
    <row r="58" spans="2:31" x14ac:dyDescent="0.25">
      <c r="B58" s="266">
        <v>42627</v>
      </c>
      <c r="C58" s="261">
        <v>50</v>
      </c>
      <c r="D58" s="262">
        <v>25.74</v>
      </c>
      <c r="E58" s="262">
        <v>25.83</v>
      </c>
      <c r="F58" s="262">
        <f t="shared" ref="F58" si="40">C58*(E58-D58)</f>
        <v>4.4999999999999929</v>
      </c>
      <c r="G58" s="262">
        <f t="shared" ref="G58" si="41">D58*C58</f>
        <v>1287</v>
      </c>
      <c r="H58" s="276">
        <f t="shared" ref="H58" si="42">(E58-D58)/D58</f>
        <v>3.4965034965034913E-3</v>
      </c>
      <c r="I58" s="262"/>
      <c r="O58" s="83">
        <v>0.93</v>
      </c>
      <c r="P58" s="83">
        <f t="shared" si="18"/>
        <v>27.276900000000001</v>
      </c>
      <c r="T58" s="93" t="s">
        <v>109</v>
      </c>
      <c r="U58" s="130" t="s">
        <v>537</v>
      </c>
      <c r="W58" s="133">
        <v>42649</v>
      </c>
      <c r="X58" s="10">
        <v>25.05</v>
      </c>
      <c r="Y58" s="10">
        <v>25.2</v>
      </c>
      <c r="Z58" s="10">
        <v>24.59</v>
      </c>
      <c r="AA58" s="10">
        <v>24.85</v>
      </c>
      <c r="AB58" s="95">
        <v>3759800</v>
      </c>
      <c r="AC58" s="10">
        <v>24.6</v>
      </c>
      <c r="AD58" s="2">
        <f t="shared" si="0"/>
        <v>0.60999999999999943</v>
      </c>
      <c r="AE58" s="138">
        <f t="shared" si="1"/>
        <v>-8.8638195004028253E-3</v>
      </c>
    </row>
    <row r="59" spans="2:31" x14ac:dyDescent="0.25">
      <c r="B59" s="266">
        <v>42629</v>
      </c>
      <c r="C59" s="261">
        <v>50</v>
      </c>
      <c r="D59" s="262">
        <v>25.74</v>
      </c>
      <c r="E59" s="262">
        <v>25.54</v>
      </c>
      <c r="F59" s="262">
        <f t="shared" ref="F59:F64" si="43">C59*(E59-D59)</f>
        <v>-9.9999999999999645</v>
      </c>
      <c r="G59" s="262">
        <f t="shared" ref="G59:G64" si="44">D59*C59</f>
        <v>1287</v>
      </c>
      <c r="H59" s="276">
        <f t="shared" ref="H59:H64" si="45">(E59-D59)/D59</f>
        <v>-7.7700077700077431E-3</v>
      </c>
      <c r="I59" s="262"/>
      <c r="O59" s="83">
        <v>0.92</v>
      </c>
      <c r="P59" s="83">
        <f t="shared" si="18"/>
        <v>26.983599999999999</v>
      </c>
      <c r="W59" s="133">
        <v>42648</v>
      </c>
      <c r="X59" s="10">
        <v>24.79</v>
      </c>
      <c r="Y59" s="10">
        <v>25.49</v>
      </c>
      <c r="Z59" s="10">
        <v>24.61</v>
      </c>
      <c r="AA59" s="10">
        <v>25.07</v>
      </c>
      <c r="AB59" s="95">
        <v>4812400</v>
      </c>
      <c r="AC59" s="10">
        <v>24.82</v>
      </c>
      <c r="AD59" s="2">
        <f t="shared" si="0"/>
        <v>0.87999999999999901</v>
      </c>
      <c r="AE59" s="138">
        <f t="shared" si="1"/>
        <v>1.7630176301763001E-2</v>
      </c>
    </row>
    <row r="60" spans="2:31" x14ac:dyDescent="0.25">
      <c r="B60" s="266">
        <v>42636</v>
      </c>
      <c r="C60" s="261">
        <v>50</v>
      </c>
      <c r="D60" s="262">
        <v>25.74</v>
      </c>
      <c r="E60" s="262">
        <v>24.82</v>
      </c>
      <c r="F60" s="262">
        <f t="shared" si="43"/>
        <v>-45.999999999999908</v>
      </c>
      <c r="G60" s="262">
        <f t="shared" si="44"/>
        <v>1287</v>
      </c>
      <c r="H60" s="276">
        <f t="shared" si="45"/>
        <v>-3.5742035742035674E-2</v>
      </c>
      <c r="I60" s="262"/>
      <c r="O60" s="83">
        <v>0.91</v>
      </c>
      <c r="P60" s="83">
        <f t="shared" si="18"/>
        <v>26.690300000000001</v>
      </c>
      <c r="W60" s="133">
        <v>42647</v>
      </c>
      <c r="X60" s="10">
        <v>24.86</v>
      </c>
      <c r="Y60" s="10">
        <v>24.95</v>
      </c>
      <c r="Z60" s="10">
        <v>24.59</v>
      </c>
      <c r="AA60" s="10">
        <v>24.64</v>
      </c>
      <c r="AB60" s="95">
        <v>4267000</v>
      </c>
      <c r="AC60" s="10">
        <v>24.39</v>
      </c>
      <c r="AD60" s="2">
        <f t="shared" si="0"/>
        <v>0.35999999999999943</v>
      </c>
      <c r="AE60" s="138">
        <f t="shared" si="1"/>
        <v>-1.0146103896103931E-2</v>
      </c>
    </row>
    <row r="61" spans="2:31" x14ac:dyDescent="0.25">
      <c r="B61" s="266">
        <v>42639</v>
      </c>
      <c r="C61" s="261">
        <v>100</v>
      </c>
      <c r="D61" s="262">
        <v>24.96</v>
      </c>
      <c r="E61" s="262">
        <v>24.14</v>
      </c>
      <c r="F61" s="262">
        <f t="shared" si="43"/>
        <v>-82.000000000000028</v>
      </c>
      <c r="G61" s="262">
        <f t="shared" si="44"/>
        <v>2496</v>
      </c>
      <c r="H61" s="276">
        <f t="shared" si="45"/>
        <v>-3.2852564102564111E-2</v>
      </c>
      <c r="I61" s="262"/>
      <c r="O61" s="83">
        <v>0.9</v>
      </c>
      <c r="P61" s="83">
        <f t="shared" si="18"/>
        <v>26.396999999999998</v>
      </c>
      <c r="W61" s="133">
        <v>42646</v>
      </c>
      <c r="X61" s="10">
        <v>24.5</v>
      </c>
      <c r="Y61" s="10">
        <v>24.94</v>
      </c>
      <c r="Z61" s="10">
        <v>24.26</v>
      </c>
      <c r="AA61" s="10">
        <v>24.89</v>
      </c>
      <c r="AB61" s="95">
        <v>5816800</v>
      </c>
      <c r="AC61" s="10">
        <v>24.64</v>
      </c>
      <c r="AD61" s="2">
        <f t="shared" si="0"/>
        <v>0.67999999999999972</v>
      </c>
      <c r="AE61" s="138">
        <f t="shared" si="1"/>
        <v>1.7761255679471288E-2</v>
      </c>
    </row>
    <row r="62" spans="2:31" x14ac:dyDescent="0.25">
      <c r="B62" s="266">
        <v>42639</v>
      </c>
      <c r="C62" s="261">
        <v>150</v>
      </c>
      <c r="D62" s="262">
        <v>24.8</v>
      </c>
      <c r="E62" s="262">
        <v>24.14</v>
      </c>
      <c r="F62" s="262">
        <f t="shared" si="43"/>
        <v>-99.000000000000028</v>
      </c>
      <c r="G62" s="262">
        <f t="shared" si="44"/>
        <v>3720</v>
      </c>
      <c r="H62" s="276">
        <f t="shared" si="45"/>
        <v>-2.6612903225806457E-2</v>
      </c>
      <c r="I62" s="262"/>
      <c r="W62" s="133">
        <v>42643</v>
      </c>
      <c r="X62" s="10">
        <v>24.4</v>
      </c>
      <c r="Y62" s="10">
        <v>24.64</v>
      </c>
      <c r="Z62" s="10">
        <v>24.15</v>
      </c>
      <c r="AA62" s="10">
        <v>24.46</v>
      </c>
      <c r="AB62" s="95">
        <v>5645900</v>
      </c>
      <c r="AC62" s="10">
        <v>24.21</v>
      </c>
      <c r="AD62" s="2">
        <f t="shared" si="0"/>
        <v>0.49000000000000199</v>
      </c>
      <c r="AE62" s="138">
        <f t="shared" si="1"/>
        <v>8.3298625572678642E-3</v>
      </c>
    </row>
    <row r="63" spans="2:31" x14ac:dyDescent="0.25">
      <c r="B63" s="266">
        <v>42640</v>
      </c>
      <c r="C63" s="261">
        <v>150</v>
      </c>
      <c r="D63" s="262">
        <v>24.8</v>
      </c>
      <c r="E63" s="262">
        <v>23.99</v>
      </c>
      <c r="F63" s="262">
        <f t="shared" si="43"/>
        <v>-121.50000000000034</v>
      </c>
      <c r="G63" s="262">
        <f t="shared" si="44"/>
        <v>3720</v>
      </c>
      <c r="H63" s="276">
        <f t="shared" si="45"/>
        <v>-3.2661290322580736E-2</v>
      </c>
      <c r="I63" s="262"/>
      <c r="W63" s="133">
        <v>42642</v>
      </c>
      <c r="X63" s="10">
        <v>24.5</v>
      </c>
      <c r="Y63" s="10">
        <v>24.79</v>
      </c>
      <c r="Z63" s="10">
        <v>24.17</v>
      </c>
      <c r="AA63" s="10">
        <v>24.25</v>
      </c>
      <c r="AB63" s="95">
        <v>4453900</v>
      </c>
      <c r="AC63" s="10">
        <v>24.01</v>
      </c>
      <c r="AD63" s="2">
        <f t="shared" si="0"/>
        <v>0.61999999999999744</v>
      </c>
      <c r="AE63" s="138">
        <f t="shared" si="1"/>
        <v>-8.261049153242439E-3</v>
      </c>
    </row>
    <row r="64" spans="2:31" x14ac:dyDescent="0.25">
      <c r="B64" s="266">
        <v>42643</v>
      </c>
      <c r="C64" s="261">
        <v>150</v>
      </c>
      <c r="D64" s="262">
        <v>24.8</v>
      </c>
      <c r="E64" s="262">
        <v>24.46</v>
      </c>
      <c r="F64" s="262">
        <f t="shared" si="43"/>
        <v>-50.999999999999979</v>
      </c>
      <c r="G64" s="262">
        <f t="shared" si="44"/>
        <v>3720</v>
      </c>
      <c r="H64" s="276">
        <f t="shared" si="45"/>
        <v>-1.3709677419354832E-2</v>
      </c>
      <c r="I64" s="262"/>
      <c r="W64" s="133">
        <v>42641</v>
      </c>
      <c r="X64" s="10">
        <v>24.07</v>
      </c>
      <c r="Y64" s="10">
        <v>24.48</v>
      </c>
      <c r="Z64" s="10">
        <v>23.92</v>
      </c>
      <c r="AA64" s="10">
        <v>24.46</v>
      </c>
      <c r="AB64" s="95">
        <v>5132900</v>
      </c>
      <c r="AC64" s="10">
        <v>24.21</v>
      </c>
      <c r="AD64" s="2">
        <f t="shared" si="0"/>
        <v>0.55999999999999872</v>
      </c>
      <c r="AE64" s="138">
        <f t="shared" si="1"/>
        <v>1.9368421052631701E-2</v>
      </c>
    </row>
    <row r="65" spans="2:31" x14ac:dyDescent="0.25">
      <c r="B65" s="266">
        <v>42646</v>
      </c>
      <c r="C65" s="261">
        <v>150</v>
      </c>
      <c r="D65" s="262">
        <v>24.8</v>
      </c>
      <c r="E65" s="262">
        <v>24.89</v>
      </c>
      <c r="F65" s="262">
        <f t="shared" ref="F65" si="46">C65*(E65-D65)</f>
        <v>13.499999999999979</v>
      </c>
      <c r="G65" s="262">
        <f t="shared" ref="G65" si="47">D65*C65</f>
        <v>3720</v>
      </c>
      <c r="H65" s="276">
        <f t="shared" ref="H65" si="48">(E65-D65)/D65</f>
        <v>3.6290322580645102E-3</v>
      </c>
      <c r="I65" s="262"/>
      <c r="W65" s="133">
        <v>42640</v>
      </c>
      <c r="X65" s="10">
        <v>24.06</v>
      </c>
      <c r="Y65" s="10">
        <v>24.12</v>
      </c>
      <c r="Z65" s="10">
        <v>23.73</v>
      </c>
      <c r="AA65" s="10">
        <v>23.99</v>
      </c>
      <c r="AB65" s="95">
        <v>6960400</v>
      </c>
      <c r="AC65" s="10">
        <v>23.75</v>
      </c>
      <c r="AD65" s="2">
        <f t="shared" si="0"/>
        <v>0.39000000000000057</v>
      </c>
      <c r="AE65" s="138">
        <f t="shared" si="1"/>
        <v>-6.2761506276149959E-3</v>
      </c>
    </row>
    <row r="66" spans="2:31" x14ac:dyDescent="0.25">
      <c r="B66" s="266">
        <v>42648</v>
      </c>
      <c r="C66" s="261">
        <v>150</v>
      </c>
      <c r="D66" s="262">
        <v>24.8</v>
      </c>
      <c r="E66" s="262">
        <v>25.07</v>
      </c>
      <c r="F66" s="262">
        <f t="shared" ref="F66" si="49">C66*(E66-D66)</f>
        <v>40.499999999999936</v>
      </c>
      <c r="G66" s="262">
        <f t="shared" ref="G66" si="50">D66*C66</f>
        <v>3720</v>
      </c>
      <c r="H66" s="276">
        <f t="shared" ref="H66" si="51">(E66-D66)/D66</f>
        <v>1.0887096774193531E-2</v>
      </c>
      <c r="I66" s="262"/>
      <c r="W66" s="133">
        <v>42639</v>
      </c>
      <c r="X66" s="10">
        <v>24.75</v>
      </c>
      <c r="Y66" s="10">
        <v>24.87</v>
      </c>
      <c r="Z66" s="10">
        <v>24.12</v>
      </c>
      <c r="AA66" s="10">
        <v>24.14</v>
      </c>
      <c r="AB66" s="95">
        <v>6537300</v>
      </c>
      <c r="AC66" s="10">
        <v>23.9</v>
      </c>
      <c r="AD66" s="2">
        <f t="shared" si="0"/>
        <v>0.75</v>
      </c>
      <c r="AE66" s="138">
        <f t="shared" si="1"/>
        <v>-2.7269027269027357E-2</v>
      </c>
    </row>
    <row r="67" spans="2:31" x14ac:dyDescent="0.25">
      <c r="B67" s="266">
        <v>42649</v>
      </c>
      <c r="C67" s="261">
        <v>150</v>
      </c>
      <c r="D67" s="262">
        <v>24.8</v>
      </c>
      <c r="E67" s="262">
        <v>24.85</v>
      </c>
      <c r="F67" s="262">
        <f t="shared" ref="F67" si="52">C67*(E67-D67)</f>
        <v>7.5000000000001066</v>
      </c>
      <c r="G67" s="262">
        <f t="shared" ref="G67" si="53">D67*C67</f>
        <v>3720</v>
      </c>
      <c r="H67" s="276">
        <f t="shared" ref="H67" si="54">(E67-D67)/D67</f>
        <v>2.0161290322580931E-3</v>
      </c>
      <c r="I67" s="262"/>
      <c r="W67" s="133">
        <v>42636</v>
      </c>
      <c r="X67" s="10">
        <v>25.42</v>
      </c>
      <c r="Y67" s="10">
        <v>25.53</v>
      </c>
      <c r="Z67" s="10">
        <v>24.8</v>
      </c>
      <c r="AA67" s="10">
        <v>24.82</v>
      </c>
      <c r="AB67" s="95">
        <v>5474200</v>
      </c>
      <c r="AC67" s="10">
        <v>24.57</v>
      </c>
      <c r="AD67" s="2">
        <f>Y67-Z67</f>
        <v>0.73000000000000043</v>
      </c>
      <c r="AE67" s="138" t="e">
        <f>AC67/#REF!-1</f>
        <v>#REF!</v>
      </c>
    </row>
    <row r="68" spans="2:31" x14ac:dyDescent="0.25">
      <c r="B68" s="266">
        <v>42650</v>
      </c>
      <c r="C68" s="261">
        <v>150</v>
      </c>
      <c r="D68" s="262">
        <v>24.8</v>
      </c>
      <c r="E68" s="262">
        <v>24.58</v>
      </c>
      <c r="F68" s="262">
        <f t="shared" ref="F68" si="55">C68*(E68-D68)</f>
        <v>-33.000000000000362</v>
      </c>
      <c r="G68" s="262">
        <f t="shared" ref="G68" si="56">D68*C68</f>
        <v>3720</v>
      </c>
      <c r="H68" s="276">
        <f t="shared" ref="H68" si="57">(E68-D68)/D68</f>
        <v>-8.8709677419355811E-3</v>
      </c>
      <c r="I68" s="262"/>
      <c r="W68" s="133">
        <v>42635</v>
      </c>
      <c r="X68" s="10">
        <v>25.46</v>
      </c>
      <c r="Y68" s="10">
        <v>25.95</v>
      </c>
      <c r="Z68" s="10">
        <v>25.38</v>
      </c>
      <c r="AA68" s="10">
        <v>25.55</v>
      </c>
      <c r="AB68" s="95">
        <v>5199000</v>
      </c>
      <c r="AC68" s="10">
        <v>25.29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42661</v>
      </c>
      <c r="C69" s="261">
        <v>150</v>
      </c>
      <c r="D69" s="262">
        <v>24.8</v>
      </c>
      <c r="E69" s="262">
        <v>23.39</v>
      </c>
      <c r="F69" s="262">
        <f t="shared" ref="F69" si="58">C69*(E69-D69)</f>
        <v>-211.50000000000003</v>
      </c>
      <c r="G69" s="262">
        <f t="shared" ref="G69" si="59">D69*C69</f>
        <v>3720</v>
      </c>
      <c r="H69" s="276">
        <f t="shared" ref="H69" si="60">(E69-D69)/D69</f>
        <v>-5.6854838709677426E-2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42662</v>
      </c>
      <c r="C70" s="261">
        <v>150</v>
      </c>
      <c r="D70" s="262">
        <v>24.8</v>
      </c>
      <c r="E70" s="262">
        <v>23.84</v>
      </c>
      <c r="F70" s="262">
        <f t="shared" ref="F70" si="61">C70*(E70-D70)</f>
        <v>-144.00000000000011</v>
      </c>
      <c r="G70" s="262">
        <f t="shared" ref="G70" si="62">D70*C70</f>
        <v>3720</v>
      </c>
      <c r="H70" s="276">
        <f t="shared" ref="H70" si="63">(E70-D70)/D70</f>
        <v>-3.8709677419354875E-2</v>
      </c>
      <c r="I70" s="262"/>
    </row>
    <row r="71" spans="2:31" x14ac:dyDescent="0.25">
      <c r="B71" s="266">
        <v>42664</v>
      </c>
      <c r="C71" s="261">
        <v>150</v>
      </c>
      <c r="D71" s="262">
        <v>24.8</v>
      </c>
      <c r="E71" s="262">
        <v>24.31</v>
      </c>
      <c r="F71" s="262">
        <f t="shared" ref="F71:F72" si="64">C71*(E71-D71)</f>
        <v>-73.500000000000298</v>
      </c>
      <c r="G71" s="262">
        <f t="shared" ref="G71:G72" si="65">D71*C71</f>
        <v>3720</v>
      </c>
      <c r="H71" s="276">
        <f t="shared" ref="H71:H72" si="66">(E71-D71)/D71</f>
        <v>-1.975806451612911E-2</v>
      </c>
      <c r="I71" s="262"/>
    </row>
    <row r="72" spans="2:31" x14ac:dyDescent="0.25">
      <c r="B72" s="266">
        <v>42670</v>
      </c>
      <c r="C72" s="261">
        <v>150</v>
      </c>
      <c r="D72" s="262">
        <v>24.626899999999999</v>
      </c>
      <c r="E72" s="262">
        <v>23.93</v>
      </c>
      <c r="F72" s="262">
        <f t="shared" si="64"/>
        <v>-104.53499999999991</v>
      </c>
      <c r="G72" s="262">
        <f t="shared" si="65"/>
        <v>3694.0349999999999</v>
      </c>
      <c r="H72" s="276">
        <f t="shared" si="66"/>
        <v>-2.8298324190214743E-2</v>
      </c>
      <c r="I72" s="262"/>
    </row>
    <row r="73" spans="2:31" x14ac:dyDescent="0.25">
      <c r="B73" s="266">
        <v>42674</v>
      </c>
      <c r="C73" s="261">
        <v>150</v>
      </c>
      <c r="D73" s="262">
        <v>24.626899999999999</v>
      </c>
      <c r="E73" s="262">
        <v>23.53</v>
      </c>
      <c r="F73" s="262">
        <f t="shared" ref="F73:F74" si="67">C73*(E73-D73)</f>
        <v>-164.53499999999968</v>
      </c>
      <c r="G73" s="262">
        <f t="shared" ref="G73:G74" si="68">D73*C73</f>
        <v>3694.0349999999999</v>
      </c>
      <c r="H73" s="276">
        <f t="shared" ref="H73:H74" si="69">(E73-D73)/D73</f>
        <v>-4.4540725791715481E-2</v>
      </c>
      <c r="I73" s="262"/>
    </row>
    <row r="74" spans="2:31" x14ac:dyDescent="0.25">
      <c r="B74" s="266">
        <v>42675</v>
      </c>
      <c r="C74" s="261">
        <v>150</v>
      </c>
      <c r="D74" s="262">
        <v>24.264700000000001</v>
      </c>
      <c r="E74" s="262">
        <v>24.32</v>
      </c>
      <c r="F74" s="262">
        <f t="shared" si="67"/>
        <v>8.2949999999998525</v>
      </c>
      <c r="G74" s="262">
        <f t="shared" si="68"/>
        <v>3639.7050000000004</v>
      </c>
      <c r="H74" s="276">
        <f t="shared" si="69"/>
        <v>2.2790308555225912E-3</v>
      </c>
      <c r="I74" s="262"/>
    </row>
    <row r="75" spans="2:31" x14ac:dyDescent="0.25">
      <c r="B75" s="266">
        <v>42676</v>
      </c>
      <c r="C75" s="261">
        <v>150</v>
      </c>
      <c r="D75" s="262">
        <v>24.264700000000001</v>
      </c>
      <c r="E75" s="262">
        <v>24.73</v>
      </c>
      <c r="F75" s="262">
        <f t="shared" ref="F75:F76" si="70">C75*(E75-D75)</f>
        <v>69.794999999999874</v>
      </c>
      <c r="G75" s="262">
        <f t="shared" ref="G75:G76" si="71">D75*C75</f>
        <v>3639.7050000000004</v>
      </c>
      <c r="H75" s="276">
        <f t="shared" ref="H75:H76" si="72">(E75-D75)/D75</f>
        <v>1.9176004648728363E-2</v>
      </c>
      <c r="I75" s="262"/>
    </row>
    <row r="76" spans="2:31" x14ac:dyDescent="0.25">
      <c r="B76" s="266">
        <v>42704</v>
      </c>
      <c r="C76" s="261">
        <v>100</v>
      </c>
      <c r="D76" s="262">
        <v>22.507400000000001</v>
      </c>
      <c r="E76" s="262">
        <v>28.4</v>
      </c>
      <c r="F76" s="262">
        <f t="shared" si="70"/>
        <v>589.25999999999976</v>
      </c>
      <c r="G76" s="262">
        <f t="shared" si="71"/>
        <v>2250.7400000000002</v>
      </c>
      <c r="H76" s="276">
        <f t="shared" si="72"/>
        <v>0.26180722784506422</v>
      </c>
      <c r="I76" s="262"/>
    </row>
    <row r="77" spans="2:31" x14ac:dyDescent="0.25">
      <c r="B77" s="266">
        <v>42711</v>
      </c>
      <c r="C77" s="261">
        <v>0</v>
      </c>
      <c r="D77" s="262"/>
      <c r="E77" s="262"/>
      <c r="F77" s="262">
        <v>727.2</v>
      </c>
      <c r="G77" s="262"/>
      <c r="H77" s="276"/>
      <c r="I77" s="262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K102+M102-F102</f>
        <v>1056.3899999999994</v>
      </c>
    </row>
    <row r="85" spans="1:13" x14ac:dyDescent="0.25">
      <c r="A85" s="477" t="s">
        <v>1</v>
      </c>
      <c r="B85" s="477" t="s">
        <v>2</v>
      </c>
      <c r="C85" s="477" t="s">
        <v>4</v>
      </c>
      <c r="D85" s="478" t="s">
        <v>5</v>
      </c>
      <c r="E85" s="478" t="s">
        <v>94</v>
      </c>
      <c r="F85" s="478" t="s">
        <v>60</v>
      </c>
      <c r="G85" s="477" t="s">
        <v>3</v>
      </c>
      <c r="H85" s="477" t="s">
        <v>6</v>
      </c>
      <c r="I85" s="478" t="s">
        <v>7</v>
      </c>
      <c r="J85" s="478" t="s">
        <v>95</v>
      </c>
      <c r="K85" s="478" t="s">
        <v>61</v>
      </c>
      <c r="L85" s="477" t="s">
        <v>37</v>
      </c>
      <c r="M85" s="477" t="s">
        <v>38</v>
      </c>
    </row>
    <row r="86" spans="1:13" x14ac:dyDescent="0.25">
      <c r="A86" s="479" t="s">
        <v>236</v>
      </c>
      <c r="B86" s="480">
        <v>42548</v>
      </c>
      <c r="C86" s="481">
        <v>100</v>
      </c>
      <c r="D86" s="482">
        <v>25</v>
      </c>
      <c r="E86" s="482">
        <v>0</v>
      </c>
      <c r="F86" s="482">
        <f>D86*C86+E86</f>
        <v>2500</v>
      </c>
      <c r="G86" s="480">
        <v>42584</v>
      </c>
      <c r="H86" s="483">
        <v>100</v>
      </c>
      <c r="I86" s="482">
        <v>27.88</v>
      </c>
      <c r="J86" s="482">
        <v>0.06</v>
      </c>
      <c r="K86" s="482">
        <f>H86*I86-J86</f>
        <v>2787.94</v>
      </c>
      <c r="L86" s="480">
        <v>42719</v>
      </c>
      <c r="M86" s="481">
        <v>41.25</v>
      </c>
    </row>
    <row r="87" spans="1:13" x14ac:dyDescent="0.25">
      <c r="A87" s="484" t="s">
        <v>71</v>
      </c>
      <c r="B87" s="480">
        <v>42627</v>
      </c>
      <c r="C87" s="481">
        <v>50</v>
      </c>
      <c r="D87" s="482">
        <v>25.74</v>
      </c>
      <c r="E87" s="482">
        <v>0</v>
      </c>
      <c r="F87" s="482">
        <v>1287</v>
      </c>
      <c r="G87" s="481">
        <v>42670</v>
      </c>
      <c r="H87" s="483">
        <v>50</v>
      </c>
      <c r="I87" s="482">
        <v>25</v>
      </c>
      <c r="J87" s="482">
        <v>0.03</v>
      </c>
      <c r="K87" s="482">
        <v>1249.97</v>
      </c>
      <c r="L87" s="481"/>
      <c r="M87" s="481"/>
    </row>
    <row r="88" spans="1:13" x14ac:dyDescent="0.25">
      <c r="A88" s="481"/>
      <c r="B88" s="480">
        <v>42639</v>
      </c>
      <c r="C88" s="481">
        <v>50</v>
      </c>
      <c r="D88" s="482">
        <v>24.48</v>
      </c>
      <c r="E88" s="482">
        <v>0</v>
      </c>
      <c r="F88" s="482">
        <v>1224</v>
      </c>
      <c r="G88" s="481">
        <v>42675</v>
      </c>
      <c r="H88" s="483">
        <v>100</v>
      </c>
      <c r="I88" s="482">
        <v>24.88</v>
      </c>
      <c r="J88" s="482">
        <v>0.05</v>
      </c>
      <c r="K88" s="482">
        <v>2487.9499999999998</v>
      </c>
      <c r="L88" s="481"/>
      <c r="M88" s="481"/>
    </row>
    <row r="89" spans="1:13" x14ac:dyDescent="0.25">
      <c r="A89" s="481"/>
      <c r="B89" s="480">
        <v>42639</v>
      </c>
      <c r="C89" s="481">
        <v>50</v>
      </c>
      <c r="D89" s="482">
        <v>24.18</v>
      </c>
      <c r="E89" s="482">
        <v>0</v>
      </c>
      <c r="F89" s="482">
        <v>1209</v>
      </c>
      <c r="G89" s="481">
        <v>42704</v>
      </c>
      <c r="H89" s="483">
        <v>50</v>
      </c>
      <c r="I89" s="482">
        <v>27.78</v>
      </c>
      <c r="J89" s="482">
        <v>0.03</v>
      </c>
      <c r="K89" s="482">
        <v>1388.97</v>
      </c>
      <c r="L89" s="481"/>
      <c r="M89" s="481"/>
    </row>
    <row r="90" spans="1:13" x14ac:dyDescent="0.25">
      <c r="A90" s="481"/>
      <c r="B90" s="480">
        <v>42670</v>
      </c>
      <c r="C90" s="481">
        <v>50</v>
      </c>
      <c r="D90" s="482">
        <v>24.48</v>
      </c>
      <c r="E90" s="482">
        <v>0</v>
      </c>
      <c r="F90" s="482">
        <v>1224</v>
      </c>
      <c r="G90" s="481">
        <v>42711</v>
      </c>
      <c r="H90" s="483">
        <v>100</v>
      </c>
      <c r="I90" s="482">
        <v>29.78</v>
      </c>
      <c r="J90" s="482">
        <v>0.06</v>
      </c>
      <c r="K90" s="482">
        <v>2977.94</v>
      </c>
      <c r="L90" s="481"/>
      <c r="M90" s="481"/>
    </row>
    <row r="91" spans="1:13" x14ac:dyDescent="0.25">
      <c r="A91" s="481"/>
      <c r="B91" s="481">
        <v>42675</v>
      </c>
      <c r="C91" s="481">
        <v>100</v>
      </c>
      <c r="D91" s="482">
        <v>24.34</v>
      </c>
      <c r="E91" s="482">
        <v>-0.37</v>
      </c>
      <c r="F91" s="482">
        <v>2433.63</v>
      </c>
      <c r="G91" s="481"/>
      <c r="H91" s="483"/>
      <c r="I91" s="482"/>
      <c r="J91" s="482"/>
      <c r="K91" s="482"/>
      <c r="L91" s="481"/>
      <c r="M91" s="481"/>
    </row>
    <row r="92" spans="1:13" x14ac:dyDescent="0.25">
      <c r="A92" s="481"/>
      <c r="B92" s="481"/>
      <c r="C92" s="481"/>
      <c r="D92" s="482"/>
      <c r="E92" s="482"/>
      <c r="F92" s="482"/>
      <c r="G92" s="481"/>
      <c r="H92" s="483"/>
      <c r="I92" s="482"/>
      <c r="J92" s="482"/>
      <c r="K92" s="482"/>
      <c r="L92" s="481"/>
      <c r="M92" s="481"/>
    </row>
    <row r="93" spans="1:13" x14ac:dyDescent="0.25">
      <c r="A93" s="481"/>
      <c r="B93" s="481"/>
      <c r="C93" s="481"/>
      <c r="D93" s="482"/>
      <c r="E93" s="482"/>
      <c r="F93" s="482"/>
      <c r="G93" s="481"/>
      <c r="H93" s="483"/>
      <c r="I93" s="482"/>
      <c r="J93" s="482"/>
      <c r="K93" s="482"/>
      <c r="L93" s="481"/>
      <c r="M93" s="481"/>
    </row>
    <row r="94" spans="1:13" x14ac:dyDescent="0.25">
      <c r="A94" s="481"/>
      <c r="B94" s="481"/>
      <c r="C94" s="481"/>
      <c r="D94" s="482"/>
      <c r="E94" s="482"/>
      <c r="F94" s="482"/>
      <c r="G94" s="481"/>
      <c r="H94" s="483"/>
      <c r="I94" s="482"/>
      <c r="J94" s="482"/>
      <c r="K94" s="482"/>
      <c r="L94" s="481"/>
      <c r="M94" s="481"/>
    </row>
    <row r="95" spans="1:13" x14ac:dyDescent="0.25">
      <c r="A95" s="481"/>
      <c r="B95" s="481"/>
      <c r="C95" s="481"/>
      <c r="D95" s="482"/>
      <c r="E95" s="482"/>
      <c r="F95" s="482"/>
      <c r="G95" s="481"/>
      <c r="H95" s="483"/>
      <c r="I95" s="482"/>
      <c r="J95" s="482"/>
      <c r="K95" s="482"/>
      <c r="L95" s="481"/>
      <c r="M95" s="481"/>
    </row>
    <row r="96" spans="1:13" x14ac:dyDescent="0.25">
      <c r="A96" s="481"/>
      <c r="B96" s="481"/>
      <c r="C96" s="481"/>
      <c r="D96" s="482"/>
      <c r="E96" s="482"/>
      <c r="F96" s="482"/>
      <c r="G96" s="481"/>
      <c r="H96" s="483"/>
      <c r="I96" s="482"/>
      <c r="J96" s="482"/>
      <c r="K96" s="482"/>
      <c r="L96" s="481"/>
      <c r="M96" s="481"/>
    </row>
    <row r="97" spans="1:13" x14ac:dyDescent="0.25">
      <c r="A97" s="481"/>
      <c r="B97" s="481"/>
      <c r="C97" s="481"/>
      <c r="D97" s="482"/>
      <c r="E97" s="482"/>
      <c r="F97" s="482"/>
      <c r="G97" s="481"/>
      <c r="H97" s="483"/>
      <c r="I97" s="482"/>
      <c r="J97" s="482"/>
      <c r="K97" s="482"/>
      <c r="L97" s="481"/>
      <c r="M97" s="481"/>
    </row>
    <row r="98" spans="1:13" x14ac:dyDescent="0.25">
      <c r="A98" s="481"/>
      <c r="B98" s="481"/>
      <c r="C98" s="481"/>
      <c r="D98" s="482"/>
      <c r="E98" s="482"/>
      <c r="F98" s="482"/>
      <c r="G98" s="481"/>
      <c r="H98" s="483"/>
      <c r="I98" s="482"/>
      <c r="J98" s="482"/>
      <c r="K98" s="482"/>
      <c r="L98" s="481"/>
      <c r="M98" s="481"/>
    </row>
    <row r="99" spans="1:13" x14ac:dyDescent="0.25">
      <c r="A99" s="481"/>
      <c r="B99" s="481"/>
      <c r="C99" s="481"/>
      <c r="D99" s="482"/>
      <c r="E99" s="482"/>
      <c r="F99" s="482"/>
      <c r="G99" s="481"/>
      <c r="H99" s="483"/>
      <c r="I99" s="482"/>
      <c r="J99" s="482"/>
      <c r="K99" s="482"/>
      <c r="L99" s="481"/>
      <c r="M99" s="481"/>
    </row>
    <row r="100" spans="1:13" x14ac:dyDescent="0.25">
      <c r="A100" s="481"/>
      <c r="B100" s="481"/>
      <c r="C100" s="481"/>
      <c r="D100" s="482"/>
      <c r="E100" s="482"/>
      <c r="F100" s="482"/>
      <c r="G100" s="481"/>
      <c r="H100" s="483"/>
      <c r="I100" s="482"/>
      <c r="J100" s="482"/>
      <c r="K100" s="482"/>
      <c r="L100" s="481"/>
      <c r="M100" s="481"/>
    </row>
    <row r="101" spans="1:13" x14ac:dyDescent="0.25">
      <c r="A101" s="481"/>
      <c r="B101" s="481"/>
      <c r="C101" s="481"/>
      <c r="D101" s="482"/>
      <c r="E101" s="482"/>
      <c r="F101" s="482"/>
      <c r="G101" s="481"/>
      <c r="H101" s="481"/>
      <c r="I101" s="482"/>
      <c r="J101" s="482"/>
      <c r="K101" s="482"/>
      <c r="L101" s="481"/>
      <c r="M101" s="481"/>
    </row>
    <row r="102" spans="1:13" x14ac:dyDescent="0.25">
      <c r="A102" s="64" t="s">
        <v>81</v>
      </c>
      <c r="B102" s="65"/>
      <c r="C102" s="65">
        <f>SUM(C86:C101)</f>
        <v>400</v>
      </c>
      <c r="D102" s="66"/>
      <c r="E102" s="66"/>
      <c r="F102" s="66">
        <f>SUM(F86:F101)</f>
        <v>9877.630000000001</v>
      </c>
      <c r="G102" s="65"/>
      <c r="H102" s="591">
        <f>SUM(H86:H101)</f>
        <v>400</v>
      </c>
      <c r="I102" s="66"/>
      <c r="J102" s="66"/>
      <c r="K102" s="66">
        <f>SUM(K86:K101)</f>
        <v>10892.77</v>
      </c>
      <c r="L102" s="65"/>
      <c r="M102" s="66">
        <f>SUM(M86:M94)</f>
        <v>41.25</v>
      </c>
    </row>
    <row r="103" spans="1:13" ht="15.75" thickBot="1" x14ac:dyDescent="0.3">
      <c r="A103" s="485" t="s">
        <v>199</v>
      </c>
      <c r="B103" s="486"/>
      <c r="C103" s="487">
        <f>SumByColor($A$19,C86:C101)</f>
        <v>0</v>
      </c>
      <c r="D103" s="487"/>
      <c r="E103" s="487"/>
      <c r="F103" s="488">
        <f>SumByColor($A$19,F86:F101)</f>
        <v>0</v>
      </c>
      <c r="G103" s="487"/>
      <c r="H103" s="487">
        <f>SumByColor($A$19,H86:H101)</f>
        <v>0</v>
      </c>
      <c r="I103" s="487"/>
      <c r="J103" s="487"/>
      <c r="K103" s="488">
        <f>SumByColor($A$19,K86:K101)</f>
        <v>0</v>
      </c>
      <c r="L103" s="487"/>
      <c r="M103" s="488">
        <f t="shared" ref="M103" si="73">SumByColor($A$19,M86:M101)</f>
        <v>0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539" priority="29">
      <formula>F55&gt;0</formula>
    </cfRule>
    <cfRule type="expression" dxfId="538" priority="30">
      <formula>F55&lt;0</formula>
    </cfRule>
  </conditionalFormatting>
  <conditionalFormatting sqref="Q7">
    <cfRule type="expression" dxfId="537" priority="17">
      <formula>Q7&gt;0</formula>
    </cfRule>
    <cfRule type="expression" dxfId="536" priority="18">
      <formula>Q7&lt;0</formula>
    </cfRule>
  </conditionalFormatting>
  <conditionalFormatting sqref="Q8">
    <cfRule type="expression" dxfId="535" priority="15">
      <formula>Q8&gt;0</formula>
    </cfRule>
    <cfRule type="expression" dxfId="534" priority="16">
      <formula>Q8&lt;0</formula>
    </cfRule>
  </conditionalFormatting>
  <conditionalFormatting sqref="F42:F54">
    <cfRule type="expression" dxfId="533" priority="13">
      <formula>F42&gt;0</formula>
    </cfRule>
    <cfRule type="expression" dxfId="532" priority="14">
      <formula>F42&lt;0</formula>
    </cfRule>
  </conditionalFormatting>
  <conditionalFormatting sqref="H42:H54">
    <cfRule type="expression" dxfId="531" priority="11">
      <formula>H42&gt;0</formula>
    </cfRule>
    <cfRule type="expression" dxfId="530" priority="12">
      <formula>H42&lt;0</formula>
    </cfRule>
  </conditionalFormatting>
  <conditionalFormatting sqref="H58:H61">
    <cfRule type="expression" dxfId="529" priority="7">
      <formula>H58&gt;0</formula>
    </cfRule>
    <cfRule type="expression" dxfId="528" priority="8">
      <formula>H58&lt;0</formula>
    </cfRule>
  </conditionalFormatting>
  <conditionalFormatting sqref="F58:F61">
    <cfRule type="expression" dxfId="527" priority="9">
      <formula>F58&gt;0</formula>
    </cfRule>
    <cfRule type="expression" dxfId="526" priority="10">
      <formula>F58&lt;0</formula>
    </cfRule>
  </conditionalFormatting>
  <conditionalFormatting sqref="M84">
    <cfRule type="expression" dxfId="525" priority="5">
      <formula>M84&gt;0</formula>
    </cfRule>
    <cfRule type="expression" dxfId="524" priority="6">
      <formula>M84&lt;0</formula>
    </cfRule>
  </conditionalFormatting>
  <conditionalFormatting sqref="F23:F29">
    <cfRule type="expression" dxfId="523" priority="3">
      <formula>F23&gt;0</formula>
    </cfRule>
    <cfRule type="expression" dxfId="522" priority="4">
      <formula>F23&lt;0</formula>
    </cfRule>
  </conditionalFormatting>
  <conditionalFormatting sqref="H23:H29">
    <cfRule type="expression" dxfId="521" priority="1">
      <formula>H23&gt;0</formula>
    </cfRule>
    <cfRule type="expression" dxfId="520" priority="2">
      <formula>H23&lt;0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234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42727</v>
      </c>
      <c r="X2" s="10">
        <v>47.42</v>
      </c>
      <c r="Y2" s="10">
        <v>47.58</v>
      </c>
      <c r="Z2" s="10">
        <v>47.41</v>
      </c>
      <c r="AA2" s="10">
        <v>47.58</v>
      </c>
      <c r="AB2" s="95">
        <v>2410700</v>
      </c>
      <c r="AC2" s="10">
        <v>47.58</v>
      </c>
      <c r="AD2" s="2">
        <f>Y2-Z2</f>
        <v>0.17000000000000171</v>
      </c>
      <c r="AE2" s="138">
        <f>AC2/AC3-1</f>
        <v>4.0092846592107989E-3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47.68</v>
      </c>
      <c r="T3" s="1"/>
      <c r="W3" s="133">
        <v>42726</v>
      </c>
      <c r="X3" s="10">
        <v>47.5</v>
      </c>
      <c r="Y3" s="10">
        <v>47.59</v>
      </c>
      <c r="Z3" s="10">
        <v>47.35</v>
      </c>
      <c r="AA3" s="10">
        <v>47.39</v>
      </c>
      <c r="AB3" s="95">
        <v>3123900</v>
      </c>
      <c r="AC3" s="10">
        <v>47.39</v>
      </c>
      <c r="AD3" s="2">
        <f t="shared" ref="AD3:AD66" si="0">Y3-Z3</f>
        <v>0.24000000000000199</v>
      </c>
      <c r="AE3" s="138">
        <f t="shared" ref="AE3:AE66" si="1">AC3/AC4-1</f>
        <v>-1.8955349620892736E-3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47.68</v>
      </c>
      <c r="R4" s="506">
        <v>7.0000000000000001E-3</v>
      </c>
      <c r="T4" s="163"/>
      <c r="U4" s="1"/>
      <c r="W4" s="133">
        <v>42725</v>
      </c>
      <c r="X4" s="10">
        <v>47.47</v>
      </c>
      <c r="Y4" s="10">
        <v>47.54</v>
      </c>
      <c r="Z4" s="10">
        <v>47.43</v>
      </c>
      <c r="AA4" s="10">
        <v>47.48</v>
      </c>
      <c r="AB4" s="95">
        <v>5485700</v>
      </c>
      <c r="AC4" s="10">
        <v>47.48</v>
      </c>
      <c r="AD4" s="2">
        <f t="shared" si="0"/>
        <v>0.10999999999999943</v>
      </c>
      <c r="AE4" s="138">
        <f t="shared" si="1"/>
        <v>2.5337837837837718E-3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42724</v>
      </c>
      <c r="X5" s="10">
        <v>47.27</v>
      </c>
      <c r="Y5" s="10">
        <v>47.42</v>
      </c>
      <c r="Z5" s="10">
        <v>47.21</v>
      </c>
      <c r="AA5" s="10">
        <v>47.36</v>
      </c>
      <c r="AB5" s="95">
        <v>4269700</v>
      </c>
      <c r="AC5" s="10">
        <v>47.36</v>
      </c>
      <c r="AD5" s="2">
        <f t="shared" si="0"/>
        <v>0.21000000000000085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42724</v>
      </c>
      <c r="X6" s="10" t="s">
        <v>447</v>
      </c>
      <c r="Y6" s="10"/>
      <c r="Z6" s="10"/>
      <c r="AA6" s="10"/>
      <c r="AB6" s="95"/>
      <c r="AC6" s="10"/>
      <c r="AD6" s="2">
        <f t="shared" si="0"/>
        <v>0</v>
      </c>
      <c r="AE6" s="138">
        <f t="shared" si="1"/>
        <v>-1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182</v>
      </c>
      <c r="Q7" s="2">
        <f>Q10+Q8</f>
        <v>257.64999999999964</v>
      </c>
      <c r="R7">
        <v>0</v>
      </c>
      <c r="W7" s="133">
        <v>42723</v>
      </c>
      <c r="X7" s="10">
        <v>47.55</v>
      </c>
      <c r="Y7" s="10">
        <v>47.71</v>
      </c>
      <c r="Z7" s="10">
        <v>47.44</v>
      </c>
      <c r="AA7" s="10">
        <v>47.46</v>
      </c>
      <c r="AB7" s="95">
        <v>5669000</v>
      </c>
      <c r="AC7" s="10">
        <v>47.23</v>
      </c>
      <c r="AD7" s="2">
        <f t="shared" si="0"/>
        <v>0.27000000000000313</v>
      </c>
      <c r="AE7" s="138">
        <f t="shared" si="1"/>
        <v>-3.5864978902954148E-3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P8" s="34"/>
      <c r="Q8" s="2">
        <f>K18+M18-F18+Q2*Q4</f>
        <v>0</v>
      </c>
      <c r="W8" s="133">
        <v>42720</v>
      </c>
      <c r="X8" s="10">
        <v>47.52</v>
      </c>
      <c r="Y8" s="10">
        <v>47.78</v>
      </c>
      <c r="Z8" s="10">
        <v>47.47</v>
      </c>
      <c r="AA8" s="10">
        <v>47.63</v>
      </c>
      <c r="AB8" s="95">
        <v>3755800</v>
      </c>
      <c r="AC8" s="10">
        <v>47.4</v>
      </c>
      <c r="AD8" s="2">
        <f t="shared" si="0"/>
        <v>0.31000000000000227</v>
      </c>
      <c r="AE8" s="138">
        <f t="shared" si="1"/>
        <v>5.0890585241729624E-3</v>
      </c>
    </row>
    <row r="9" spans="1:31" x14ac:dyDescent="0.25">
      <c r="H9" s="72"/>
      <c r="O9" s="11" t="s">
        <v>216</v>
      </c>
      <c r="Q9" s="138">
        <f>IF(Q2=0, 0, Q8/Q6)</f>
        <v>0</v>
      </c>
      <c r="W9" s="133">
        <v>42719</v>
      </c>
      <c r="X9" s="10">
        <v>47.35</v>
      </c>
      <c r="Y9" s="10">
        <v>47.46</v>
      </c>
      <c r="Z9" s="10">
        <v>47.26</v>
      </c>
      <c r="AA9" s="10">
        <v>47.39</v>
      </c>
      <c r="AB9" s="95">
        <v>3651200</v>
      </c>
      <c r="AC9" s="10">
        <v>47.16</v>
      </c>
      <c r="AD9" s="2">
        <f t="shared" si="0"/>
        <v>0.20000000000000284</v>
      </c>
      <c r="AE9" s="138">
        <f t="shared" si="1"/>
        <v>-6.3572790845523031E-4</v>
      </c>
    </row>
    <row r="10" spans="1:31" x14ac:dyDescent="0.25">
      <c r="H10" s="72"/>
      <c r="O10" s="11" t="s">
        <v>215</v>
      </c>
      <c r="P10" s="34"/>
      <c r="Q10" s="2">
        <f>M53</f>
        <v>257.64999999999964</v>
      </c>
      <c r="W10" s="133">
        <v>42718</v>
      </c>
      <c r="X10" s="10">
        <v>48.05</v>
      </c>
      <c r="Y10" s="10">
        <v>48.23</v>
      </c>
      <c r="Z10" s="10">
        <v>47.36</v>
      </c>
      <c r="AA10" s="10">
        <v>47.42</v>
      </c>
      <c r="AB10" s="95">
        <v>4537100</v>
      </c>
      <c r="AC10" s="10">
        <v>47.19</v>
      </c>
      <c r="AD10" s="2">
        <f t="shared" si="0"/>
        <v>0.86999999999999744</v>
      </c>
      <c r="AE10" s="138">
        <f t="shared" si="1"/>
        <v>-1.5644555694618312E-2</v>
      </c>
    </row>
    <row r="11" spans="1:31" x14ac:dyDescent="0.25">
      <c r="H11" s="72"/>
      <c r="O11" s="11" t="s">
        <v>179</v>
      </c>
      <c r="P11" s="34"/>
      <c r="Q11" s="138">
        <v>0</v>
      </c>
      <c r="W11" s="133">
        <v>42717</v>
      </c>
      <c r="X11" s="10">
        <v>47.99</v>
      </c>
      <c r="Y11" s="10">
        <v>48.33</v>
      </c>
      <c r="Z11" s="10">
        <v>47.99</v>
      </c>
      <c r="AA11" s="10">
        <v>48.17</v>
      </c>
      <c r="AB11" s="95">
        <v>3382000</v>
      </c>
      <c r="AC11" s="10">
        <v>47.94</v>
      </c>
      <c r="AD11" s="2">
        <f t="shared" si="0"/>
        <v>0.33999999999999631</v>
      </c>
      <c r="AE11" s="138">
        <f t="shared" si="1"/>
        <v>1.0752688172043001E-2</v>
      </c>
    </row>
    <row r="12" spans="1:31" x14ac:dyDescent="0.25">
      <c r="H12" s="72"/>
      <c r="W12" s="133">
        <v>42716</v>
      </c>
      <c r="X12" s="10">
        <v>47.57</v>
      </c>
      <c r="Y12" s="10">
        <v>47.8</v>
      </c>
      <c r="Z12" s="10">
        <v>47.52</v>
      </c>
      <c r="AA12" s="10">
        <v>47.66</v>
      </c>
      <c r="AB12" s="95">
        <v>2894400</v>
      </c>
      <c r="AC12" s="10">
        <v>47.43</v>
      </c>
      <c r="AD12" s="2">
        <f t="shared" si="0"/>
        <v>0.27999999999999403</v>
      </c>
      <c r="AE12" s="138">
        <f t="shared" si="1"/>
        <v>-1.4736842105262937E-3</v>
      </c>
    </row>
    <row r="13" spans="1:31" x14ac:dyDescent="0.25">
      <c r="H13" s="72"/>
      <c r="W13" s="133">
        <v>42713</v>
      </c>
      <c r="X13" s="10">
        <v>47.53</v>
      </c>
      <c r="Y13" s="10">
        <v>47.74</v>
      </c>
      <c r="Z13" s="10">
        <v>47.44</v>
      </c>
      <c r="AA13" s="10">
        <v>47.73</v>
      </c>
      <c r="AB13" s="95">
        <v>3177200</v>
      </c>
      <c r="AC13" s="10">
        <v>47.5</v>
      </c>
      <c r="AD13" s="2">
        <f t="shared" si="0"/>
        <v>0.30000000000000426</v>
      </c>
      <c r="AE13" s="138">
        <f t="shared" si="1"/>
        <v>5.5038103302285091E-3</v>
      </c>
    </row>
    <row r="14" spans="1:31" x14ac:dyDescent="0.25">
      <c r="H14" s="72"/>
      <c r="W14" s="133">
        <v>42712</v>
      </c>
      <c r="X14" s="10">
        <v>47.48</v>
      </c>
      <c r="Y14" s="10">
        <v>47.55</v>
      </c>
      <c r="Z14" s="10">
        <v>47.3</v>
      </c>
      <c r="AA14" s="10">
        <v>47.47</v>
      </c>
      <c r="AB14" s="95">
        <v>5131300</v>
      </c>
      <c r="AC14" s="10">
        <v>47.24</v>
      </c>
      <c r="AD14" s="2">
        <f t="shared" si="0"/>
        <v>0.25</v>
      </c>
      <c r="AE14" s="138">
        <f t="shared" si="1"/>
        <v>-5.8922558922559487E-3</v>
      </c>
    </row>
    <row r="15" spans="1:31" x14ac:dyDescent="0.25">
      <c r="H15" s="72"/>
      <c r="W15" s="133">
        <v>42711</v>
      </c>
      <c r="X15" s="10">
        <v>47.19</v>
      </c>
      <c r="Y15" s="10">
        <v>47.86</v>
      </c>
      <c r="Z15" s="10">
        <v>47.19</v>
      </c>
      <c r="AA15" s="10">
        <v>47.75</v>
      </c>
      <c r="AB15" s="95">
        <v>3526900</v>
      </c>
      <c r="AC15" s="10">
        <v>47.52</v>
      </c>
      <c r="AD15" s="2">
        <f t="shared" si="0"/>
        <v>0.67000000000000171</v>
      </c>
      <c r="AE15" s="138">
        <f t="shared" si="1"/>
        <v>1.343570057581589E-2</v>
      </c>
    </row>
    <row r="16" spans="1:31" x14ac:dyDescent="0.25">
      <c r="H16" s="72"/>
      <c r="W16" s="133">
        <v>42710</v>
      </c>
      <c r="X16" s="10">
        <v>46.7</v>
      </c>
      <c r="Y16" s="10">
        <v>47.13</v>
      </c>
      <c r="Z16" s="10">
        <v>46.7</v>
      </c>
      <c r="AA16" s="10">
        <v>47.11</v>
      </c>
      <c r="AB16" s="95">
        <v>4126500</v>
      </c>
      <c r="AC16" s="10">
        <v>46.89</v>
      </c>
      <c r="AD16" s="2">
        <f t="shared" si="0"/>
        <v>0.42999999999999972</v>
      </c>
      <c r="AE16" s="138">
        <f t="shared" si="1"/>
        <v>9.2552733534223552E-3</v>
      </c>
    </row>
    <row r="17" spans="1:31" x14ac:dyDescent="0.25">
      <c r="W17" s="133">
        <v>42709</v>
      </c>
      <c r="X17" s="10">
        <v>46.42</v>
      </c>
      <c r="Y17" s="10">
        <v>46.73</v>
      </c>
      <c r="Z17" s="10">
        <v>46.35</v>
      </c>
      <c r="AA17" s="10">
        <v>46.68</v>
      </c>
      <c r="AB17" s="95">
        <v>4250100</v>
      </c>
      <c r="AC17" s="10">
        <v>46.46</v>
      </c>
      <c r="AD17" s="2">
        <f t="shared" si="0"/>
        <v>0.37999999999999545</v>
      </c>
      <c r="AE17" s="138">
        <f t="shared" si="1"/>
        <v>1.5075376884422065E-2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42706</v>
      </c>
      <c r="X18" s="10">
        <v>45.67</v>
      </c>
      <c r="Y18" s="10">
        <v>46.1</v>
      </c>
      <c r="Z18" s="10">
        <v>45.65</v>
      </c>
      <c r="AA18" s="10">
        <v>45.99</v>
      </c>
      <c r="AB18" s="95">
        <v>5255800</v>
      </c>
      <c r="AC18" s="10">
        <v>45.77</v>
      </c>
      <c r="AD18" s="2">
        <f t="shared" si="0"/>
        <v>0.45000000000000284</v>
      </c>
      <c r="AE18" s="138">
        <f t="shared" si="1"/>
        <v>3.2880315651031555E-3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45.85</v>
      </c>
      <c r="Y19" s="10">
        <v>45.96</v>
      </c>
      <c r="Z19" s="10">
        <v>45.72</v>
      </c>
      <c r="AA19" s="10">
        <v>45.84</v>
      </c>
      <c r="AB19" s="95">
        <v>2651500</v>
      </c>
      <c r="AC19" s="10">
        <v>45.62</v>
      </c>
      <c r="AD19" s="2">
        <f t="shared" si="0"/>
        <v>0.24000000000000199</v>
      </c>
      <c r="AE19" s="138">
        <f t="shared" si="1"/>
        <v>-1.5320639089516641E-3</v>
      </c>
    </row>
    <row r="20" spans="1:31" x14ac:dyDescent="0.25">
      <c r="W20" s="133">
        <v>42704</v>
      </c>
      <c r="X20" s="10">
        <v>46.03</v>
      </c>
      <c r="Y20" s="10">
        <v>46.08</v>
      </c>
      <c r="Z20" s="10">
        <v>45.82</v>
      </c>
      <c r="AA20" s="10">
        <v>45.91</v>
      </c>
      <c r="AB20" s="95">
        <v>4140400</v>
      </c>
      <c r="AC20" s="10">
        <v>45.69</v>
      </c>
      <c r="AD20" s="2">
        <f t="shared" si="0"/>
        <v>0.25999999999999801</v>
      </c>
      <c r="AE20" s="138">
        <f t="shared" si="1"/>
        <v>-6.5616797900269752E-4</v>
      </c>
    </row>
    <row r="21" spans="1:31" x14ac:dyDescent="0.25">
      <c r="W21" s="133">
        <v>42703</v>
      </c>
      <c r="X21" s="10">
        <v>45.58</v>
      </c>
      <c r="Y21" s="10">
        <v>46</v>
      </c>
      <c r="Z21" s="10">
        <v>45.55</v>
      </c>
      <c r="AA21" s="10">
        <v>45.94</v>
      </c>
      <c r="AB21" s="95">
        <v>2878900</v>
      </c>
      <c r="AC21" s="10">
        <v>45.72</v>
      </c>
      <c r="AD21" s="2">
        <f t="shared" si="0"/>
        <v>0.45000000000000284</v>
      </c>
      <c r="AE21" s="138">
        <f t="shared" si="1"/>
        <v>8.8261253309795951E-3</v>
      </c>
    </row>
    <row r="22" spans="1:31" x14ac:dyDescent="0.25">
      <c r="W22" s="133">
        <v>42702</v>
      </c>
      <c r="X22" s="10">
        <v>45.75</v>
      </c>
      <c r="Y22" s="10">
        <v>45.76</v>
      </c>
      <c r="Z22" s="10">
        <v>45.52</v>
      </c>
      <c r="AA22" s="10">
        <v>45.54</v>
      </c>
      <c r="AB22" s="95">
        <v>2503900</v>
      </c>
      <c r="AC22" s="10">
        <v>45.32</v>
      </c>
      <c r="AD22" s="2">
        <f t="shared" si="0"/>
        <v>0.23999999999999488</v>
      </c>
      <c r="AE22" s="138">
        <f t="shared" si="1"/>
        <v>-1.1774967291757532E-2</v>
      </c>
    </row>
    <row r="23" spans="1:31" x14ac:dyDescent="0.25">
      <c r="W23" s="133">
        <v>42699</v>
      </c>
      <c r="X23" s="10">
        <v>46.01</v>
      </c>
      <c r="Y23" s="10">
        <v>46.08</v>
      </c>
      <c r="Z23" s="10">
        <v>45.96</v>
      </c>
      <c r="AA23" s="10">
        <v>46.08</v>
      </c>
      <c r="AB23" s="95">
        <v>1345300</v>
      </c>
      <c r="AC23" s="10">
        <v>45.86</v>
      </c>
      <c r="AD23" s="2">
        <f t="shared" si="0"/>
        <v>0.11999999999999744</v>
      </c>
      <c r="AE23" s="138">
        <f t="shared" si="1"/>
        <v>8.3553210202287342E-3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45.45</v>
      </c>
      <c r="Y24" s="10">
        <v>45.74</v>
      </c>
      <c r="Z24" s="10">
        <v>45.36</v>
      </c>
      <c r="AA24" s="10">
        <v>45.7</v>
      </c>
      <c r="AB24" s="95">
        <v>2342000</v>
      </c>
      <c r="AC24" s="10">
        <v>45.48</v>
      </c>
      <c r="AD24" s="2">
        <f t="shared" si="0"/>
        <v>0.38000000000000256</v>
      </c>
      <c r="AE24" s="138">
        <f t="shared" si="1"/>
        <v>-7.2036673215456482E-3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42696</v>
      </c>
      <c r="X25" s="10">
        <v>46.02</v>
      </c>
      <c r="Y25" s="10">
        <v>46.07</v>
      </c>
      <c r="Z25" s="10">
        <v>45.82</v>
      </c>
      <c r="AA25" s="10">
        <v>46.03</v>
      </c>
      <c r="AB25" s="95">
        <v>2320000</v>
      </c>
      <c r="AC25" s="10">
        <v>45.81</v>
      </c>
      <c r="AD25" s="2">
        <f t="shared" si="0"/>
        <v>0.25</v>
      </c>
      <c r="AE25" s="138">
        <f t="shared" si="1"/>
        <v>8.7393489185050299E-4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42695</v>
      </c>
      <c r="X26" s="10">
        <v>45.77</v>
      </c>
      <c r="Y26" s="10">
        <v>46</v>
      </c>
      <c r="Z26" s="10">
        <v>45.75</v>
      </c>
      <c r="AA26" s="10">
        <v>45.99</v>
      </c>
      <c r="AB26" s="95">
        <v>3711400</v>
      </c>
      <c r="AC26" s="10">
        <v>45.77</v>
      </c>
      <c r="AD26" s="2">
        <f t="shared" si="0"/>
        <v>0.25</v>
      </c>
      <c r="AE26" s="138">
        <f t="shared" si="1"/>
        <v>8.5940943146760596E-3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42692</v>
      </c>
      <c r="X27" s="10">
        <v>45.74</v>
      </c>
      <c r="Y27" s="10">
        <v>45.77</v>
      </c>
      <c r="Z27" s="10">
        <v>45.52</v>
      </c>
      <c r="AA27" s="10">
        <v>45.6</v>
      </c>
      <c r="AB27" s="95">
        <v>3894600</v>
      </c>
      <c r="AC27" s="10">
        <v>45.38</v>
      </c>
      <c r="AD27" s="2">
        <f t="shared" si="0"/>
        <v>0.25</v>
      </c>
      <c r="AE27" s="138">
        <f t="shared" si="1"/>
        <v>-1.0250817884405627E-2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42691</v>
      </c>
      <c r="X28" s="10">
        <v>45.99</v>
      </c>
      <c r="Y28" s="10">
        <v>46.19</v>
      </c>
      <c r="Z28" s="10">
        <v>45.94</v>
      </c>
      <c r="AA28" s="10">
        <v>46.07</v>
      </c>
      <c r="AB28" s="95">
        <v>6350000</v>
      </c>
      <c r="AC28" s="10">
        <v>45.85</v>
      </c>
      <c r="AD28" s="2">
        <f t="shared" si="0"/>
        <v>0.25</v>
      </c>
      <c r="AE28" s="138">
        <f t="shared" si="1"/>
        <v>4.8213894367741261E-3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42690</v>
      </c>
      <c r="X29" s="10">
        <v>45.81</v>
      </c>
      <c r="Y29" s="10">
        <v>46.01</v>
      </c>
      <c r="Z29" s="10">
        <v>45.74</v>
      </c>
      <c r="AA29" s="10">
        <v>45.85</v>
      </c>
      <c r="AB29" s="95">
        <v>8245000</v>
      </c>
      <c r="AC29" s="10">
        <v>45.63</v>
      </c>
      <c r="AD29" s="2">
        <f t="shared" si="0"/>
        <v>0.26999999999999602</v>
      </c>
      <c r="AE29" s="138">
        <f t="shared" si="1"/>
        <v>-1.1053315994798418E-2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42689</v>
      </c>
      <c r="X30" s="10">
        <v>45.95</v>
      </c>
      <c r="Y30" s="10">
        <v>46.36</v>
      </c>
      <c r="Z30" s="10">
        <v>45.91</v>
      </c>
      <c r="AA30" s="10">
        <v>46.36</v>
      </c>
      <c r="AB30" s="95">
        <v>2233200</v>
      </c>
      <c r="AC30" s="10">
        <v>46.14</v>
      </c>
      <c r="AD30" s="2">
        <f t="shared" si="0"/>
        <v>0.45000000000000284</v>
      </c>
      <c r="AE30" s="138">
        <f t="shared" si="1"/>
        <v>6.9838498472283295E-3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42688</v>
      </c>
      <c r="X31" s="10">
        <v>45.99</v>
      </c>
      <c r="Y31" s="10">
        <v>46.12</v>
      </c>
      <c r="Z31" s="10">
        <v>45.85</v>
      </c>
      <c r="AA31" s="10">
        <v>46.04</v>
      </c>
      <c r="AB31" s="95">
        <v>2962300</v>
      </c>
      <c r="AC31" s="10">
        <v>45.82</v>
      </c>
      <c r="AD31" s="2">
        <f t="shared" si="0"/>
        <v>0.26999999999999602</v>
      </c>
      <c r="AE31" s="138">
        <f t="shared" si="1"/>
        <v>-8.6542622241453371E-3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42685</v>
      </c>
      <c r="X32" s="10">
        <v>46.55</v>
      </c>
      <c r="Y32" s="10">
        <v>46.66</v>
      </c>
      <c r="Z32" s="10">
        <v>46.26</v>
      </c>
      <c r="AA32" s="10">
        <v>46.44</v>
      </c>
      <c r="AB32" s="95">
        <v>2576800</v>
      </c>
      <c r="AC32" s="10">
        <v>46.22</v>
      </c>
      <c r="AD32" s="2">
        <f t="shared" si="0"/>
        <v>0.39999999999999858</v>
      </c>
      <c r="AE32" s="138">
        <f t="shared" si="1"/>
        <v>-9.8543273350470972E-3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42684</v>
      </c>
      <c r="X33" s="10">
        <v>47.04</v>
      </c>
      <c r="Y33" s="10">
        <v>47.16</v>
      </c>
      <c r="Z33" s="10">
        <v>46.5</v>
      </c>
      <c r="AA33" s="10">
        <v>46.9</v>
      </c>
      <c r="AB33" s="95">
        <v>4569500</v>
      </c>
      <c r="AC33" s="10">
        <v>46.68</v>
      </c>
      <c r="AD33" s="2">
        <f t="shared" si="0"/>
        <v>0.65999999999999659</v>
      </c>
      <c r="AE33" s="138">
        <f t="shared" si="1"/>
        <v>-5.1150895140665842E-3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42683</v>
      </c>
      <c r="X34" s="10">
        <v>46.54</v>
      </c>
      <c r="Y34" s="10">
        <v>47.3</v>
      </c>
      <c r="Z34" s="10">
        <v>46.54</v>
      </c>
      <c r="AA34" s="10">
        <v>47.14</v>
      </c>
      <c r="AB34" s="95">
        <v>4359400</v>
      </c>
      <c r="AC34" s="10">
        <v>46.92</v>
      </c>
      <c r="AD34" s="2">
        <f t="shared" si="0"/>
        <v>0.75999999999999801</v>
      </c>
      <c r="AE34" s="138">
        <f t="shared" si="1"/>
        <v>5.1413881748072487E-3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42682</v>
      </c>
      <c r="X35" s="10">
        <v>46.63</v>
      </c>
      <c r="Y35" s="10">
        <v>47</v>
      </c>
      <c r="Z35" s="10">
        <v>46.57</v>
      </c>
      <c r="AA35" s="10">
        <v>46.9</v>
      </c>
      <c r="AB35" s="95">
        <v>2098600</v>
      </c>
      <c r="AC35" s="10">
        <v>46.68</v>
      </c>
      <c r="AD35" s="2">
        <f t="shared" si="0"/>
        <v>0.42999999999999972</v>
      </c>
      <c r="AE35" s="138">
        <f t="shared" si="1"/>
        <v>3.0081650193383158E-3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42681</v>
      </c>
      <c r="X36" s="10">
        <v>46.61</v>
      </c>
      <c r="Y36" s="10">
        <v>46.76</v>
      </c>
      <c r="Z36" s="10">
        <v>46.5</v>
      </c>
      <c r="AA36" s="10">
        <v>46.76</v>
      </c>
      <c r="AB36" s="95">
        <v>2170900</v>
      </c>
      <c r="AC36" s="10">
        <v>46.54</v>
      </c>
      <c r="AD36" s="2">
        <f t="shared" si="0"/>
        <v>0.25999999999999801</v>
      </c>
      <c r="AE36" s="138">
        <f t="shared" si="1"/>
        <v>1.5935385287055182E-2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42678</v>
      </c>
      <c r="X37" s="10">
        <v>46.14</v>
      </c>
      <c r="Y37" s="10">
        <v>46.36</v>
      </c>
      <c r="Z37" s="10">
        <v>46.03</v>
      </c>
      <c r="AA37" s="10">
        <v>46.03</v>
      </c>
      <c r="AB37" s="95">
        <v>3244800</v>
      </c>
      <c r="AC37" s="10">
        <v>45.81</v>
      </c>
      <c r="AD37" s="2">
        <f t="shared" si="0"/>
        <v>0.32999999999999829</v>
      </c>
      <c r="AE37" s="138">
        <f t="shared" si="1"/>
        <v>-9.941646855413877E-3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42677</v>
      </c>
      <c r="X38" s="10">
        <v>46.7</v>
      </c>
      <c r="Y38" s="10">
        <v>46.76</v>
      </c>
      <c r="Z38" s="10">
        <v>46.4</v>
      </c>
      <c r="AA38" s="10">
        <v>46.49</v>
      </c>
      <c r="AB38" s="95">
        <v>2528800</v>
      </c>
      <c r="AC38" s="10">
        <v>46.27</v>
      </c>
      <c r="AD38" s="2">
        <f t="shared" si="0"/>
        <v>0.35999999999999943</v>
      </c>
      <c r="AE38" s="138">
        <f t="shared" si="1"/>
        <v>-4.3205875999130505E-4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42676</v>
      </c>
      <c r="X39" s="10">
        <v>46.83</v>
      </c>
      <c r="Y39" s="10">
        <v>46.87</v>
      </c>
      <c r="Z39" s="10">
        <v>46.46</v>
      </c>
      <c r="AA39" s="10">
        <v>46.51</v>
      </c>
      <c r="AB39" s="95">
        <v>2975500</v>
      </c>
      <c r="AC39" s="10">
        <v>46.29</v>
      </c>
      <c r="AD39" s="2">
        <f t="shared" si="0"/>
        <v>0.40999999999999659</v>
      </c>
      <c r="AE39" s="138">
        <f t="shared" si="1"/>
        <v>-6.6523605150214937E-3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614" t="s">
        <v>78</v>
      </c>
      <c r="P40" s="614"/>
      <c r="W40" s="133">
        <v>42675</v>
      </c>
      <c r="X40" s="10">
        <v>47.18</v>
      </c>
      <c r="Y40" s="10">
        <v>47.21</v>
      </c>
      <c r="Z40" s="10">
        <v>46.69</v>
      </c>
      <c r="AA40" s="10">
        <v>46.82</v>
      </c>
      <c r="AB40" s="95">
        <v>3303100</v>
      </c>
      <c r="AC40" s="10">
        <v>46.6</v>
      </c>
      <c r="AD40" s="2">
        <f t="shared" si="0"/>
        <v>0.52000000000000313</v>
      </c>
      <c r="AE40" s="138">
        <f t="shared" si="1"/>
        <v>-4.0606967300704788E-3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52.448</v>
      </c>
      <c r="Q41" s="2"/>
      <c r="W41" s="133">
        <v>42674</v>
      </c>
      <c r="X41" s="10">
        <v>46.97</v>
      </c>
      <c r="Y41" s="10">
        <v>47.11</v>
      </c>
      <c r="Z41" s="10">
        <v>46.84</v>
      </c>
      <c r="AA41" s="10">
        <v>47.01</v>
      </c>
      <c r="AB41" s="95">
        <v>2016000</v>
      </c>
      <c r="AC41" s="10">
        <v>46.79</v>
      </c>
      <c r="AD41" s="2">
        <f t="shared" si="0"/>
        <v>0.26999999999999602</v>
      </c>
      <c r="AE41" s="138">
        <f t="shared" si="1"/>
        <v>-1.0674637062341175E-3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51.971200000000003</v>
      </c>
      <c r="Q42" s="2"/>
      <c r="T42" s="91" t="s">
        <v>113</v>
      </c>
      <c r="W42" s="133">
        <v>42671</v>
      </c>
      <c r="X42" s="10">
        <v>47.01</v>
      </c>
      <c r="Y42" s="10">
        <v>47.22</v>
      </c>
      <c r="Z42" s="10">
        <v>46.98</v>
      </c>
      <c r="AA42" s="10">
        <v>47.06</v>
      </c>
      <c r="AB42" s="95">
        <v>3251700</v>
      </c>
      <c r="AC42" s="10">
        <v>46.84</v>
      </c>
      <c r="AD42" s="2">
        <f t="shared" si="0"/>
        <v>0.24000000000000199</v>
      </c>
      <c r="AE42" s="138">
        <f t="shared" si="1"/>
        <v>-8.5324232081906981E-4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51.494400000000006</v>
      </c>
      <c r="Q43" s="2"/>
      <c r="T43" s="128" t="s">
        <v>98</v>
      </c>
      <c r="U43" s="98">
        <v>47.58</v>
      </c>
      <c r="W43" s="133">
        <v>42670</v>
      </c>
      <c r="X43" s="10">
        <v>47.26</v>
      </c>
      <c r="Y43" s="10">
        <v>47.28</v>
      </c>
      <c r="Z43" s="10">
        <v>47.04</v>
      </c>
      <c r="AA43" s="10">
        <v>47.1</v>
      </c>
      <c r="AB43" s="95">
        <v>1628400</v>
      </c>
      <c r="AC43" s="10">
        <v>46.88</v>
      </c>
      <c r="AD43" s="2">
        <f t="shared" si="0"/>
        <v>0.24000000000000199</v>
      </c>
      <c r="AE43" s="138">
        <f t="shared" si="1"/>
        <v>1.0676916506513479E-3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51.017600000000002</v>
      </c>
      <c r="Q44" s="2"/>
      <c r="T44" s="93" t="s">
        <v>99</v>
      </c>
      <c r="U44" s="88">
        <v>47.61</v>
      </c>
      <c r="W44" s="133">
        <v>42669</v>
      </c>
      <c r="X44" s="10">
        <v>47.07</v>
      </c>
      <c r="Y44" s="10">
        <v>47.25</v>
      </c>
      <c r="Z44" s="10">
        <v>46.98</v>
      </c>
      <c r="AA44" s="10">
        <v>47.05</v>
      </c>
      <c r="AB44" s="95">
        <v>1670100</v>
      </c>
      <c r="AC44" s="10">
        <v>46.83</v>
      </c>
      <c r="AD44" s="2">
        <f t="shared" si="0"/>
        <v>0.27000000000000313</v>
      </c>
      <c r="AE44" s="138">
        <f t="shared" si="1"/>
        <v>-4.6758767268862966E-3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50.540800000000004</v>
      </c>
      <c r="Q45" s="2"/>
      <c r="T45" s="93" t="s">
        <v>100</v>
      </c>
      <c r="U45" s="88" t="s">
        <v>129</v>
      </c>
      <c r="W45" s="133">
        <v>42668</v>
      </c>
      <c r="X45" s="10">
        <v>47.27</v>
      </c>
      <c r="Y45" s="10">
        <v>47.38</v>
      </c>
      <c r="Z45" s="10">
        <v>47.11</v>
      </c>
      <c r="AA45" s="10">
        <v>47.28</v>
      </c>
      <c r="AB45" s="95">
        <v>2632900</v>
      </c>
      <c r="AC45" s="10">
        <v>47.05</v>
      </c>
      <c r="AD45" s="2">
        <f t="shared" si="0"/>
        <v>0.27000000000000313</v>
      </c>
      <c r="AE45" s="138">
        <f t="shared" si="1"/>
        <v>-3.8111369892017688E-3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50.064</v>
      </c>
      <c r="Q46" s="2"/>
      <c r="T46" s="93" t="s">
        <v>101</v>
      </c>
      <c r="U46" s="88" t="s">
        <v>129</v>
      </c>
      <c r="W46" s="133">
        <v>42667</v>
      </c>
      <c r="X46" s="10">
        <v>47.59</v>
      </c>
      <c r="Y46" s="10">
        <v>47.66</v>
      </c>
      <c r="Z46" s="10">
        <v>47.36</v>
      </c>
      <c r="AA46" s="10">
        <v>47.46</v>
      </c>
      <c r="AB46" s="95">
        <v>5896800</v>
      </c>
      <c r="AC46" s="10">
        <v>47.23</v>
      </c>
      <c r="AD46" s="2">
        <f t="shared" si="0"/>
        <v>0.29999999999999716</v>
      </c>
      <c r="AE46" s="138">
        <f t="shared" si="1"/>
        <v>-1.2687671812222634E-3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49.587200000000003</v>
      </c>
      <c r="Q47" s="2"/>
      <c r="T47" s="93" t="s">
        <v>417</v>
      </c>
      <c r="U47" s="88">
        <v>47.53</v>
      </c>
      <c r="W47" s="133">
        <v>42664</v>
      </c>
      <c r="X47" s="10">
        <v>47.28</v>
      </c>
      <c r="Y47" s="10">
        <v>47.55</v>
      </c>
      <c r="Z47" s="10">
        <v>47.26</v>
      </c>
      <c r="AA47" s="10">
        <v>47.52</v>
      </c>
      <c r="AB47" s="95">
        <v>1675800</v>
      </c>
      <c r="AC47" s="10">
        <v>47.29</v>
      </c>
      <c r="AD47" s="2">
        <f t="shared" si="0"/>
        <v>0.28999999999999915</v>
      </c>
      <c r="AE47" s="138">
        <f t="shared" si="1"/>
        <v>-2.951718321737351E-3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49.110399999999998</v>
      </c>
      <c r="Q48" s="2"/>
      <c r="T48" s="93" t="s">
        <v>418</v>
      </c>
      <c r="U48" s="88" t="s">
        <v>419</v>
      </c>
      <c r="W48" s="133">
        <v>42663</v>
      </c>
      <c r="X48" s="10">
        <v>47.5</v>
      </c>
      <c r="Y48" s="10">
        <v>47.78</v>
      </c>
      <c r="Z48" s="10">
        <v>47.46</v>
      </c>
      <c r="AA48" s="10">
        <v>47.66</v>
      </c>
      <c r="AB48" s="95">
        <v>3244300</v>
      </c>
      <c r="AC48" s="10">
        <v>47.43</v>
      </c>
      <c r="AD48" s="2">
        <f t="shared" si="0"/>
        <v>0.32000000000000028</v>
      </c>
      <c r="AE48" s="138">
        <f t="shared" si="1"/>
        <v>0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48.633600000000001</v>
      </c>
      <c r="Q49" s="2"/>
      <c r="T49" s="93" t="s">
        <v>420</v>
      </c>
      <c r="U49" s="452">
        <v>-5.04E-2</v>
      </c>
      <c r="W49" s="133">
        <v>42662</v>
      </c>
      <c r="X49" s="10">
        <v>47.56</v>
      </c>
      <c r="Y49" s="10">
        <v>47.76</v>
      </c>
      <c r="Z49" s="10">
        <v>47.56</v>
      </c>
      <c r="AA49" s="10">
        <v>47.66</v>
      </c>
      <c r="AB49" s="95">
        <v>2032600</v>
      </c>
      <c r="AC49" s="10">
        <v>47.43</v>
      </c>
      <c r="AD49" s="2">
        <f t="shared" si="0"/>
        <v>0.19999999999999574</v>
      </c>
      <c r="AE49" s="138">
        <f t="shared" si="1"/>
        <v>1.2666244458519049E-3</v>
      </c>
    </row>
    <row r="50" spans="1:31" x14ac:dyDescent="0.25">
      <c r="O50" s="83">
        <v>1.01</v>
      </c>
      <c r="P50" s="83">
        <f t="shared" si="42"/>
        <v>48.156799999999997</v>
      </c>
      <c r="Q50" s="2"/>
      <c r="T50" s="93"/>
      <c r="U50" s="88"/>
      <c r="W50" s="133">
        <v>42661</v>
      </c>
      <c r="X50" s="10">
        <v>47.63</v>
      </c>
      <c r="Y50" s="10">
        <v>47.72</v>
      </c>
      <c r="Z50" s="10">
        <v>47.47</v>
      </c>
      <c r="AA50" s="10">
        <v>47.6</v>
      </c>
      <c r="AB50" s="95">
        <v>1740300</v>
      </c>
      <c r="AC50" s="10">
        <v>47.37</v>
      </c>
      <c r="AD50" s="2">
        <f t="shared" si="0"/>
        <v>0.25</v>
      </c>
      <c r="AE50" s="138">
        <f t="shared" si="1"/>
        <v>1.2612227447627022E-2</v>
      </c>
    </row>
    <row r="51" spans="1:31" x14ac:dyDescent="0.25">
      <c r="O51" s="83">
        <v>1</v>
      </c>
      <c r="P51" s="83">
        <f t="shared" si="42"/>
        <v>47.68</v>
      </c>
      <c r="Q51" s="2"/>
      <c r="T51" s="93" t="s">
        <v>105</v>
      </c>
      <c r="U51" s="88" t="s">
        <v>538</v>
      </c>
      <c r="W51" s="133">
        <v>42660</v>
      </c>
      <c r="X51" s="10">
        <v>47.06</v>
      </c>
      <c r="Y51" s="10">
        <v>47.16</v>
      </c>
      <c r="Z51" s="10">
        <v>46.9</v>
      </c>
      <c r="AA51" s="10">
        <v>47</v>
      </c>
      <c r="AB51" s="95">
        <v>1782600</v>
      </c>
      <c r="AC51" s="10">
        <v>46.78</v>
      </c>
      <c r="AD51" s="2">
        <f t="shared" si="0"/>
        <v>0.25999999999999801</v>
      </c>
      <c r="AE51" s="138">
        <f t="shared" si="1"/>
        <v>-3.8330494037478458E-3</v>
      </c>
    </row>
    <row r="52" spans="1:31" x14ac:dyDescent="0.25">
      <c r="O52" s="83">
        <v>0.99</v>
      </c>
      <c r="P52" s="83">
        <f t="shared" si="42"/>
        <v>47.203200000000002</v>
      </c>
      <c r="Q52" s="2"/>
      <c r="T52" s="93" t="s">
        <v>106</v>
      </c>
      <c r="U52" s="88" t="s">
        <v>389</v>
      </c>
      <c r="W52" s="133">
        <v>42657</v>
      </c>
      <c r="X52" s="10">
        <v>47.41</v>
      </c>
      <c r="Y52" s="10">
        <v>47.57</v>
      </c>
      <c r="Z52" s="10">
        <v>47.18</v>
      </c>
      <c r="AA52" s="10">
        <v>47.18</v>
      </c>
      <c r="AB52" s="95">
        <v>2274800</v>
      </c>
      <c r="AC52" s="10">
        <v>46.96</v>
      </c>
      <c r="AD52" s="2">
        <f t="shared" si="0"/>
        <v>0.39000000000000057</v>
      </c>
      <c r="AE52" s="138">
        <f t="shared" si="1"/>
        <v>1.2793176972281106E-3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46.726399999999998</v>
      </c>
      <c r="Q53" s="2"/>
      <c r="T53" s="93" t="s">
        <v>107</v>
      </c>
      <c r="U53" s="90">
        <v>2252366</v>
      </c>
      <c r="W53" s="133">
        <v>42656</v>
      </c>
      <c r="X53" s="10">
        <v>46.72</v>
      </c>
      <c r="Y53" s="10">
        <v>47.25</v>
      </c>
      <c r="Z53" s="10">
        <v>46.57</v>
      </c>
      <c r="AA53" s="10">
        <v>47.12</v>
      </c>
      <c r="AB53" s="95">
        <v>2985300</v>
      </c>
      <c r="AC53" s="10">
        <v>46.9</v>
      </c>
      <c r="AD53" s="2">
        <f t="shared" si="0"/>
        <v>0.67999999999999972</v>
      </c>
      <c r="AE53" s="138">
        <f t="shared" si="1"/>
        <v>-3.399915002124998E-3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46.249600000000001</v>
      </c>
      <c r="T54" s="93" t="s">
        <v>110</v>
      </c>
      <c r="U54" s="90">
        <v>3324680</v>
      </c>
      <c r="W54" s="133">
        <v>42655</v>
      </c>
      <c r="X54" s="10">
        <v>47.39</v>
      </c>
      <c r="Y54" s="10">
        <v>47.47</v>
      </c>
      <c r="Z54" s="10">
        <v>47.15</v>
      </c>
      <c r="AA54" s="10">
        <v>47.29</v>
      </c>
      <c r="AB54" s="95">
        <v>2102500</v>
      </c>
      <c r="AC54" s="10">
        <v>47.06</v>
      </c>
      <c r="AD54" s="2">
        <f t="shared" si="0"/>
        <v>0.32000000000000028</v>
      </c>
      <c r="AE54" s="138">
        <f t="shared" si="1"/>
        <v>-3.1772929464096711E-3</v>
      </c>
    </row>
    <row r="55" spans="1:31" x14ac:dyDescent="0.25">
      <c r="A55" s="265" t="s">
        <v>234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252</v>
      </c>
      <c r="M55" s="261"/>
      <c r="O55" s="83">
        <v>0.96</v>
      </c>
      <c r="P55" s="83">
        <f t="shared" si="42"/>
        <v>45.772799999999997</v>
      </c>
      <c r="T55" s="93" t="s">
        <v>421</v>
      </c>
      <c r="U55" s="88">
        <v>16</v>
      </c>
      <c r="W55" s="133">
        <v>42654</v>
      </c>
      <c r="X55" s="10">
        <v>48.04</v>
      </c>
      <c r="Y55" s="10">
        <v>48.06</v>
      </c>
      <c r="Z55" s="10">
        <v>47.32</v>
      </c>
      <c r="AA55" s="10">
        <v>47.44</v>
      </c>
      <c r="AB55" s="95">
        <v>3107800</v>
      </c>
      <c r="AC55" s="10">
        <v>47.21</v>
      </c>
      <c r="AD55" s="2">
        <f t="shared" si="0"/>
        <v>0.74000000000000199</v>
      </c>
      <c r="AE55" s="138">
        <f t="shared" si="1"/>
        <v>-1.5227367542761772E-2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45.295999999999999</v>
      </c>
      <c r="T56" s="93" t="s">
        <v>422</v>
      </c>
      <c r="U56" s="88">
        <v>3.62</v>
      </c>
      <c r="W56" s="133">
        <v>42653</v>
      </c>
      <c r="X56" s="10">
        <v>48.09</v>
      </c>
      <c r="Y56" s="10">
        <v>48.31</v>
      </c>
      <c r="Z56" s="10">
        <v>48.09</v>
      </c>
      <c r="AA56" s="10">
        <v>48.17</v>
      </c>
      <c r="AB56" s="95">
        <v>1169000</v>
      </c>
      <c r="AC56" s="10">
        <v>47.94</v>
      </c>
      <c r="AD56" s="2">
        <f t="shared" si="0"/>
        <v>0.21999999999999886</v>
      </c>
      <c r="AE56" s="138">
        <f t="shared" si="1"/>
        <v>2.0903010033443969E-3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44.819199999999995</v>
      </c>
      <c r="T57" s="93"/>
      <c r="U57" s="88"/>
      <c r="W57" s="133">
        <v>42650</v>
      </c>
      <c r="X57" s="10">
        <v>48.2</v>
      </c>
      <c r="Y57" s="10">
        <v>48.23</v>
      </c>
      <c r="Z57" s="10">
        <v>47.72</v>
      </c>
      <c r="AA57" s="10">
        <v>48.07</v>
      </c>
      <c r="AB57" s="95">
        <v>2743000</v>
      </c>
      <c r="AC57" s="10">
        <v>47.84</v>
      </c>
      <c r="AD57" s="2">
        <f t="shared" si="0"/>
        <v>0.50999999999999801</v>
      </c>
      <c r="AE57" s="138">
        <f t="shared" si="1"/>
        <v>-8.7028595109820417E-3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44.342400000000005</v>
      </c>
      <c r="T58" s="93"/>
      <c r="U58" s="88"/>
      <c r="W58" s="133">
        <v>42649</v>
      </c>
      <c r="X58" s="10">
        <v>48.61</v>
      </c>
      <c r="Y58" s="10">
        <v>48.62</v>
      </c>
      <c r="Z58" s="10">
        <v>48.41</v>
      </c>
      <c r="AA58" s="10">
        <v>48.49</v>
      </c>
      <c r="AB58" s="95">
        <v>2204500</v>
      </c>
      <c r="AC58" s="10">
        <v>48.26</v>
      </c>
      <c r="AD58" s="2">
        <f t="shared" si="0"/>
        <v>0.21000000000000085</v>
      </c>
      <c r="AE58" s="138">
        <f t="shared" si="1"/>
        <v>-7.6084721365413666E-3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43.865600000000001</v>
      </c>
      <c r="W59" s="133">
        <v>42648</v>
      </c>
      <c r="X59" s="10">
        <v>48.87</v>
      </c>
      <c r="Y59" s="10">
        <v>48.94</v>
      </c>
      <c r="Z59" s="10">
        <v>48.73</v>
      </c>
      <c r="AA59" s="10">
        <v>48.86</v>
      </c>
      <c r="AB59" s="95">
        <v>3380500</v>
      </c>
      <c r="AC59" s="10">
        <v>48.63</v>
      </c>
      <c r="AD59" s="2">
        <f t="shared" si="0"/>
        <v>0.21000000000000085</v>
      </c>
      <c r="AE59" s="138">
        <f t="shared" si="1"/>
        <v>3.7151702786377694E-3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43.388800000000003</v>
      </c>
      <c r="W60" s="133">
        <v>42647</v>
      </c>
      <c r="X60" s="10">
        <v>48.89</v>
      </c>
      <c r="Y60" s="10">
        <v>49.02</v>
      </c>
      <c r="Z60" s="10">
        <v>48.51</v>
      </c>
      <c r="AA60" s="10">
        <v>48.68</v>
      </c>
      <c r="AB60" s="95">
        <v>4001100</v>
      </c>
      <c r="AC60" s="10">
        <v>48.45</v>
      </c>
      <c r="AD60" s="2">
        <f t="shared" si="0"/>
        <v>0.51000000000000512</v>
      </c>
      <c r="AE60" s="138">
        <f t="shared" si="1"/>
        <v>1.0330578512398603E-3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42.911999999999999</v>
      </c>
      <c r="W61" s="133">
        <v>42646</v>
      </c>
      <c r="X61" s="10">
        <v>48.71</v>
      </c>
      <c r="Y61" s="10">
        <v>48.74</v>
      </c>
      <c r="Z61" s="10">
        <v>48.53</v>
      </c>
      <c r="AA61" s="10">
        <v>48.63</v>
      </c>
      <c r="AB61" s="95">
        <v>3548200</v>
      </c>
      <c r="AC61" s="10">
        <v>48.4</v>
      </c>
      <c r="AD61" s="2">
        <f t="shared" si="0"/>
        <v>0.21000000000000085</v>
      </c>
      <c r="AE61" s="138">
        <f t="shared" si="1"/>
        <v>-2.0618556701030855E-3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42643</v>
      </c>
      <c r="X62" s="10">
        <v>48.42</v>
      </c>
      <c r="Y62" s="10">
        <v>48.87</v>
      </c>
      <c r="Z62" s="10">
        <v>48.34</v>
      </c>
      <c r="AA62" s="10">
        <v>48.73</v>
      </c>
      <c r="AB62" s="95">
        <v>8385800</v>
      </c>
      <c r="AC62" s="10">
        <v>48.5</v>
      </c>
      <c r="AD62" s="2">
        <f t="shared" si="0"/>
        <v>0.52999999999999403</v>
      </c>
      <c r="AE62" s="138">
        <f t="shared" si="1"/>
        <v>1.1681268251981791E-2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42642</v>
      </c>
      <c r="X63" s="10">
        <v>48.77</v>
      </c>
      <c r="Y63" s="10">
        <v>48.92</v>
      </c>
      <c r="Z63" s="10">
        <v>48.03</v>
      </c>
      <c r="AA63" s="10">
        <v>48.17</v>
      </c>
      <c r="AB63" s="95">
        <v>3655500</v>
      </c>
      <c r="AC63" s="10">
        <v>47.94</v>
      </c>
      <c r="AD63" s="2">
        <f t="shared" si="0"/>
        <v>0.89000000000000057</v>
      </c>
      <c r="AE63" s="138">
        <f t="shared" si="1"/>
        <v>-1.5403573629081957E-2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42641</v>
      </c>
      <c r="X64" s="10">
        <v>48.63</v>
      </c>
      <c r="Y64" s="10">
        <v>48.93</v>
      </c>
      <c r="Z64" s="10">
        <v>48.34</v>
      </c>
      <c r="AA64" s="10">
        <v>48.92</v>
      </c>
      <c r="AB64" s="95">
        <v>3152300</v>
      </c>
      <c r="AC64" s="10">
        <v>48.69</v>
      </c>
      <c r="AD64" s="2">
        <f t="shared" si="0"/>
        <v>0.58999999999999631</v>
      </c>
      <c r="AE64" s="138">
        <f t="shared" si="1"/>
        <v>1.1425010386373113E-2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42640</v>
      </c>
      <c r="X65" s="10">
        <v>47.91</v>
      </c>
      <c r="Y65" s="10">
        <v>48.44</v>
      </c>
      <c r="Z65" s="10">
        <v>47.81</v>
      </c>
      <c r="AA65" s="10">
        <v>48.37</v>
      </c>
      <c r="AB65" s="95">
        <v>2266800</v>
      </c>
      <c r="AC65" s="10">
        <v>48.14</v>
      </c>
      <c r="AD65" s="2">
        <f t="shared" si="0"/>
        <v>0.62999999999999545</v>
      </c>
      <c r="AE65" s="138">
        <f t="shared" si="1"/>
        <v>2.0777062123422674E-4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42639</v>
      </c>
      <c r="X66" s="10">
        <v>48.42</v>
      </c>
      <c r="Y66" s="10">
        <v>48.52</v>
      </c>
      <c r="Z66" s="10">
        <v>48.31</v>
      </c>
      <c r="AA66" s="10">
        <v>48.36</v>
      </c>
      <c r="AB66" s="95">
        <v>2178000</v>
      </c>
      <c r="AC66" s="10">
        <v>48.13</v>
      </c>
      <c r="AD66" s="2">
        <f t="shared" si="0"/>
        <v>0.21000000000000085</v>
      </c>
      <c r="AE66" s="138">
        <f t="shared" si="1"/>
        <v>-1.0281719103434117E-2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42636</v>
      </c>
      <c r="X67" s="10">
        <v>48.82</v>
      </c>
      <c r="Y67" s="10">
        <v>49.04</v>
      </c>
      <c r="Z67" s="10">
        <v>48.82</v>
      </c>
      <c r="AA67" s="10">
        <v>48.86</v>
      </c>
      <c r="AB67" s="95">
        <v>1882400</v>
      </c>
      <c r="AC67" s="10">
        <v>48.63</v>
      </c>
      <c r="AD67" s="2">
        <f>Y67-Z67</f>
        <v>0.21999999999999886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42635</v>
      </c>
      <c r="X68" s="10">
        <v>49.47</v>
      </c>
      <c r="Y68" s="10">
        <v>49.59</v>
      </c>
      <c r="Z68" s="10">
        <v>49.19</v>
      </c>
      <c r="AA68" s="10">
        <v>49.24</v>
      </c>
      <c r="AB68" s="95">
        <v>4031200</v>
      </c>
      <c r="AC68" s="10">
        <v>49.01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7" t="s">
        <v>199</v>
      </c>
      <c r="B72" s="468"/>
      <c r="C72" s="469">
        <f>SumByColor($A$19,C55:C70)</f>
        <v>0</v>
      </c>
      <c r="D72" s="469"/>
      <c r="E72" s="469"/>
      <c r="F72" s="470">
        <f>SumByColor($A$19,F55:F70)</f>
        <v>0</v>
      </c>
      <c r="G72" s="469"/>
      <c r="H72" s="469">
        <f>SumByColor($A$19,H55:H70)</f>
        <v>0</v>
      </c>
      <c r="I72" s="469"/>
      <c r="J72" s="469"/>
      <c r="K72" s="470">
        <f>SumByColor($A$19,K55:K70)</f>
        <v>0</v>
      </c>
      <c r="L72" s="469"/>
      <c r="M72" s="470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19" priority="9">
      <formula>F39&gt;0</formula>
    </cfRule>
    <cfRule type="expression" dxfId="518" priority="10">
      <formula>F39&lt;0</formula>
    </cfRule>
  </conditionalFormatting>
  <conditionalFormatting sqref="F25:F38">
    <cfRule type="expression" dxfId="517" priority="7">
      <formula>F25&gt;0</formula>
    </cfRule>
    <cfRule type="expression" dxfId="516" priority="8">
      <formula>F25&lt;0</formula>
    </cfRule>
  </conditionalFormatting>
  <conditionalFormatting sqref="H25:H38">
    <cfRule type="expression" dxfId="515" priority="5">
      <formula>H25&gt;0</formula>
    </cfRule>
    <cfRule type="expression" dxfId="514" priority="6">
      <formula>H25&lt;0</formula>
    </cfRule>
  </conditionalFormatting>
  <conditionalFormatting sqref="Q7">
    <cfRule type="expression" dxfId="513" priority="3">
      <formula>Q7&gt;0</formula>
    </cfRule>
    <cfRule type="expression" dxfId="512" priority="4">
      <formula>Q7&lt;0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31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8.5703125" customWidth="1"/>
    <col min="21" max="21" width="11.71093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59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59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C157-H157</f>
        <v>1550</v>
      </c>
      <c r="T2" s="462">
        <v>42568</v>
      </c>
      <c r="U2" s="127" t="s">
        <v>259</v>
      </c>
      <c r="V2" s="16"/>
      <c r="W2" s="141">
        <v>42727</v>
      </c>
      <c r="X2" s="142">
        <v>23.07</v>
      </c>
      <c r="Y2" s="142">
        <v>23.49</v>
      </c>
      <c r="Z2" s="10">
        <v>23.06</v>
      </c>
      <c r="AA2" s="10">
        <v>23.26</v>
      </c>
      <c r="AB2" s="95">
        <v>27717300</v>
      </c>
      <c r="AC2" s="10">
        <v>23.26</v>
      </c>
      <c r="AD2">
        <f>Y2-Z2</f>
        <v>0.42999999999999972</v>
      </c>
      <c r="AE2" s="138">
        <f>AC2/AC3-1</f>
        <v>3.0185424752049439E-3</v>
      </c>
    </row>
    <row r="3" spans="1:42" x14ac:dyDescent="0.25">
      <c r="A3" s="23" t="s">
        <v>71</v>
      </c>
      <c r="B3" s="459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59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17">
        <f>(F157-K157)/Q2</f>
        <v>15.600214838709592</v>
      </c>
      <c r="T3" s="1">
        <v>42621</v>
      </c>
      <c r="U3" s="34" t="s">
        <v>284</v>
      </c>
      <c r="W3" s="133">
        <v>42726</v>
      </c>
      <c r="X3" s="10">
        <v>22.91</v>
      </c>
      <c r="Y3" s="10">
        <v>23.49</v>
      </c>
      <c r="Z3" s="10">
        <v>22.77</v>
      </c>
      <c r="AA3" s="10">
        <v>23.19</v>
      </c>
      <c r="AB3" s="95">
        <v>85619500</v>
      </c>
      <c r="AC3" s="10">
        <v>23.19</v>
      </c>
      <c r="AD3">
        <f t="shared" ref="AD3:AD66" si="2">Y3-Z3</f>
        <v>0.71999999999999886</v>
      </c>
      <c r="AE3" s="138">
        <f t="shared" ref="AE3:AE66" si="3">AC3/AC4-1</f>
        <v>0.12682215743440239</v>
      </c>
      <c r="AL3" s="234"/>
      <c r="AO3" s="234"/>
    </row>
    <row r="4" spans="1:42" x14ac:dyDescent="0.25">
      <c r="B4" s="459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59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22.27</v>
      </c>
      <c r="R4" s="506">
        <v>-2.24E-2</v>
      </c>
      <c r="T4" s="1">
        <v>42627</v>
      </c>
      <c r="U4" s="34" t="s">
        <v>284</v>
      </c>
      <c r="W4" s="133">
        <v>42725</v>
      </c>
      <c r="X4" s="10">
        <v>20.75</v>
      </c>
      <c r="Y4" s="10">
        <v>20.83</v>
      </c>
      <c r="Z4" s="10">
        <v>20.34</v>
      </c>
      <c r="AA4" s="10">
        <v>20.58</v>
      </c>
      <c r="AB4" s="95">
        <v>29218400</v>
      </c>
      <c r="AC4" s="10">
        <v>20.58</v>
      </c>
      <c r="AD4">
        <f t="shared" si="2"/>
        <v>0.48999999999999844</v>
      </c>
      <c r="AE4" s="138">
        <f t="shared" si="3"/>
        <v>-3.3898305084746339E-3</v>
      </c>
      <c r="AL4" s="234"/>
      <c r="AO4" s="234"/>
    </row>
    <row r="5" spans="1:42" x14ac:dyDescent="0.25">
      <c r="B5" s="459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59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34518.5</v>
      </c>
      <c r="W5" s="133">
        <v>42724</v>
      </c>
      <c r="X5" s="10">
        <v>20.73</v>
      </c>
      <c r="Y5" s="10">
        <v>20.8</v>
      </c>
      <c r="Z5" s="10">
        <v>20.47</v>
      </c>
      <c r="AA5" s="10">
        <v>20.65</v>
      </c>
      <c r="AB5" s="95">
        <v>22931800</v>
      </c>
      <c r="AC5" s="10">
        <v>20.65</v>
      </c>
      <c r="AD5">
        <f t="shared" si="2"/>
        <v>0.33000000000000185</v>
      </c>
      <c r="AE5" s="138">
        <f t="shared" si="3"/>
        <v>1.4742014742014531E-2</v>
      </c>
      <c r="AL5" s="234"/>
      <c r="AO5" s="234"/>
    </row>
    <row r="6" spans="1:42" x14ac:dyDescent="0.25">
      <c r="B6" s="459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59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24180.332999999868</v>
      </c>
      <c r="W6" s="133">
        <v>42723</v>
      </c>
      <c r="X6" s="10">
        <v>20.43</v>
      </c>
      <c r="Y6" s="10">
        <v>20.7</v>
      </c>
      <c r="Z6" s="10">
        <v>20.190000000000001</v>
      </c>
      <c r="AA6" s="10">
        <v>20.350000000000001</v>
      </c>
      <c r="AB6" s="95">
        <v>23512100</v>
      </c>
      <c r="AC6" s="10">
        <v>20.350000000000001</v>
      </c>
      <c r="AD6">
        <f t="shared" si="2"/>
        <v>0.50999999999999801</v>
      </c>
      <c r="AE6" s="138">
        <f t="shared" si="3"/>
        <v>3.9467192895905612E-3</v>
      </c>
      <c r="AL6" s="234"/>
      <c r="AO6" s="234"/>
    </row>
    <row r="7" spans="1:42" x14ac:dyDescent="0.25">
      <c r="B7" s="459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59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182</v>
      </c>
      <c r="Q7" s="2">
        <f>Q10+Q8</f>
        <v>10338.167000000132</v>
      </c>
      <c r="R7" s="30">
        <v>42737</v>
      </c>
      <c r="W7" s="133">
        <v>42720</v>
      </c>
      <c r="X7" s="10">
        <v>20.53</v>
      </c>
      <c r="Y7" s="10">
        <v>21</v>
      </c>
      <c r="Z7" s="10">
        <v>20.190000000000001</v>
      </c>
      <c r="AA7" s="10">
        <v>20.27</v>
      </c>
      <c r="AB7" s="95">
        <v>36161200</v>
      </c>
      <c r="AC7" s="10">
        <v>20.27</v>
      </c>
      <c r="AD7">
        <f t="shared" si="2"/>
        <v>0.80999999999999872</v>
      </c>
      <c r="AE7" s="138">
        <f t="shared" si="3"/>
        <v>-9.8570724494817519E-4</v>
      </c>
    </row>
    <row r="8" spans="1:42" x14ac:dyDescent="0.25">
      <c r="B8" s="459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59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185</v>
      </c>
      <c r="P8" s="34"/>
      <c r="Q8" s="2">
        <f>K157+M157-F157+Q2*Q4</f>
        <v>10338.167000000132</v>
      </c>
      <c r="W8" s="133">
        <v>42719</v>
      </c>
      <c r="X8" s="10">
        <v>20.100000000000001</v>
      </c>
      <c r="Y8" s="10">
        <v>20.5</v>
      </c>
      <c r="Z8" s="10">
        <v>19.98</v>
      </c>
      <c r="AA8" s="10">
        <v>20.29</v>
      </c>
      <c r="AB8" s="95">
        <v>19438900</v>
      </c>
      <c r="AC8" s="10">
        <v>20.29</v>
      </c>
      <c r="AD8">
        <f t="shared" si="2"/>
        <v>0.51999999999999957</v>
      </c>
      <c r="AE8" s="138">
        <f t="shared" si="3"/>
        <v>1.3486513486513418E-2</v>
      </c>
      <c r="AL8" s="234"/>
      <c r="AO8" s="234"/>
      <c r="AP8" s="234"/>
    </row>
    <row r="9" spans="1:42" x14ac:dyDescent="0.25">
      <c r="B9" s="459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0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216</v>
      </c>
      <c r="Q9" s="138">
        <f>IF(Q2=0, 0, Q8/Q6)</f>
        <v>0.42754444283294979</v>
      </c>
      <c r="W9" s="133">
        <v>42718</v>
      </c>
      <c r="X9" s="10">
        <v>19.93</v>
      </c>
      <c r="Y9" s="10">
        <v>20.329999999999998</v>
      </c>
      <c r="Z9" s="10">
        <v>19.78</v>
      </c>
      <c r="AA9" s="10">
        <v>20.02</v>
      </c>
      <c r="AB9" s="95">
        <v>19352100</v>
      </c>
      <c r="AC9" s="10">
        <v>20.02</v>
      </c>
      <c r="AD9">
        <f t="shared" si="2"/>
        <v>0.54999999999999716</v>
      </c>
      <c r="AE9" s="138">
        <f t="shared" si="3"/>
        <v>-5.464480874316946E-3</v>
      </c>
    </row>
    <row r="10" spans="1:42" x14ac:dyDescent="0.25">
      <c r="B10" s="459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0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215</v>
      </c>
      <c r="P10" s="34"/>
      <c r="Q10" s="2">
        <f>M35</f>
        <v>0</v>
      </c>
      <c r="T10" s="11"/>
      <c r="W10" s="133">
        <v>42717</v>
      </c>
      <c r="X10" s="10">
        <v>20.14</v>
      </c>
      <c r="Y10" s="10">
        <v>20.47</v>
      </c>
      <c r="Z10" s="10">
        <v>19.8</v>
      </c>
      <c r="AA10" s="10">
        <v>20.13</v>
      </c>
      <c r="AB10" s="95">
        <v>26150400</v>
      </c>
      <c r="AC10" s="10">
        <v>20.13</v>
      </c>
      <c r="AD10">
        <f t="shared" si="2"/>
        <v>0.66999999999999815</v>
      </c>
      <c r="AE10" s="138">
        <f t="shared" si="3"/>
        <v>5.494505494505475E-3</v>
      </c>
      <c r="AL10" s="234"/>
      <c r="AO10" s="234"/>
    </row>
    <row r="11" spans="1:42" x14ac:dyDescent="0.25">
      <c r="B11" s="459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59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179</v>
      </c>
      <c r="P11" s="34"/>
      <c r="Q11" s="138">
        <f>IF(U58="N/A (N/A)", 0, VALUE(TRIM(CLEAN(MID(U58, FIND("(", U58)+1, 5)))))</f>
        <v>0</v>
      </c>
      <c r="T11" s="1"/>
      <c r="W11" s="133">
        <v>42716</v>
      </c>
      <c r="X11" s="10">
        <v>20.3</v>
      </c>
      <c r="Y11" s="10">
        <v>20.51</v>
      </c>
      <c r="Z11" s="10">
        <v>19.489999999999998</v>
      </c>
      <c r="AA11" s="10">
        <v>20.02</v>
      </c>
      <c r="AB11" s="95">
        <v>28649200</v>
      </c>
      <c r="AC11" s="10">
        <v>20.02</v>
      </c>
      <c r="AD11">
        <f t="shared" si="2"/>
        <v>1.0200000000000031</v>
      </c>
      <c r="AE11" s="138">
        <f t="shared" si="3"/>
        <v>-2.3414634146341484E-2</v>
      </c>
    </row>
    <row r="12" spans="1:42" x14ac:dyDescent="0.25">
      <c r="A12" s="2"/>
      <c r="B12" s="459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59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42713</v>
      </c>
      <c r="X12" s="10">
        <v>20.73</v>
      </c>
      <c r="Y12" s="10">
        <v>20.85</v>
      </c>
      <c r="Z12" s="10">
        <v>20.13</v>
      </c>
      <c r="AA12" s="10">
        <v>20.5</v>
      </c>
      <c r="AB12" s="95">
        <v>23948600</v>
      </c>
      <c r="AC12" s="10">
        <v>20.5</v>
      </c>
      <c r="AD12">
        <f t="shared" si="2"/>
        <v>0.72000000000000242</v>
      </c>
      <c r="AE12" s="138">
        <f t="shared" si="3"/>
        <v>-7.7444336882865894E-3</v>
      </c>
      <c r="AL12" s="234"/>
      <c r="AO12" s="234"/>
    </row>
    <row r="13" spans="1:42" x14ac:dyDescent="0.25">
      <c r="B13" s="459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61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42712</v>
      </c>
      <c r="X13" s="10">
        <v>20.75</v>
      </c>
      <c r="Y13" s="10">
        <v>20.99</v>
      </c>
      <c r="Z13" s="10">
        <v>20.29</v>
      </c>
      <c r="AA13" s="10">
        <v>20.66</v>
      </c>
      <c r="AB13" s="95">
        <v>36085400</v>
      </c>
      <c r="AC13" s="10">
        <v>20.66</v>
      </c>
      <c r="AD13">
        <f t="shared" si="2"/>
        <v>0.69999999999999929</v>
      </c>
      <c r="AE13" s="138">
        <f t="shared" si="3"/>
        <v>1.0763209393346296E-2</v>
      </c>
    </row>
    <row r="14" spans="1:42" x14ac:dyDescent="0.25">
      <c r="B14" s="459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61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42711</v>
      </c>
      <c r="X14" s="10">
        <v>19.5</v>
      </c>
      <c r="Y14" s="10">
        <v>20.54</v>
      </c>
      <c r="Z14" s="10">
        <v>19.3</v>
      </c>
      <c r="AA14" s="10">
        <v>20.440000000000001</v>
      </c>
      <c r="AB14" s="95">
        <v>44654300</v>
      </c>
      <c r="AC14" s="10">
        <v>20.440000000000001</v>
      </c>
      <c r="AD14">
        <f t="shared" si="2"/>
        <v>1.2399999999999984</v>
      </c>
      <c r="AE14" s="138">
        <f t="shared" si="3"/>
        <v>7.2402938090241564E-2</v>
      </c>
      <c r="AL14" s="234"/>
      <c r="AO14" s="234"/>
      <c r="AP14" s="234"/>
    </row>
    <row r="15" spans="1:42" x14ac:dyDescent="0.25">
      <c r="B15" s="459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59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42710</v>
      </c>
      <c r="X15" s="10">
        <v>18.62</v>
      </c>
      <c r="Y15" s="10">
        <v>19.09</v>
      </c>
      <c r="Z15" s="10">
        <v>18.579999999999998</v>
      </c>
      <c r="AA15" s="10">
        <v>19.059999999999999</v>
      </c>
      <c r="AB15" s="95">
        <v>22194400</v>
      </c>
      <c r="AC15" s="10">
        <v>19.059999999999999</v>
      </c>
      <c r="AD15">
        <f t="shared" si="2"/>
        <v>0.51000000000000156</v>
      </c>
      <c r="AE15" s="138">
        <f t="shared" si="3"/>
        <v>2.4180548092423315E-2</v>
      </c>
    </row>
    <row r="16" spans="1:42" x14ac:dyDescent="0.25">
      <c r="B16" s="459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59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42709</v>
      </c>
      <c r="X16" s="10">
        <v>19</v>
      </c>
      <c r="Y16" s="10">
        <v>19</v>
      </c>
      <c r="Z16" s="10">
        <v>18.399999999999999</v>
      </c>
      <c r="AA16" s="10">
        <v>18.61</v>
      </c>
      <c r="AB16" s="95">
        <v>26579000</v>
      </c>
      <c r="AC16" s="10">
        <v>18.61</v>
      </c>
      <c r="AD16">
        <f t="shared" si="2"/>
        <v>0.60000000000000142</v>
      </c>
      <c r="AE16" s="138">
        <f t="shared" si="3"/>
        <v>-9.5795635976583249E-3</v>
      </c>
    </row>
    <row r="17" spans="2:41" x14ac:dyDescent="0.25">
      <c r="B17" s="459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59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42706</v>
      </c>
      <c r="X17" s="10">
        <v>18.46</v>
      </c>
      <c r="Y17" s="10">
        <v>19.2</v>
      </c>
      <c r="Z17" s="10">
        <v>18.3</v>
      </c>
      <c r="AA17" s="10">
        <v>18.79</v>
      </c>
      <c r="AB17" s="95">
        <v>25745600</v>
      </c>
      <c r="AC17" s="10">
        <v>18.79</v>
      </c>
      <c r="AD17">
        <f t="shared" si="2"/>
        <v>0.89999999999999858</v>
      </c>
      <c r="AE17" s="138">
        <f t="shared" si="3"/>
        <v>1.6774891774891776E-2</v>
      </c>
    </row>
    <row r="18" spans="2:41" x14ac:dyDescent="0.25">
      <c r="B18" s="459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59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42705</v>
      </c>
      <c r="X18" s="10">
        <v>19.7</v>
      </c>
      <c r="Y18" s="10">
        <v>19.829999999999998</v>
      </c>
      <c r="Z18" s="10">
        <v>18.18</v>
      </c>
      <c r="AA18" s="10">
        <v>18.48</v>
      </c>
      <c r="AB18" s="95">
        <v>40632200</v>
      </c>
      <c r="AC18" s="10">
        <v>18.48</v>
      </c>
      <c r="AD18">
        <f t="shared" si="2"/>
        <v>1.6499999999999986</v>
      </c>
      <c r="AE18" s="138">
        <f t="shared" si="3"/>
        <v>-5.3763440860215117E-2</v>
      </c>
      <c r="AL18" s="234"/>
      <c r="AO18" s="234"/>
    </row>
    <row r="19" spans="2:41" x14ac:dyDescent="0.25">
      <c r="B19" s="459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59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42704</v>
      </c>
      <c r="X19" s="10">
        <v>19.579999999999998</v>
      </c>
      <c r="Y19" s="10">
        <v>19.760000000000002</v>
      </c>
      <c r="Z19" s="10">
        <v>19.36</v>
      </c>
      <c r="AA19" s="10">
        <v>19.53</v>
      </c>
      <c r="AB19" s="95">
        <v>25984900</v>
      </c>
      <c r="AC19" s="10">
        <v>19.53</v>
      </c>
      <c r="AD19">
        <f t="shared" si="2"/>
        <v>0.40000000000000213</v>
      </c>
      <c r="AE19" s="138">
        <f t="shared" si="3"/>
        <v>5.6642636457260309E-3</v>
      </c>
    </row>
    <row r="20" spans="2:41" x14ac:dyDescent="0.25">
      <c r="B20" s="459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59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42703</v>
      </c>
      <c r="X20" s="10">
        <v>19.920000000000002</v>
      </c>
      <c r="Y20" s="10">
        <v>20.2</v>
      </c>
      <c r="Z20" s="10">
        <v>19.38</v>
      </c>
      <c r="AA20" s="10">
        <v>19.420000000000002</v>
      </c>
      <c r="AB20" s="95">
        <v>37877200</v>
      </c>
      <c r="AC20" s="10">
        <v>19.420000000000002</v>
      </c>
      <c r="AD20">
        <f t="shared" si="2"/>
        <v>0.82000000000000028</v>
      </c>
      <c r="AE20" s="138">
        <f t="shared" si="3"/>
        <v>-2.8514257128564147E-2</v>
      </c>
    </row>
    <row r="21" spans="2:41" x14ac:dyDescent="0.25">
      <c r="B21" s="459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59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42702</v>
      </c>
      <c r="X21" s="10">
        <v>20.18</v>
      </c>
      <c r="Y21" s="10">
        <v>20.28</v>
      </c>
      <c r="Z21" s="10">
        <v>19.95</v>
      </c>
      <c r="AA21" s="10">
        <v>19.989999999999998</v>
      </c>
      <c r="AB21" s="95">
        <v>22166100</v>
      </c>
      <c r="AC21" s="10">
        <v>19.989999999999998</v>
      </c>
      <c r="AD21">
        <f t="shared" si="2"/>
        <v>0.33000000000000185</v>
      </c>
      <c r="AE21" s="138">
        <f t="shared" si="3"/>
        <v>-6.9547938400397191E-3</v>
      </c>
    </row>
    <row r="22" spans="2:41" x14ac:dyDescent="0.25">
      <c r="B22" s="459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59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42699</v>
      </c>
      <c r="X22" s="10">
        <v>19.95</v>
      </c>
      <c r="Y22" s="10">
        <v>20.440000000000001</v>
      </c>
      <c r="Z22" s="10">
        <v>19.79</v>
      </c>
      <c r="AA22" s="10">
        <v>20.13</v>
      </c>
      <c r="AB22" s="95">
        <v>16305600</v>
      </c>
      <c r="AC22" s="10">
        <v>20.13</v>
      </c>
      <c r="AD22">
        <f t="shared" si="2"/>
        <v>0.65000000000000213</v>
      </c>
      <c r="AE22" s="138">
        <f t="shared" si="3"/>
        <v>1.1049723756906049E-2</v>
      </c>
    </row>
    <row r="23" spans="2:41" x14ac:dyDescent="0.25">
      <c r="B23" s="459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59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42697</v>
      </c>
      <c r="X23" s="10">
        <v>19.63</v>
      </c>
      <c r="Y23" s="10">
        <v>19.93</v>
      </c>
      <c r="Z23" s="10">
        <v>19.47</v>
      </c>
      <c r="AA23" s="10">
        <v>19.91</v>
      </c>
      <c r="AB23" s="95">
        <v>20002800</v>
      </c>
      <c r="AC23" s="10">
        <v>19.91</v>
      </c>
      <c r="AD23">
        <f t="shared" si="2"/>
        <v>0.46000000000000085</v>
      </c>
      <c r="AE23" s="138">
        <f t="shared" si="3"/>
        <v>8.6119554204662219E-3</v>
      </c>
    </row>
    <row r="24" spans="2:41" x14ac:dyDescent="0.25">
      <c r="B24" s="459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59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42696</v>
      </c>
      <c r="X24" s="10">
        <v>19.64</v>
      </c>
      <c r="Y24" s="10">
        <v>19.8</v>
      </c>
      <c r="Z24" s="10">
        <v>19.45</v>
      </c>
      <c r="AA24" s="10">
        <v>19.739999999999998</v>
      </c>
      <c r="AB24" s="95">
        <v>22211100</v>
      </c>
      <c r="AC24" s="10">
        <v>19.739999999999998</v>
      </c>
      <c r="AD24">
        <f t="shared" si="2"/>
        <v>0.35000000000000142</v>
      </c>
      <c r="AE24" s="138">
        <f t="shared" si="3"/>
        <v>1.2827090815803022E-2</v>
      </c>
    </row>
    <row r="25" spans="2:41" x14ac:dyDescent="0.25">
      <c r="B25" s="459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59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42695</v>
      </c>
      <c r="X25" s="10">
        <v>19.39</v>
      </c>
      <c r="Y25" s="10">
        <v>19.670000000000002</v>
      </c>
      <c r="Z25" s="10">
        <v>19.350000000000001</v>
      </c>
      <c r="AA25" s="10">
        <v>19.489999999999998</v>
      </c>
      <c r="AB25" s="95">
        <v>22658400</v>
      </c>
      <c r="AC25" s="10">
        <v>19.489999999999998</v>
      </c>
      <c r="AD25">
        <f t="shared" si="2"/>
        <v>0.32000000000000028</v>
      </c>
      <c r="AE25" s="138">
        <f t="shared" si="3"/>
        <v>1.4575741801145181E-2</v>
      </c>
    </row>
    <row r="26" spans="2:41" x14ac:dyDescent="0.25">
      <c r="B26" s="459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59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42692</v>
      </c>
      <c r="X26" s="10">
        <v>18.899999999999999</v>
      </c>
      <c r="Y26" s="10">
        <v>19.329999999999998</v>
      </c>
      <c r="Z26" s="10">
        <v>18.850000000000001</v>
      </c>
      <c r="AA26" s="10">
        <v>19.21</v>
      </c>
      <c r="AB26" s="95">
        <v>27322300</v>
      </c>
      <c r="AC26" s="10">
        <v>19.21</v>
      </c>
      <c r="AD26">
        <f t="shared" si="2"/>
        <v>0.47999999999999687</v>
      </c>
      <c r="AE26" s="138">
        <f t="shared" si="3"/>
        <v>1.5641293013557434E-3</v>
      </c>
    </row>
    <row r="27" spans="2:41" x14ac:dyDescent="0.25">
      <c r="B27" s="459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59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42691</v>
      </c>
      <c r="X27" s="10">
        <v>18.350000000000001</v>
      </c>
      <c r="Y27" s="10">
        <v>19.34</v>
      </c>
      <c r="Z27" s="10">
        <v>18.25</v>
      </c>
      <c r="AA27" s="10">
        <v>19.18</v>
      </c>
      <c r="AB27" s="95">
        <v>45702900</v>
      </c>
      <c r="AC27" s="10">
        <v>19.18</v>
      </c>
      <c r="AD27">
        <f t="shared" si="2"/>
        <v>1.0899999999999999</v>
      </c>
      <c r="AE27" s="138">
        <f t="shared" si="3"/>
        <v>5.1535087719298378E-2</v>
      </c>
    </row>
    <row r="28" spans="2:41" x14ac:dyDescent="0.25">
      <c r="B28" s="459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59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42690</v>
      </c>
      <c r="X28" s="10">
        <v>17.940000000000001</v>
      </c>
      <c r="Y28" s="10">
        <v>18.329999999999998</v>
      </c>
      <c r="Z28" s="10">
        <v>17.93</v>
      </c>
      <c r="AA28" s="10">
        <v>18.239999999999998</v>
      </c>
      <c r="AB28" s="95">
        <v>21600600</v>
      </c>
      <c r="AC28" s="10">
        <v>18.239999999999998</v>
      </c>
      <c r="AD28">
        <f t="shared" si="2"/>
        <v>0.39999999999999858</v>
      </c>
      <c r="AE28" s="138">
        <f t="shared" si="3"/>
        <v>7.7348066298341678E-3</v>
      </c>
    </row>
    <row r="29" spans="2:41" x14ac:dyDescent="0.25">
      <c r="B29" s="459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59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42689</v>
      </c>
      <c r="X29" s="10">
        <v>17.66</v>
      </c>
      <c r="Y29" s="10">
        <v>18.170000000000002</v>
      </c>
      <c r="Z29" s="10">
        <v>17.66</v>
      </c>
      <c r="AA29" s="10">
        <v>18.100000000000001</v>
      </c>
      <c r="AB29" s="95">
        <v>25115900</v>
      </c>
      <c r="AC29" s="10">
        <v>18.100000000000001</v>
      </c>
      <c r="AD29">
        <f t="shared" si="2"/>
        <v>0.51000000000000156</v>
      </c>
      <c r="AE29" s="138">
        <f t="shared" si="3"/>
        <v>2.2021456804065531E-2</v>
      </c>
    </row>
    <row r="30" spans="2:41" x14ac:dyDescent="0.25">
      <c r="B30" s="459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59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42688</v>
      </c>
      <c r="X30" s="10">
        <v>17.77</v>
      </c>
      <c r="Y30" s="10">
        <v>17.98</v>
      </c>
      <c r="Z30" s="10">
        <v>17.53</v>
      </c>
      <c r="AA30" s="10">
        <v>17.71</v>
      </c>
      <c r="AB30" s="95">
        <v>26305700</v>
      </c>
      <c r="AC30" s="10">
        <v>17.71</v>
      </c>
      <c r="AD30">
        <f t="shared" si="2"/>
        <v>0.44999999999999929</v>
      </c>
      <c r="AE30" s="138">
        <f t="shared" si="3"/>
        <v>2.2637238256932868E-3</v>
      </c>
    </row>
    <row r="31" spans="2:41" x14ac:dyDescent="0.25">
      <c r="B31" s="459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59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42685</v>
      </c>
      <c r="X31" s="10">
        <v>17.079999999999998</v>
      </c>
      <c r="Y31" s="10">
        <v>17.68</v>
      </c>
      <c r="Z31" s="10">
        <v>16.899999999999999</v>
      </c>
      <c r="AA31" s="10">
        <v>17.670000000000002</v>
      </c>
      <c r="AB31" s="95">
        <v>31007400</v>
      </c>
      <c r="AC31" s="10">
        <v>17.670000000000002</v>
      </c>
      <c r="AD31">
        <f t="shared" si="2"/>
        <v>0.78000000000000114</v>
      </c>
      <c r="AE31" s="138">
        <f t="shared" si="3"/>
        <v>4.0023543260741867E-2</v>
      </c>
    </row>
    <row r="32" spans="2:41" x14ac:dyDescent="0.25">
      <c r="B32" s="459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59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42684</v>
      </c>
      <c r="X32" s="10">
        <v>17.350000000000001</v>
      </c>
      <c r="Y32" s="10">
        <v>17.760000000000002</v>
      </c>
      <c r="Z32" s="10">
        <v>16.75</v>
      </c>
      <c r="AA32" s="10">
        <v>16.989999999999998</v>
      </c>
      <c r="AB32" s="95">
        <v>30256300</v>
      </c>
      <c r="AC32" s="10">
        <v>16.989999999999998</v>
      </c>
      <c r="AD32">
        <f t="shared" si="2"/>
        <v>1.0100000000000016</v>
      </c>
      <c r="AE32" s="138">
        <f t="shared" si="3"/>
        <v>-1.2209302325581484E-2</v>
      </c>
    </row>
    <row r="33" spans="2:41" x14ac:dyDescent="0.25">
      <c r="B33" s="459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59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42683</v>
      </c>
      <c r="X33" s="10">
        <v>16.95</v>
      </c>
      <c r="Y33" s="10">
        <v>17.350000000000001</v>
      </c>
      <c r="Z33" s="10">
        <v>16.75</v>
      </c>
      <c r="AA33" s="10">
        <v>17.2</v>
      </c>
      <c r="AB33" s="95">
        <v>33825300</v>
      </c>
      <c r="AC33" s="10">
        <v>17.2</v>
      </c>
      <c r="AD33">
        <f t="shared" si="2"/>
        <v>0.60000000000000142</v>
      </c>
      <c r="AE33" s="138">
        <f t="shared" si="3"/>
        <v>-1.2062033314187315E-2</v>
      </c>
    </row>
    <row r="34" spans="2:41" x14ac:dyDescent="0.25">
      <c r="B34" s="459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59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42682</v>
      </c>
      <c r="X34" s="10">
        <v>17.3</v>
      </c>
      <c r="Y34" s="10">
        <v>17.55</v>
      </c>
      <c r="Z34" s="10">
        <v>17.059999999999999</v>
      </c>
      <c r="AA34" s="10">
        <v>17.41</v>
      </c>
      <c r="AB34" s="95">
        <v>18025200</v>
      </c>
      <c r="AC34" s="10">
        <v>17.41</v>
      </c>
      <c r="AD34">
        <f t="shared" si="2"/>
        <v>0.49000000000000199</v>
      </c>
      <c r="AE34" s="138">
        <f t="shared" si="3"/>
        <v>1.7261219792865656E-3</v>
      </c>
    </row>
    <row r="35" spans="2:41" x14ac:dyDescent="0.25">
      <c r="B35" s="459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59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42681</v>
      </c>
      <c r="X35" s="10">
        <v>17.02</v>
      </c>
      <c r="Y35" s="10">
        <v>17.43</v>
      </c>
      <c r="Z35" s="10">
        <v>17.02</v>
      </c>
      <c r="AA35" s="10">
        <v>17.38</v>
      </c>
      <c r="AB35" s="95">
        <v>21542500</v>
      </c>
      <c r="AC35" s="10">
        <v>17.38</v>
      </c>
      <c r="AD35">
        <f t="shared" si="2"/>
        <v>0.41000000000000014</v>
      </c>
      <c r="AE35" s="138">
        <f t="shared" si="3"/>
        <v>4.1966426858513151E-2</v>
      </c>
    </row>
    <row r="36" spans="2:41" x14ac:dyDescent="0.25">
      <c r="B36" s="459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59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42678</v>
      </c>
      <c r="X36" s="10">
        <v>16.46</v>
      </c>
      <c r="Y36" s="10">
        <v>17.02</v>
      </c>
      <c r="Z36" s="10">
        <v>16.45</v>
      </c>
      <c r="AA36" s="10">
        <v>16.68</v>
      </c>
      <c r="AB36" s="95">
        <v>17926300</v>
      </c>
      <c r="AC36" s="10">
        <v>16.68</v>
      </c>
      <c r="AD36">
        <f t="shared" si="2"/>
        <v>0.57000000000000028</v>
      </c>
      <c r="AE36" s="138">
        <f t="shared" si="3"/>
        <v>3.6101083032489267E-3</v>
      </c>
      <c r="AL36" s="234"/>
    </row>
    <row r="37" spans="2:41" x14ac:dyDescent="0.25">
      <c r="B37" s="459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61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42677</v>
      </c>
      <c r="X37" s="10">
        <v>16.66</v>
      </c>
      <c r="Y37" s="10">
        <v>16.809999999999999</v>
      </c>
      <c r="Z37" s="10">
        <v>16.559999999999999</v>
      </c>
      <c r="AA37" s="10">
        <v>16.62</v>
      </c>
      <c r="AB37" s="95">
        <v>17185100</v>
      </c>
      <c r="AC37" s="10">
        <v>16.62</v>
      </c>
      <c r="AD37">
        <f t="shared" si="2"/>
        <v>0.25</v>
      </c>
      <c r="AE37" s="138">
        <f t="shared" si="3"/>
        <v>-3.597122302158251E-3</v>
      </c>
    </row>
    <row r="38" spans="2:41" x14ac:dyDescent="0.25">
      <c r="B38" s="459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61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42676</v>
      </c>
      <c r="X38" s="10">
        <v>16.95</v>
      </c>
      <c r="Y38" s="10">
        <v>17.02</v>
      </c>
      <c r="Z38" s="10">
        <v>16.5</v>
      </c>
      <c r="AA38" s="10">
        <v>16.68</v>
      </c>
      <c r="AB38" s="95">
        <v>24880200</v>
      </c>
      <c r="AC38" s="10">
        <v>16.68</v>
      </c>
      <c r="AD38">
        <f t="shared" si="2"/>
        <v>0.51999999999999957</v>
      </c>
      <c r="AE38" s="138">
        <f t="shared" si="3"/>
        <v>-1.7667844522968212E-2</v>
      </c>
    </row>
    <row r="39" spans="2:41" x14ac:dyDescent="0.25">
      <c r="B39" s="459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61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42675</v>
      </c>
      <c r="X39" s="10">
        <v>17.2</v>
      </c>
      <c r="Y39" s="10">
        <v>17.41</v>
      </c>
      <c r="Z39" s="10">
        <v>16.579999999999998</v>
      </c>
      <c r="AA39" s="10">
        <v>16.98</v>
      </c>
      <c r="AB39" s="95">
        <v>27115100</v>
      </c>
      <c r="AC39" s="10">
        <v>16.98</v>
      </c>
      <c r="AD39">
        <f t="shared" si="2"/>
        <v>0.83000000000000185</v>
      </c>
      <c r="AE39" s="138">
        <f t="shared" si="3"/>
        <v>-1.0489510489510523E-2</v>
      </c>
    </row>
    <row r="40" spans="2:41" x14ac:dyDescent="0.25">
      <c r="B40" s="459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59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42674</v>
      </c>
      <c r="X40" s="10">
        <v>17.54</v>
      </c>
      <c r="Y40" s="10">
        <v>17.760000000000002</v>
      </c>
      <c r="Z40" s="10">
        <v>17.16</v>
      </c>
      <c r="AA40" s="10">
        <v>17.16</v>
      </c>
      <c r="AB40" s="95">
        <v>23239600</v>
      </c>
      <c r="AC40" s="10">
        <v>17.16</v>
      </c>
      <c r="AD40">
        <f t="shared" si="2"/>
        <v>0.60000000000000142</v>
      </c>
      <c r="AE40" s="138">
        <f t="shared" si="3"/>
        <v>-2.3255813953487747E-3</v>
      </c>
    </row>
    <row r="41" spans="2:41" x14ac:dyDescent="0.25">
      <c r="B41" s="459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59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42671</v>
      </c>
      <c r="X41" s="10">
        <v>17.600000000000001</v>
      </c>
      <c r="Y41" s="10">
        <v>17.670000000000002</v>
      </c>
      <c r="Z41" s="10">
        <v>17.100000000000001</v>
      </c>
      <c r="AA41" s="10">
        <v>17.2</v>
      </c>
      <c r="AB41" s="95">
        <v>20805300</v>
      </c>
      <c r="AC41" s="10">
        <v>17.2</v>
      </c>
      <c r="AD41">
        <f t="shared" si="2"/>
        <v>0.57000000000000028</v>
      </c>
      <c r="AE41" s="138">
        <f t="shared" si="3"/>
        <v>-1.882487164860247E-2</v>
      </c>
    </row>
    <row r="42" spans="2:41" ht="20.25" thickBot="1" x14ac:dyDescent="0.35">
      <c r="B42" s="459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59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42670</v>
      </c>
      <c r="X42" s="10">
        <v>17.82</v>
      </c>
      <c r="Y42" s="10">
        <v>17.899999999999999</v>
      </c>
      <c r="Z42" s="10">
        <v>17.399999999999999</v>
      </c>
      <c r="AA42" s="10">
        <v>17.53</v>
      </c>
      <c r="AB42" s="95">
        <v>21169900</v>
      </c>
      <c r="AC42" s="10">
        <v>17.53</v>
      </c>
      <c r="AD42">
        <f t="shared" si="2"/>
        <v>0.5</v>
      </c>
      <c r="AE42" s="138">
        <f t="shared" si="3"/>
        <v>-6.2358276643990074E-3</v>
      </c>
      <c r="AL42" s="234"/>
      <c r="AO42" s="234"/>
    </row>
    <row r="43" spans="2:41" ht="15.75" thickTop="1" x14ac:dyDescent="0.25">
      <c r="B43" s="459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59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23.26</v>
      </c>
      <c r="W43" s="133">
        <v>42669</v>
      </c>
      <c r="X43" s="10">
        <v>17.3</v>
      </c>
      <c r="Y43" s="10">
        <v>17.93</v>
      </c>
      <c r="Z43" s="10">
        <v>17.2</v>
      </c>
      <c r="AA43" s="10">
        <v>17.64</v>
      </c>
      <c r="AB43" s="95">
        <v>23585400</v>
      </c>
      <c r="AC43" s="10">
        <v>17.64</v>
      </c>
      <c r="AD43">
        <f t="shared" si="2"/>
        <v>0.73000000000000043</v>
      </c>
      <c r="AE43" s="138">
        <f t="shared" si="3"/>
        <v>5.7012542759407037E-3</v>
      </c>
    </row>
    <row r="44" spans="2:41" ht="20.25" thickBot="1" x14ac:dyDescent="0.35">
      <c r="B44" s="459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59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614" t="s">
        <v>78</v>
      </c>
      <c r="P44" s="614"/>
      <c r="T44" s="93" t="s">
        <v>99</v>
      </c>
      <c r="U44" s="130">
        <v>23.35</v>
      </c>
      <c r="W44" s="133">
        <v>42668</v>
      </c>
      <c r="X44" s="10">
        <v>17.100000000000001</v>
      </c>
      <c r="Y44" s="10">
        <v>17.61</v>
      </c>
      <c r="Z44" s="10">
        <v>17.100000000000001</v>
      </c>
      <c r="AA44" s="10">
        <v>17.54</v>
      </c>
      <c r="AB44" s="95">
        <v>27161700</v>
      </c>
      <c r="AC44" s="10">
        <v>17.54</v>
      </c>
      <c r="AD44">
        <f t="shared" si="2"/>
        <v>0.50999999999999801</v>
      </c>
      <c r="AE44" s="138">
        <f t="shared" si="3"/>
        <v>2.8135990621336537E-2</v>
      </c>
    </row>
    <row r="45" spans="2:41" ht="15.75" thickTop="1" x14ac:dyDescent="0.25">
      <c r="B45" s="459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59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24.497</v>
      </c>
      <c r="T45" s="93" t="s">
        <v>100</v>
      </c>
      <c r="U45" s="130" t="s">
        <v>539</v>
      </c>
      <c r="W45" s="133">
        <v>42667</v>
      </c>
      <c r="X45" s="10">
        <v>17.07</v>
      </c>
      <c r="Y45" s="10">
        <v>17.16</v>
      </c>
      <c r="Z45" s="10">
        <v>16.97</v>
      </c>
      <c r="AA45" s="10">
        <v>17.059999999999999</v>
      </c>
      <c r="AB45" s="95">
        <v>13800900</v>
      </c>
      <c r="AC45" s="10">
        <v>17.059999999999999</v>
      </c>
      <c r="AD45">
        <f t="shared" si="2"/>
        <v>0.19000000000000128</v>
      </c>
      <c r="AE45" s="138">
        <f t="shared" si="3"/>
        <v>7.0838252656433287E-3</v>
      </c>
    </row>
    <row r="46" spans="2:41" x14ac:dyDescent="0.25">
      <c r="B46" s="459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59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24.2743</v>
      </c>
      <c r="T46" s="93" t="s">
        <v>101</v>
      </c>
      <c r="U46" s="130" t="s">
        <v>540</v>
      </c>
      <c r="W46" s="133">
        <v>42664</v>
      </c>
      <c r="X46" s="10">
        <v>17</v>
      </c>
      <c r="Y46" s="10">
        <v>17.07</v>
      </c>
      <c r="Z46" s="10">
        <v>16.8</v>
      </c>
      <c r="AA46" s="10">
        <v>16.940000000000001</v>
      </c>
      <c r="AB46" s="95">
        <v>18675200</v>
      </c>
      <c r="AC46" s="10">
        <v>16.940000000000001</v>
      </c>
      <c r="AD46">
        <f t="shared" si="2"/>
        <v>0.26999999999999957</v>
      </c>
      <c r="AE46" s="138">
        <f t="shared" si="3"/>
        <v>-1.5116279069767313E-2</v>
      </c>
    </row>
    <row r="47" spans="2:41" x14ac:dyDescent="0.25">
      <c r="B47" s="459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59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24.051600000000001</v>
      </c>
      <c r="T47" s="93" t="s">
        <v>102</v>
      </c>
      <c r="U47" s="130">
        <v>26.58</v>
      </c>
      <c r="W47" s="133">
        <v>42663</v>
      </c>
      <c r="X47" s="10">
        <v>17.05</v>
      </c>
      <c r="Y47" s="10">
        <v>17.5</v>
      </c>
      <c r="Z47" s="10">
        <v>17.05</v>
      </c>
      <c r="AA47" s="10">
        <v>17.2</v>
      </c>
      <c r="AB47" s="95">
        <v>17081000</v>
      </c>
      <c r="AC47" s="10">
        <v>17.2</v>
      </c>
      <c r="AD47">
        <f t="shared" si="2"/>
        <v>0.44999999999999929</v>
      </c>
      <c r="AE47" s="138">
        <f t="shared" si="3"/>
        <v>-1.1614401858304202E-3</v>
      </c>
    </row>
    <row r="48" spans="2:41" x14ac:dyDescent="0.25">
      <c r="B48" s="459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59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23.828900000000001</v>
      </c>
      <c r="T48" s="93" t="s">
        <v>103</v>
      </c>
      <c r="U48" s="130">
        <v>1.9259200000000001</v>
      </c>
      <c r="W48" s="133">
        <v>42662</v>
      </c>
      <c r="X48" s="10">
        <v>17</v>
      </c>
      <c r="Y48" s="10">
        <v>17.25</v>
      </c>
      <c r="Z48" s="10">
        <v>16.850000000000001</v>
      </c>
      <c r="AA48" s="10">
        <v>17.22</v>
      </c>
      <c r="AB48" s="95">
        <v>18610700</v>
      </c>
      <c r="AC48" s="10">
        <v>17.22</v>
      </c>
      <c r="AD48">
        <f t="shared" si="2"/>
        <v>0.39999999999999858</v>
      </c>
      <c r="AE48" s="138">
        <f t="shared" si="3"/>
        <v>-1.0913268236645735E-2</v>
      </c>
    </row>
    <row r="49" spans="2:41" x14ac:dyDescent="0.25">
      <c r="B49" s="459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59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23.606200000000001</v>
      </c>
      <c r="T49" s="93" t="s">
        <v>104</v>
      </c>
      <c r="U49" s="130" t="s">
        <v>129</v>
      </c>
      <c r="W49" s="133">
        <v>42661</v>
      </c>
      <c r="X49" s="10">
        <v>17.21</v>
      </c>
      <c r="Y49" s="10">
        <v>17.66</v>
      </c>
      <c r="Z49" s="10">
        <v>17.2</v>
      </c>
      <c r="AA49" s="10">
        <v>17.41</v>
      </c>
      <c r="AB49" s="95">
        <v>20103800</v>
      </c>
      <c r="AC49" s="10">
        <v>17.41</v>
      </c>
      <c r="AD49">
        <f t="shared" si="2"/>
        <v>0.46000000000000085</v>
      </c>
      <c r="AE49" s="138">
        <f t="shared" si="3"/>
        <v>2.4720423778693545E-2</v>
      </c>
    </row>
    <row r="50" spans="2:41" x14ac:dyDescent="0.25">
      <c r="B50" s="459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59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23.383500000000002</v>
      </c>
      <c r="T50" s="93"/>
      <c r="U50" s="130"/>
      <c r="W50" s="133">
        <v>42660</v>
      </c>
      <c r="X50" s="10">
        <v>17.02</v>
      </c>
      <c r="Y50" s="10">
        <v>17.170000000000002</v>
      </c>
      <c r="Z50" s="10">
        <v>16.93</v>
      </c>
      <c r="AA50" s="10">
        <v>16.989999999999998</v>
      </c>
      <c r="AB50" s="95">
        <v>12648100</v>
      </c>
      <c r="AC50" s="10">
        <v>16.989999999999998</v>
      </c>
      <c r="AD50">
        <f t="shared" si="2"/>
        <v>0.24000000000000199</v>
      </c>
      <c r="AE50" s="138">
        <f t="shared" si="3"/>
        <v>-8.172796263864579E-3</v>
      </c>
      <c r="AL50" s="234"/>
      <c r="AO50" s="234"/>
    </row>
    <row r="51" spans="2:41" x14ac:dyDescent="0.25">
      <c r="B51" s="616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61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23.160800000000002</v>
      </c>
      <c r="T51" s="93" t="s">
        <v>105</v>
      </c>
      <c r="U51" s="130" t="s">
        <v>541</v>
      </c>
      <c r="W51" s="133">
        <v>42657</v>
      </c>
      <c r="X51" s="10">
        <v>17.03</v>
      </c>
      <c r="Y51" s="10">
        <v>17.41</v>
      </c>
      <c r="Z51" s="10">
        <v>16.989999999999998</v>
      </c>
      <c r="AA51" s="10">
        <v>17.13</v>
      </c>
      <c r="AB51" s="95">
        <v>23469700</v>
      </c>
      <c r="AC51" s="10">
        <v>17.13</v>
      </c>
      <c r="AD51">
        <f t="shared" si="2"/>
        <v>0.42000000000000171</v>
      </c>
      <c r="AE51" s="138">
        <f t="shared" si="3"/>
        <v>1.6617210682492445E-2</v>
      </c>
    </row>
    <row r="52" spans="2:41" x14ac:dyDescent="0.25">
      <c r="B52" s="616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61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22.938099999999999</v>
      </c>
      <c r="T52" s="93" t="s">
        <v>106</v>
      </c>
      <c r="U52" s="130" t="s">
        <v>542</v>
      </c>
      <c r="W52" s="133">
        <v>42656</v>
      </c>
      <c r="X52" s="10">
        <v>16.559999999999999</v>
      </c>
      <c r="Y52" s="10">
        <v>17</v>
      </c>
      <c r="Z52" s="10">
        <v>16.170000000000002</v>
      </c>
      <c r="AA52" s="10">
        <v>16.850000000000001</v>
      </c>
      <c r="AB52" s="95">
        <v>27390800</v>
      </c>
      <c r="AC52" s="10">
        <v>16.850000000000001</v>
      </c>
      <c r="AD52">
        <f t="shared" si="2"/>
        <v>0.82999999999999829</v>
      </c>
      <c r="AE52" s="138">
        <f t="shared" si="3"/>
        <v>4.1716328963050664E-3</v>
      </c>
    </row>
    <row r="53" spans="2:41" x14ac:dyDescent="0.25">
      <c r="B53" s="616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59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22.715399999999999</v>
      </c>
      <c r="T53" s="93" t="s">
        <v>107</v>
      </c>
      <c r="U53" s="131">
        <v>24214104</v>
      </c>
      <c r="W53" s="133">
        <v>42655</v>
      </c>
      <c r="X53" s="10">
        <v>16.88</v>
      </c>
      <c r="Y53" s="10">
        <v>17.04</v>
      </c>
      <c r="Z53" s="10">
        <v>16.670000000000002</v>
      </c>
      <c r="AA53" s="10">
        <v>16.78</v>
      </c>
      <c r="AB53" s="95">
        <v>17884000</v>
      </c>
      <c r="AC53" s="10">
        <v>16.78</v>
      </c>
      <c r="AD53">
        <f t="shared" si="2"/>
        <v>0.36999999999999744</v>
      </c>
      <c r="AE53" s="138">
        <f t="shared" si="3"/>
        <v>-4.7449584816131596E-3</v>
      </c>
    </row>
    <row r="54" spans="2:41" x14ac:dyDescent="0.25">
      <c r="B54" s="61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59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22.492699999999999</v>
      </c>
      <c r="T54" s="93" t="s">
        <v>110</v>
      </c>
      <c r="U54" s="131">
        <v>27567300</v>
      </c>
      <c r="W54" s="133">
        <v>42654</v>
      </c>
      <c r="X54" s="10">
        <v>17.399999999999999</v>
      </c>
      <c r="Y54" s="10">
        <v>17.47</v>
      </c>
      <c r="Z54" s="10">
        <v>16.53</v>
      </c>
      <c r="AA54" s="10">
        <v>16.86</v>
      </c>
      <c r="AB54" s="95">
        <v>37932400</v>
      </c>
      <c r="AC54" s="10">
        <v>16.86</v>
      </c>
      <c r="AD54">
        <f t="shared" si="2"/>
        <v>0.93999999999999773</v>
      </c>
      <c r="AE54" s="138">
        <f t="shared" si="3"/>
        <v>-3.6571428571428588E-2</v>
      </c>
      <c r="AL54" s="234"/>
      <c r="AO54" s="234"/>
    </row>
    <row r="55" spans="2:41" x14ac:dyDescent="0.25">
      <c r="B55" s="61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59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22.27</v>
      </c>
      <c r="T55" s="93" t="s">
        <v>108</v>
      </c>
      <c r="U55" s="130" t="s">
        <v>543</v>
      </c>
      <c r="W55" s="133">
        <v>42653</v>
      </c>
      <c r="X55" s="10">
        <v>17.72</v>
      </c>
      <c r="Y55" s="10">
        <v>17.84</v>
      </c>
      <c r="Z55" s="10">
        <v>17.489999999999998</v>
      </c>
      <c r="AA55" s="10">
        <v>17.5</v>
      </c>
      <c r="AB55" s="95">
        <v>18784100</v>
      </c>
      <c r="AC55" s="10">
        <v>17.5</v>
      </c>
      <c r="AD55">
        <f t="shared" si="2"/>
        <v>0.35000000000000142</v>
      </c>
      <c r="AE55" s="138">
        <f t="shared" si="3"/>
        <v>-6.2464508801817198E-3</v>
      </c>
    </row>
    <row r="56" spans="2:41" x14ac:dyDescent="0.25">
      <c r="B56" s="61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59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22.0473</v>
      </c>
      <c r="T56" s="93" t="s">
        <v>111</v>
      </c>
      <c r="U56" s="130" t="s">
        <v>129</v>
      </c>
      <c r="W56" s="133">
        <v>42650</v>
      </c>
      <c r="X56" s="10">
        <v>17.72</v>
      </c>
      <c r="Y56" s="10">
        <v>17.8</v>
      </c>
      <c r="Z56" s="10">
        <v>17.3</v>
      </c>
      <c r="AA56" s="10">
        <v>17.61</v>
      </c>
      <c r="AB56" s="95">
        <v>23836400</v>
      </c>
      <c r="AC56" s="10">
        <v>17.61</v>
      </c>
      <c r="AD56">
        <f t="shared" si="2"/>
        <v>0.5</v>
      </c>
      <c r="AE56" s="138">
        <f t="shared" si="3"/>
        <v>-6.7681895093063549E-3</v>
      </c>
    </row>
    <row r="57" spans="2:41" x14ac:dyDescent="0.25">
      <c r="B57" s="459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59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21.8246</v>
      </c>
      <c r="T57" s="93" t="s">
        <v>112</v>
      </c>
      <c r="U57" s="130">
        <v>-0.3</v>
      </c>
      <c r="W57" s="133">
        <v>42649</v>
      </c>
      <c r="X57" s="10">
        <v>17.64</v>
      </c>
      <c r="Y57" s="10">
        <v>17.89</v>
      </c>
      <c r="Z57" s="10">
        <v>17.54</v>
      </c>
      <c r="AA57" s="10">
        <v>17.73</v>
      </c>
      <c r="AB57" s="95">
        <v>21575000</v>
      </c>
      <c r="AC57" s="10">
        <v>17.73</v>
      </c>
      <c r="AD57">
        <f t="shared" si="2"/>
        <v>0.35000000000000142</v>
      </c>
      <c r="AE57" s="138">
        <f t="shared" si="3"/>
        <v>1.6949152542373724E-3</v>
      </c>
    </row>
    <row r="58" spans="2:41" x14ac:dyDescent="0.25">
      <c r="B58" s="459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59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21.601900000000001</v>
      </c>
      <c r="T58" s="93" t="s">
        <v>109</v>
      </c>
      <c r="U58" s="130" t="s">
        <v>123</v>
      </c>
      <c r="W58" s="133">
        <v>42648</v>
      </c>
      <c r="X58" s="10">
        <v>17.55</v>
      </c>
      <c r="Y58" s="10">
        <v>18.329999999999998</v>
      </c>
      <c r="Z58" s="10">
        <v>17.28</v>
      </c>
      <c r="AA58" s="10">
        <v>17.7</v>
      </c>
      <c r="AB58" s="95">
        <v>67695300</v>
      </c>
      <c r="AC58" s="10">
        <v>17.7</v>
      </c>
      <c r="AD58">
        <f t="shared" si="2"/>
        <v>1.0499999999999972</v>
      </c>
      <c r="AE58" s="138">
        <f t="shared" si="3"/>
        <v>-5.6179775280900124E-3</v>
      </c>
      <c r="AL58" s="234"/>
      <c r="AO58" s="234"/>
    </row>
    <row r="59" spans="2:41" x14ac:dyDescent="0.25">
      <c r="B59" s="459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59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21.379199999999997</v>
      </c>
      <c r="W59" s="133">
        <v>42647</v>
      </c>
      <c r="X59" s="10">
        <v>17.98</v>
      </c>
      <c r="Y59" s="10">
        <v>18.04</v>
      </c>
      <c r="Z59" s="10">
        <v>17.66</v>
      </c>
      <c r="AA59" s="10">
        <v>17.8</v>
      </c>
      <c r="AB59" s="95">
        <v>49720100</v>
      </c>
      <c r="AC59" s="10">
        <v>17.8</v>
      </c>
      <c r="AD59">
        <f t="shared" si="2"/>
        <v>0.37999999999999901</v>
      </c>
      <c r="AE59" s="138">
        <f t="shared" si="3"/>
        <v>3.9481105470953182E-3</v>
      </c>
    </row>
    <row r="60" spans="2:41" x14ac:dyDescent="0.25">
      <c r="B60" s="459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59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21.156499999999998</v>
      </c>
      <c r="W60" s="133">
        <v>42646</v>
      </c>
      <c r="X60" s="10">
        <v>17.989999999999998</v>
      </c>
      <c r="Y60" s="10">
        <v>18.02</v>
      </c>
      <c r="Z60" s="10">
        <v>17.600000000000001</v>
      </c>
      <c r="AA60" s="10">
        <v>17.73</v>
      </c>
      <c r="AB60" s="95">
        <v>26778100</v>
      </c>
      <c r="AC60" s="10">
        <v>17.73</v>
      </c>
      <c r="AD60">
        <f t="shared" si="2"/>
        <v>0.41999999999999815</v>
      </c>
      <c r="AE60" s="138">
        <f t="shared" si="3"/>
        <v>-2.8121484814398467E-3</v>
      </c>
    </row>
    <row r="61" spans="2:41" x14ac:dyDescent="0.25">
      <c r="B61" s="459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58"/>
      <c r="H61" s="7"/>
      <c r="I61" s="44"/>
      <c r="J61" s="44"/>
      <c r="K61" s="44"/>
      <c r="O61" s="83">
        <v>0.94</v>
      </c>
      <c r="P61" s="83">
        <f t="shared" si="5"/>
        <v>20.933799999999998</v>
      </c>
      <c r="W61" s="133">
        <v>42643</v>
      </c>
      <c r="X61" s="10">
        <v>17.75</v>
      </c>
      <c r="Y61" s="10">
        <v>18</v>
      </c>
      <c r="Z61" s="10">
        <v>17.579999999999998</v>
      </c>
      <c r="AA61" s="10">
        <v>17.78</v>
      </c>
      <c r="AB61" s="95">
        <v>21291800</v>
      </c>
      <c r="AC61" s="10">
        <v>17.78</v>
      </c>
      <c r="AD61">
        <f t="shared" si="2"/>
        <v>0.42000000000000171</v>
      </c>
      <c r="AE61" s="138">
        <f t="shared" si="3"/>
        <v>1.3683010262257822E-2</v>
      </c>
    </row>
    <row r="62" spans="2:41" x14ac:dyDescent="0.25">
      <c r="B62" s="459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58"/>
      <c r="H62" s="7"/>
      <c r="I62" s="44"/>
      <c r="J62" s="44"/>
      <c r="K62" s="44"/>
      <c r="O62" s="83">
        <v>0.93</v>
      </c>
      <c r="P62" s="83">
        <f t="shared" si="5"/>
        <v>20.711100000000002</v>
      </c>
      <c r="W62" s="133">
        <v>42642</v>
      </c>
      <c r="X62" s="10">
        <v>17.45</v>
      </c>
      <c r="Y62" s="10">
        <v>17.77</v>
      </c>
      <c r="Z62" s="10">
        <v>17.350000000000001</v>
      </c>
      <c r="AA62" s="10">
        <v>17.54</v>
      </c>
      <c r="AB62" s="95">
        <v>31732700</v>
      </c>
      <c r="AC62" s="10">
        <v>17.54</v>
      </c>
      <c r="AD62">
        <f t="shared" si="2"/>
        <v>0.41999999999999815</v>
      </c>
      <c r="AE62" s="138">
        <f t="shared" si="3"/>
        <v>5.7339449541282672E-3</v>
      </c>
    </row>
    <row r="63" spans="2:41" x14ac:dyDescent="0.25">
      <c r="B63" s="459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58"/>
      <c r="H63" s="7"/>
      <c r="I63" s="44"/>
      <c r="J63" s="44"/>
      <c r="K63" s="44"/>
      <c r="O63" s="83">
        <v>0.92</v>
      </c>
      <c r="P63" s="83">
        <f t="shared" si="5"/>
        <v>20.488400000000002</v>
      </c>
      <c r="W63" s="133">
        <v>42641</v>
      </c>
      <c r="X63" s="10">
        <v>18.16</v>
      </c>
      <c r="Y63" s="10">
        <v>18.16</v>
      </c>
      <c r="Z63" s="10">
        <v>17.149999999999999</v>
      </c>
      <c r="AA63" s="10">
        <v>17.440000000000001</v>
      </c>
      <c r="AB63" s="95">
        <v>42680000</v>
      </c>
      <c r="AC63" s="10">
        <v>17.440000000000001</v>
      </c>
      <c r="AD63">
        <f t="shared" si="2"/>
        <v>1.0100000000000016</v>
      </c>
      <c r="AE63" s="138">
        <f t="shared" si="3"/>
        <v>-3.1111111111111089E-2</v>
      </c>
    </row>
    <row r="64" spans="2:41" x14ac:dyDescent="0.25">
      <c r="B64" s="459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58"/>
      <c r="H64" s="7"/>
      <c r="I64" s="44"/>
      <c r="J64" s="44"/>
      <c r="K64" s="44"/>
      <c r="O64" s="83">
        <v>0.91</v>
      </c>
      <c r="P64" s="83">
        <f t="shared" si="5"/>
        <v>20.265699999999999</v>
      </c>
      <c r="W64" s="133">
        <v>42640</v>
      </c>
      <c r="X64" s="10">
        <v>17.53</v>
      </c>
      <c r="Y64" s="10">
        <v>18.079999999999998</v>
      </c>
      <c r="Z64" s="10">
        <v>17.350000000000001</v>
      </c>
      <c r="AA64" s="10">
        <v>18</v>
      </c>
      <c r="AB64" s="95">
        <v>28600500</v>
      </c>
      <c r="AC64" s="10">
        <v>18</v>
      </c>
      <c r="AD64">
        <f t="shared" si="2"/>
        <v>0.72999999999999687</v>
      </c>
      <c r="AE64" s="138">
        <f t="shared" si="3"/>
        <v>3.6866359447004671E-2</v>
      </c>
    </row>
    <row r="65" spans="2:31" x14ac:dyDescent="0.25">
      <c r="B65" s="459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58"/>
      <c r="H65" s="7"/>
      <c r="I65" s="44"/>
      <c r="J65" s="44"/>
      <c r="K65" s="44"/>
      <c r="O65" s="83">
        <v>0.9</v>
      </c>
      <c r="P65" s="83">
        <f t="shared" si="5"/>
        <v>20.042999999999999</v>
      </c>
      <c r="W65" s="133">
        <v>42639</v>
      </c>
      <c r="X65" s="10">
        <v>17.350000000000001</v>
      </c>
      <c r="Y65" s="10">
        <v>17.600000000000001</v>
      </c>
      <c r="Z65" s="10">
        <v>17.18</v>
      </c>
      <c r="AA65" s="10">
        <v>17.36</v>
      </c>
      <c r="AB65" s="95">
        <v>19524700</v>
      </c>
      <c r="AC65" s="10">
        <v>17.36</v>
      </c>
      <c r="AD65">
        <f t="shared" si="2"/>
        <v>0.42000000000000171</v>
      </c>
      <c r="AE65" s="138">
        <f t="shared" si="3"/>
        <v>-6.8649885583524917E-3</v>
      </c>
    </row>
    <row r="66" spans="2:31" x14ac:dyDescent="0.25">
      <c r="B66" s="459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58"/>
      <c r="H66" s="7"/>
      <c r="I66" s="44"/>
      <c r="J66" s="44"/>
      <c r="K66" s="44"/>
      <c r="W66" s="133">
        <v>42636</v>
      </c>
      <c r="X66" s="10">
        <v>17.45</v>
      </c>
      <c r="Y66" s="10">
        <v>17.739999999999998</v>
      </c>
      <c r="Z66" s="10">
        <v>17.43</v>
      </c>
      <c r="AA66" s="10">
        <v>17.48</v>
      </c>
      <c r="AB66" s="95">
        <v>17890000</v>
      </c>
      <c r="AC66" s="10">
        <v>17.48</v>
      </c>
      <c r="AD66">
        <f t="shared" si="2"/>
        <v>0.30999999999999872</v>
      </c>
      <c r="AE66" s="138">
        <f t="shared" si="3"/>
        <v>-6.2535531552018186E-3</v>
      </c>
    </row>
    <row r="67" spans="2:31" x14ac:dyDescent="0.25">
      <c r="B67" s="459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58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42635</v>
      </c>
      <c r="X67" s="10">
        <v>17.89</v>
      </c>
      <c r="Y67" s="10">
        <v>18.05</v>
      </c>
      <c r="Z67" s="10">
        <v>17.41</v>
      </c>
      <c r="AA67" s="10">
        <v>17.59</v>
      </c>
      <c r="AB67" s="95">
        <v>25134600</v>
      </c>
      <c r="AC67" s="10">
        <v>17.59</v>
      </c>
      <c r="AD67">
        <f>Y67-Z67</f>
        <v>0.64000000000000057</v>
      </c>
      <c r="AE67" s="138" t="e">
        <f>AC67/AC68-1</f>
        <v>#DIV/0!</v>
      </c>
    </row>
    <row r="68" spans="2:31" x14ac:dyDescent="0.25">
      <c r="B68" s="459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58"/>
      <c r="H68" s="7"/>
      <c r="I68" s="44"/>
      <c r="J68" s="44"/>
      <c r="K68" s="44"/>
      <c r="N68" s="4"/>
      <c r="O68" s="431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59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59"/>
      <c r="H69" s="82"/>
      <c r="I69" s="44"/>
      <c r="J69" s="44"/>
      <c r="K69" s="44"/>
      <c r="N69" s="4"/>
      <c r="O69" s="431"/>
      <c r="P69" s="431"/>
      <c r="Q69" s="431"/>
      <c r="R69" s="431"/>
      <c r="S69" s="431"/>
      <c r="T69" s="431"/>
      <c r="U69" s="432"/>
    </row>
    <row r="70" spans="2:31" x14ac:dyDescent="0.25">
      <c r="B70" s="50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59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01"/>
      <c r="C71" s="7">
        <v>500</v>
      </c>
      <c r="D71" s="44">
        <v>14.33</v>
      </c>
      <c r="E71" s="44">
        <v>0</v>
      </c>
      <c r="F71" s="44">
        <f t="shared" si="8"/>
        <v>7165</v>
      </c>
      <c r="G71" s="459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01"/>
      <c r="C72" s="7">
        <v>440</v>
      </c>
      <c r="D72" s="44">
        <v>14.33</v>
      </c>
      <c r="E72" s="44">
        <v>0</v>
      </c>
      <c r="F72" s="44">
        <f t="shared" si="8"/>
        <v>6305.2</v>
      </c>
      <c r="G72" s="458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59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58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59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58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59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58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3"/>
    </row>
    <row r="76" spans="2:31" x14ac:dyDescent="0.25">
      <c r="B76" s="459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58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59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58"/>
      <c r="H77" s="7"/>
      <c r="I77" s="44"/>
      <c r="J77" s="44"/>
      <c r="K77" s="44"/>
      <c r="M77" s="2"/>
      <c r="N77" s="4"/>
      <c r="O77" s="431"/>
      <c r="P77" s="4"/>
      <c r="Q77" s="4"/>
      <c r="R77" s="4"/>
      <c r="S77" s="4"/>
      <c r="T77" s="4"/>
      <c r="U77" s="109"/>
    </row>
    <row r="78" spans="2:31" x14ac:dyDescent="0.25">
      <c r="B78" s="50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58"/>
      <c r="H78" s="7"/>
      <c r="I78" s="44"/>
      <c r="J78" s="44"/>
      <c r="K78" s="44"/>
      <c r="N78" s="4"/>
      <c r="O78" s="431"/>
      <c r="P78" s="431"/>
      <c r="Q78" s="431"/>
      <c r="R78" s="431"/>
      <c r="S78" s="431"/>
      <c r="T78" s="431"/>
      <c r="U78" s="432"/>
    </row>
    <row r="79" spans="2:31" x14ac:dyDescent="0.25">
      <c r="B79" s="501"/>
      <c r="C79" s="7">
        <v>30</v>
      </c>
      <c r="D79" s="7">
        <v>11.35</v>
      </c>
      <c r="E79" s="44">
        <v>0</v>
      </c>
      <c r="F79" s="44">
        <f t="shared" si="8"/>
        <v>340.5</v>
      </c>
      <c r="G79" s="458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0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58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01"/>
      <c r="C81" s="7">
        <v>500</v>
      </c>
      <c r="D81" s="7">
        <v>10.75</v>
      </c>
      <c r="E81" s="44">
        <v>0</v>
      </c>
      <c r="F81" s="44">
        <f t="shared" si="8"/>
        <v>5375</v>
      </c>
      <c r="G81" s="458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3"/>
    </row>
    <row r="82" spans="1:21" x14ac:dyDescent="0.25">
      <c r="B82" s="50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58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01"/>
      <c r="C83" s="7">
        <v>5</v>
      </c>
      <c r="D83" s="7">
        <v>11.07</v>
      </c>
      <c r="E83" s="44">
        <v>0</v>
      </c>
      <c r="F83" s="44">
        <f t="shared" si="8"/>
        <v>55.35</v>
      </c>
      <c r="G83" s="458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59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58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59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58"/>
      <c r="H85" s="7"/>
      <c r="I85" s="44"/>
      <c r="J85" s="44"/>
      <c r="K85" s="44"/>
    </row>
    <row r="86" spans="1:21" x14ac:dyDescent="0.25">
      <c r="B86" s="459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58"/>
      <c r="H86" s="7"/>
      <c r="I86" s="44"/>
      <c r="J86" s="44"/>
      <c r="K86" s="44"/>
    </row>
    <row r="87" spans="1:21" x14ac:dyDescent="0.25">
      <c r="B87" s="459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58"/>
      <c r="H87" s="7"/>
      <c r="I87" s="44"/>
      <c r="J87" s="44"/>
      <c r="K87" s="44"/>
      <c r="O87" s="1"/>
    </row>
    <row r="88" spans="1:21" x14ac:dyDescent="0.25">
      <c r="B88" s="459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58"/>
      <c r="H88" s="7"/>
      <c r="I88" s="44"/>
      <c r="J88" s="44"/>
      <c r="K88" s="44"/>
    </row>
    <row r="89" spans="1:21" x14ac:dyDescent="0.25">
      <c r="B89" s="459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58"/>
      <c r="H89" s="7"/>
      <c r="I89" s="44"/>
      <c r="J89" s="44"/>
      <c r="K89" s="44"/>
    </row>
    <row r="90" spans="1:21" x14ac:dyDescent="0.25">
      <c r="B90" s="459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58"/>
      <c r="H90" s="7"/>
      <c r="I90" s="44"/>
      <c r="J90" s="44"/>
      <c r="K90" s="44"/>
    </row>
    <row r="91" spans="1:21" x14ac:dyDescent="0.25">
      <c r="B91" s="459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58"/>
      <c r="H91" s="7"/>
      <c r="I91" s="44"/>
      <c r="J91" s="44"/>
      <c r="K91" s="44"/>
    </row>
    <row r="92" spans="1:21" x14ac:dyDescent="0.25">
      <c r="A92" s="631" t="s">
        <v>207</v>
      </c>
      <c r="B92" s="459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58"/>
      <c r="H92" s="7"/>
      <c r="I92" s="44"/>
      <c r="J92" s="44"/>
      <c r="K92" s="44"/>
    </row>
    <row r="93" spans="1:21" x14ac:dyDescent="0.25">
      <c r="A93" s="631"/>
      <c r="B93" s="459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58"/>
      <c r="H93" s="7"/>
      <c r="I93" s="44"/>
      <c r="J93" s="44"/>
      <c r="K93" s="44"/>
    </row>
    <row r="94" spans="1:21" x14ac:dyDescent="0.25">
      <c r="A94" s="631"/>
      <c r="B94" s="459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58"/>
      <c r="H94" s="7"/>
      <c r="I94" s="44"/>
      <c r="J94" s="44"/>
      <c r="K94" s="44"/>
    </row>
    <row r="95" spans="1:21" x14ac:dyDescent="0.25">
      <c r="B95" s="459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58"/>
      <c r="H95" s="7"/>
      <c r="I95" s="44"/>
      <c r="J95" s="44"/>
      <c r="K95" s="44"/>
    </row>
    <row r="96" spans="1:21" x14ac:dyDescent="0.25">
      <c r="B96" s="459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58"/>
      <c r="H96" s="7"/>
      <c r="I96" s="44"/>
      <c r="J96" s="44"/>
      <c r="K96" s="44"/>
    </row>
    <row r="97" spans="2:11" x14ac:dyDescent="0.25">
      <c r="B97" s="459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58"/>
      <c r="H97" s="7"/>
      <c r="I97" s="44"/>
      <c r="J97" s="44"/>
      <c r="K97" s="44"/>
    </row>
    <row r="98" spans="2:11" x14ac:dyDescent="0.25">
      <c r="B98" s="459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58"/>
      <c r="H98" s="7"/>
      <c r="I98" s="44"/>
      <c r="J98" s="44"/>
      <c r="K98" s="44"/>
    </row>
    <row r="99" spans="2:11" x14ac:dyDescent="0.25">
      <c r="B99" s="459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58"/>
      <c r="H99" s="7"/>
      <c r="I99" s="44"/>
      <c r="J99" s="44"/>
      <c r="K99" s="44"/>
    </row>
    <row r="100" spans="2:11" x14ac:dyDescent="0.25">
      <c r="B100" s="459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58"/>
      <c r="H100" s="7"/>
      <c r="I100" s="44"/>
      <c r="J100" s="44"/>
      <c r="K100" s="44"/>
    </row>
    <row r="101" spans="2:11" x14ac:dyDescent="0.25">
      <c r="B101" s="459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58"/>
      <c r="H101" s="7"/>
      <c r="I101" s="44"/>
      <c r="J101" s="44"/>
      <c r="K101" s="44"/>
    </row>
    <row r="102" spans="2:11" x14ac:dyDescent="0.25">
      <c r="B102" s="459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58"/>
      <c r="H102" s="7"/>
      <c r="I102" s="44"/>
      <c r="J102" s="44"/>
      <c r="K102" s="44"/>
    </row>
    <row r="103" spans="2:11" x14ac:dyDescent="0.25">
      <c r="B103" s="459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58"/>
      <c r="H103" s="7"/>
      <c r="I103" s="44"/>
      <c r="J103" s="44"/>
      <c r="K103" s="44"/>
    </row>
    <row r="104" spans="2:11" x14ac:dyDescent="0.25">
      <c r="B104" s="459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59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59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59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59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59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59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59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59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59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59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58"/>
      <c r="H109" s="7"/>
      <c r="I109" s="44"/>
      <c r="J109" s="44"/>
      <c r="K109" s="44"/>
    </row>
    <row r="110" spans="2:11" x14ac:dyDescent="0.25">
      <c r="B110" s="459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59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59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59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59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0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59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59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59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59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59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59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59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59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59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59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59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58"/>
      <c r="H118" s="7"/>
      <c r="I118" s="44"/>
      <c r="J118" s="44"/>
      <c r="K118" s="44"/>
    </row>
    <row r="119" spans="1:13" x14ac:dyDescent="0.25">
      <c r="B119" s="459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58"/>
      <c r="H119" s="7"/>
      <c r="I119" s="44"/>
      <c r="J119" s="44"/>
      <c r="K119" s="44"/>
    </row>
    <row r="120" spans="1:13" x14ac:dyDescent="0.25">
      <c r="B120" s="459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59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59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59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59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59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59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59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59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59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59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59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59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59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32" t="s">
        <v>279</v>
      </c>
    </row>
    <row r="127" spans="1:13" x14ac:dyDescent="0.25">
      <c r="B127" s="459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59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32"/>
    </row>
    <row r="128" spans="1:13" x14ac:dyDescent="0.25">
      <c r="B128" s="459">
        <v>42619</v>
      </c>
      <c r="C128" s="7">
        <v>300</v>
      </c>
      <c r="D128" s="44">
        <v>16.850000000000001</v>
      </c>
      <c r="E128" s="44">
        <v>0</v>
      </c>
      <c r="F128" s="44">
        <f t="shared" si="12"/>
        <v>5055</v>
      </c>
      <c r="G128" s="459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32"/>
    </row>
    <row r="129" spans="2:13" x14ac:dyDescent="0.25">
      <c r="B129" s="459">
        <v>42620</v>
      </c>
      <c r="C129" s="7">
        <v>500</v>
      </c>
      <c r="D129" s="44">
        <v>17.12</v>
      </c>
      <c r="E129" s="44">
        <v>0</v>
      </c>
      <c r="F129" s="44">
        <f t="shared" ref="F129:F135" si="14">C129*D129+E129</f>
        <v>8560</v>
      </c>
      <c r="G129" s="459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32"/>
    </row>
    <row r="130" spans="2:13" x14ac:dyDescent="0.25">
      <c r="B130" s="459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59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2:13" x14ac:dyDescent="0.25">
      <c r="B131" s="459">
        <v>42626</v>
      </c>
      <c r="C131" s="7">
        <v>100</v>
      </c>
      <c r="D131" s="44">
        <v>16.48</v>
      </c>
      <c r="E131" s="44">
        <v>0</v>
      </c>
      <c r="F131" s="44">
        <f t="shared" si="14"/>
        <v>1648</v>
      </c>
      <c r="G131" s="459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2:13" x14ac:dyDescent="0.25">
      <c r="B132" s="459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59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2:13" x14ac:dyDescent="0.25">
      <c r="B133" s="459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59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2:13" x14ac:dyDescent="0.25">
      <c r="B134" s="459">
        <v>42654</v>
      </c>
      <c r="C134" s="7">
        <v>200</v>
      </c>
      <c r="D134" s="44">
        <v>16.68</v>
      </c>
      <c r="E134" s="44">
        <v>0</v>
      </c>
      <c r="F134" s="44">
        <f t="shared" si="14"/>
        <v>3336</v>
      </c>
      <c r="G134" s="459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2:13" x14ac:dyDescent="0.25">
      <c r="B135" s="459">
        <v>42670</v>
      </c>
      <c r="C135" s="7">
        <v>150</v>
      </c>
      <c r="D135" s="44">
        <v>17.510000000000002</v>
      </c>
      <c r="E135" s="44">
        <v>0</v>
      </c>
      <c r="F135" s="44">
        <f t="shared" si="14"/>
        <v>2626.5000000000005</v>
      </c>
      <c r="G135" s="459">
        <v>42662</v>
      </c>
      <c r="H135" s="82">
        <v>200</v>
      </c>
      <c r="I135" s="44">
        <v>17.239999999999998</v>
      </c>
      <c r="J135" s="44">
        <v>0.08</v>
      </c>
      <c r="K135" s="44">
        <f t="shared" ref="K135:K151" si="15">H135*I135-J135</f>
        <v>3447.9199999999996</v>
      </c>
    </row>
    <row r="136" spans="2:13" x14ac:dyDescent="0.25">
      <c r="B136" s="459">
        <v>42670</v>
      </c>
      <c r="C136" s="7">
        <v>200</v>
      </c>
      <c r="D136" s="44">
        <v>17.510000000000002</v>
      </c>
      <c r="E136" s="44">
        <v>0</v>
      </c>
      <c r="F136" s="44">
        <f t="shared" ref="F136:F137" si="16">C136*D136+E136</f>
        <v>3502.0000000000005</v>
      </c>
      <c r="G136" s="459">
        <v>42668</v>
      </c>
      <c r="H136" s="7">
        <v>200</v>
      </c>
      <c r="I136" s="44">
        <v>17.55</v>
      </c>
      <c r="J136" s="44">
        <v>0.08</v>
      </c>
      <c r="K136" s="44">
        <f t="shared" si="15"/>
        <v>3509.92</v>
      </c>
    </row>
    <row r="137" spans="2:13" x14ac:dyDescent="0.25">
      <c r="B137" s="459">
        <v>42670</v>
      </c>
      <c r="C137" s="7">
        <v>450</v>
      </c>
      <c r="D137" s="44">
        <v>17.510000000000002</v>
      </c>
      <c r="E137" s="44">
        <v>0</v>
      </c>
      <c r="F137" s="44">
        <f t="shared" si="16"/>
        <v>7879.5000000000009</v>
      </c>
      <c r="G137" s="459">
        <v>42669</v>
      </c>
      <c r="H137" s="7">
        <v>800</v>
      </c>
      <c r="I137" s="44">
        <v>17.760000000000002</v>
      </c>
      <c r="J137" s="44">
        <v>0.31</v>
      </c>
      <c r="K137" s="44">
        <f t="shared" si="15"/>
        <v>14207.690000000002</v>
      </c>
    </row>
    <row r="138" spans="2:13" x14ac:dyDescent="0.25">
      <c r="B138" s="459">
        <v>42670</v>
      </c>
      <c r="C138" s="7">
        <v>200</v>
      </c>
      <c r="D138" s="44">
        <v>17.420000000000002</v>
      </c>
      <c r="E138" s="44">
        <v>0</v>
      </c>
      <c r="F138" s="44">
        <f t="shared" ref="F138:F147" si="17">C138*D138+E138</f>
        <v>3484.0000000000005</v>
      </c>
      <c r="G138" s="459">
        <v>42671</v>
      </c>
      <c r="H138" s="7">
        <v>400</v>
      </c>
      <c r="I138" s="44">
        <v>17.64</v>
      </c>
      <c r="J138" s="44">
        <v>0.15</v>
      </c>
      <c r="K138" s="44">
        <f t="shared" si="15"/>
        <v>7055.85</v>
      </c>
    </row>
    <row r="139" spans="2:13" x14ac:dyDescent="0.25">
      <c r="B139" s="459">
        <v>42671</v>
      </c>
      <c r="C139" s="7">
        <v>400</v>
      </c>
      <c r="D139" s="44">
        <v>17.3</v>
      </c>
      <c r="E139" s="44">
        <v>0</v>
      </c>
      <c r="F139" s="44">
        <f t="shared" si="17"/>
        <v>6920</v>
      </c>
      <c r="G139" s="459">
        <v>42675</v>
      </c>
      <c r="H139" s="7">
        <v>200</v>
      </c>
      <c r="I139" s="44">
        <v>16.989999999999998</v>
      </c>
      <c r="J139" s="44">
        <v>7.0000000000000007E-2</v>
      </c>
      <c r="K139" s="44">
        <f t="shared" si="15"/>
        <v>3397.9299999999994</v>
      </c>
    </row>
    <row r="140" spans="2:13" x14ac:dyDescent="0.25">
      <c r="B140" s="459">
        <v>42675</v>
      </c>
      <c r="C140" s="7">
        <v>200</v>
      </c>
      <c r="D140" s="44">
        <v>16.89</v>
      </c>
      <c r="E140" s="44">
        <v>0</v>
      </c>
      <c r="F140" s="44">
        <f t="shared" si="17"/>
        <v>3378</v>
      </c>
      <c r="G140" s="459">
        <v>42678</v>
      </c>
      <c r="H140" s="7">
        <v>200</v>
      </c>
      <c r="I140" s="44">
        <v>17</v>
      </c>
      <c r="J140" s="44">
        <v>7.0000000000000007E-2</v>
      </c>
      <c r="K140" s="44">
        <f t="shared" si="15"/>
        <v>3399.93</v>
      </c>
    </row>
    <row r="141" spans="2:13" x14ac:dyDescent="0.25">
      <c r="B141" s="459">
        <v>42678</v>
      </c>
      <c r="C141" s="7">
        <v>200</v>
      </c>
      <c r="D141" s="44">
        <v>16.8</v>
      </c>
      <c r="E141" s="44">
        <v>0</v>
      </c>
      <c r="F141" s="44">
        <f t="shared" si="17"/>
        <v>3360</v>
      </c>
      <c r="G141" s="459">
        <v>42685</v>
      </c>
      <c r="H141" s="7">
        <v>200</v>
      </c>
      <c r="I141" s="44">
        <v>17.579999999999998</v>
      </c>
      <c r="J141" s="44">
        <v>0.08</v>
      </c>
      <c r="K141" s="44">
        <f t="shared" si="15"/>
        <v>3515.9199999999996</v>
      </c>
    </row>
    <row r="142" spans="2:13" x14ac:dyDescent="0.25">
      <c r="B142" s="504">
        <v>42705</v>
      </c>
      <c r="C142" s="4">
        <v>150</v>
      </c>
      <c r="D142" s="3">
        <v>19.079999999999998</v>
      </c>
      <c r="E142" s="3">
        <v>0</v>
      </c>
      <c r="F142" s="3">
        <f t="shared" si="17"/>
        <v>2861.9999999999995</v>
      </c>
      <c r="G142" s="459">
        <v>42702</v>
      </c>
      <c r="H142" s="7">
        <v>150</v>
      </c>
      <c r="I142" s="44">
        <v>20.11</v>
      </c>
      <c r="J142" s="44">
        <v>7.0000000000000007E-2</v>
      </c>
      <c r="K142" s="44">
        <f t="shared" si="15"/>
        <v>3016.43</v>
      </c>
    </row>
    <row r="143" spans="2:13" x14ac:dyDescent="0.25">
      <c r="B143" s="504">
        <v>42705</v>
      </c>
      <c r="C143" s="4">
        <v>200</v>
      </c>
      <c r="D143" s="3">
        <v>18.2</v>
      </c>
      <c r="E143" s="3">
        <v>0</v>
      </c>
      <c r="F143" s="3">
        <f t="shared" si="17"/>
        <v>3640</v>
      </c>
      <c r="G143" s="459">
        <v>42706</v>
      </c>
      <c r="H143" s="7">
        <v>200</v>
      </c>
      <c r="I143" s="44">
        <v>18.79</v>
      </c>
      <c r="J143" s="44">
        <v>0.08</v>
      </c>
      <c r="K143" s="44">
        <f t="shared" si="15"/>
        <v>3757.92</v>
      </c>
    </row>
    <row r="144" spans="2:13" x14ac:dyDescent="0.25">
      <c r="B144" s="504">
        <v>42710</v>
      </c>
      <c r="C144" s="4">
        <v>200</v>
      </c>
      <c r="D144" s="3">
        <v>18.75</v>
      </c>
      <c r="E144" s="3">
        <v>0</v>
      </c>
      <c r="F144" s="3">
        <f t="shared" si="17"/>
        <v>3750</v>
      </c>
      <c r="G144" s="459">
        <v>42710</v>
      </c>
      <c r="H144" s="7">
        <v>200</v>
      </c>
      <c r="I144" s="44">
        <v>18.98</v>
      </c>
      <c r="J144" s="44">
        <v>0.08</v>
      </c>
      <c r="K144" s="44">
        <f t="shared" si="15"/>
        <v>3795.92</v>
      </c>
    </row>
    <row r="145" spans="1:13" x14ac:dyDescent="0.25">
      <c r="B145" s="504">
        <v>42716</v>
      </c>
      <c r="C145" s="4">
        <v>200</v>
      </c>
      <c r="D145" s="3">
        <v>20.100000000000001</v>
      </c>
      <c r="E145" s="3">
        <v>-1</v>
      </c>
      <c r="F145" s="3">
        <f t="shared" si="17"/>
        <v>4019.0000000000005</v>
      </c>
      <c r="G145" s="617" t="s">
        <v>391</v>
      </c>
      <c r="H145" s="7">
        <v>100</v>
      </c>
      <c r="I145" s="44">
        <v>19.68</v>
      </c>
      <c r="J145" s="44">
        <v>0.04</v>
      </c>
      <c r="K145" s="44">
        <f t="shared" si="15"/>
        <v>1967.96</v>
      </c>
    </row>
    <row r="146" spans="1:13" x14ac:dyDescent="0.25">
      <c r="B146" s="504">
        <v>42716</v>
      </c>
      <c r="C146" s="4">
        <v>200</v>
      </c>
      <c r="D146" s="3">
        <v>19.850000000000001</v>
      </c>
      <c r="E146" s="3">
        <v>0</v>
      </c>
      <c r="F146" s="3">
        <f t="shared" si="17"/>
        <v>3970.0000000000005</v>
      </c>
      <c r="G146" s="617"/>
      <c r="H146" s="7">
        <v>200</v>
      </c>
      <c r="I146" s="44">
        <v>19.88</v>
      </c>
      <c r="J146" s="44">
        <v>0.09</v>
      </c>
      <c r="K146" s="44">
        <f t="shared" si="15"/>
        <v>3975.91</v>
      </c>
    </row>
    <row r="147" spans="1:13" x14ac:dyDescent="0.25">
      <c r="B147" s="504">
        <v>42716</v>
      </c>
      <c r="C147" s="4">
        <v>600</v>
      </c>
      <c r="D147" s="3">
        <v>19.600000000000001</v>
      </c>
      <c r="E147" s="3">
        <v>0</v>
      </c>
      <c r="F147" s="3">
        <f t="shared" si="17"/>
        <v>11760</v>
      </c>
      <c r="G147" s="617"/>
      <c r="H147" s="7">
        <v>200</v>
      </c>
      <c r="I147" s="44">
        <v>20.32</v>
      </c>
      <c r="J147" s="44">
        <v>0.09</v>
      </c>
      <c r="K147" s="44">
        <f t="shared" si="15"/>
        <v>4063.91</v>
      </c>
    </row>
    <row r="148" spans="1:13" x14ac:dyDescent="0.25">
      <c r="C148" s="4"/>
      <c r="D148" s="3"/>
      <c r="E148" s="3"/>
      <c r="F148" s="3"/>
      <c r="G148" s="617"/>
      <c r="H148" s="7">
        <v>300</v>
      </c>
      <c r="I148" s="44">
        <v>20.53</v>
      </c>
      <c r="J148" s="44">
        <v>0.13</v>
      </c>
      <c r="K148" s="44">
        <f t="shared" si="15"/>
        <v>6158.87</v>
      </c>
    </row>
    <row r="149" spans="1:13" x14ac:dyDescent="0.25">
      <c r="G149" s="459">
        <v>42716</v>
      </c>
      <c r="H149" s="7">
        <v>200</v>
      </c>
      <c r="I149" s="44">
        <v>19.899999999999999</v>
      </c>
      <c r="J149" s="44">
        <v>0.09</v>
      </c>
      <c r="K149" s="44">
        <f t="shared" si="15"/>
        <v>3979.9099999999994</v>
      </c>
    </row>
    <row r="150" spans="1:13" x14ac:dyDescent="0.25">
      <c r="G150" s="459">
        <v>42716</v>
      </c>
      <c r="H150" s="7">
        <v>150</v>
      </c>
      <c r="I150" s="44">
        <v>19.989999999999998</v>
      </c>
      <c r="J150" s="44">
        <v>7.0000000000000007E-2</v>
      </c>
      <c r="K150" s="44">
        <f t="shared" si="15"/>
        <v>2998.4299999999994</v>
      </c>
    </row>
    <row r="151" spans="1:13" x14ac:dyDescent="0.25">
      <c r="G151" s="459">
        <v>42717</v>
      </c>
      <c r="H151" s="7">
        <v>100</v>
      </c>
      <c r="I151" s="44">
        <v>20.350000000000001</v>
      </c>
      <c r="J151" s="44">
        <v>0.04</v>
      </c>
      <c r="K151" s="44">
        <f t="shared" si="15"/>
        <v>2034.9600000000003</v>
      </c>
    </row>
    <row r="157" spans="1:13" x14ac:dyDescent="0.25">
      <c r="A157" s="22" t="s">
        <v>81</v>
      </c>
      <c r="B157" s="12"/>
      <c r="C157" s="12">
        <f>SUM(C2:C156)</f>
        <v>62885</v>
      </c>
      <c r="D157" s="12"/>
      <c r="E157" s="12"/>
      <c r="F157" s="13">
        <f>SUM(F2:F156)</f>
        <v>893146.80300000007</v>
      </c>
      <c r="G157" s="12"/>
      <c r="H157" s="12">
        <f>SUM(H2:H156)</f>
        <v>61335</v>
      </c>
      <c r="I157" s="13"/>
      <c r="J157" s="13"/>
      <c r="K157" s="13">
        <f>SUM(K2:K156)</f>
        <v>868966.4700000002</v>
      </c>
      <c r="L157" s="13"/>
      <c r="M157" s="13">
        <f>SUM(M2:M156)</f>
        <v>0</v>
      </c>
    </row>
    <row r="158" spans="1:13" ht="15.75" thickBot="1" x14ac:dyDescent="0.3">
      <c r="A158" s="356" t="s">
        <v>199</v>
      </c>
      <c r="B158" s="357"/>
      <c r="C158" s="358">
        <f>SumByColor($A$158,C2:C156)</f>
        <v>61335</v>
      </c>
      <c r="D158" s="358"/>
      <c r="E158" s="358"/>
      <c r="F158" s="359">
        <f>SumByColor($A$158,F2:F156)</f>
        <v>863146</v>
      </c>
      <c r="G158" s="358"/>
      <c r="H158" s="358">
        <f>SumByColor($A$158,H2:H156)</f>
        <v>61335</v>
      </c>
      <c r="I158" s="358"/>
      <c r="J158" s="358"/>
      <c r="K158" s="359">
        <f>SumByColor($A$158,K2:K156)</f>
        <v>868980</v>
      </c>
      <c r="L158" s="358"/>
      <c r="M158" s="359">
        <f>SumByColor($A$158,M2:M156)</f>
        <v>0</v>
      </c>
    </row>
    <row r="161" spans="2:10" x14ac:dyDescent="0.25">
      <c r="B161" s="191" t="s">
        <v>114</v>
      </c>
      <c r="C161" s="191" t="s">
        <v>147</v>
      </c>
      <c r="D161" s="192" t="s">
        <v>146</v>
      </c>
      <c r="E161" s="194" t="s">
        <v>148</v>
      </c>
      <c r="F161" s="195" t="s">
        <v>65</v>
      </c>
      <c r="G161" s="229" t="s">
        <v>152</v>
      </c>
      <c r="H161" s="195" t="s">
        <v>88</v>
      </c>
      <c r="I161" s="229" t="s">
        <v>156</v>
      </c>
      <c r="J161" s="229" t="s">
        <v>321</v>
      </c>
    </row>
    <row r="162" spans="2:10" x14ac:dyDescent="0.25">
      <c r="B162" s="193">
        <v>42304</v>
      </c>
      <c r="C162" s="10">
        <v>5100</v>
      </c>
      <c r="D162" s="200">
        <v>17.29</v>
      </c>
      <c r="E162" s="40">
        <v>16.68</v>
      </c>
      <c r="F162" s="40">
        <f t="shared" ref="F162:F199" si="18">-C162*(D162-E162)</f>
        <v>-3110.9999999999973</v>
      </c>
      <c r="G162" s="40">
        <f t="shared" ref="G162:G171" si="19">IF(C162=0, 0,D162*C162)</f>
        <v>88179</v>
      </c>
      <c r="H162" s="232">
        <f t="shared" ref="H162:H176" si="20">IF(C162=0, D162, (E162-D162)/D162)</f>
        <v>-3.5280508964719459E-2</v>
      </c>
      <c r="I162" s="40"/>
      <c r="J162" s="40"/>
    </row>
    <row r="163" spans="2:10" x14ac:dyDescent="0.25">
      <c r="B163" s="193">
        <v>42305</v>
      </c>
      <c r="C163" s="10">
        <v>4900</v>
      </c>
      <c r="D163" s="200">
        <v>17.29</v>
      </c>
      <c r="E163" s="40">
        <v>16.920000000000002</v>
      </c>
      <c r="F163" s="40">
        <f t="shared" si="18"/>
        <v>-1812.9999999999875</v>
      </c>
      <c r="G163" s="40">
        <f t="shared" si="19"/>
        <v>84721</v>
      </c>
      <c r="H163" s="232">
        <f t="shared" si="20"/>
        <v>-2.1399652978600199E-2</v>
      </c>
      <c r="I163" s="40"/>
      <c r="J163" s="40"/>
    </row>
    <row r="164" spans="2:10" x14ac:dyDescent="0.25">
      <c r="B164" s="193">
        <v>42306</v>
      </c>
      <c r="C164" s="10">
        <v>5100</v>
      </c>
      <c r="D164" s="200">
        <v>17.25</v>
      </c>
      <c r="E164" s="40">
        <v>16.21</v>
      </c>
      <c r="F164" s="40">
        <f t="shared" si="18"/>
        <v>-5303.9999999999955</v>
      </c>
      <c r="G164" s="40">
        <f t="shared" si="19"/>
        <v>87975</v>
      </c>
      <c r="H164" s="232">
        <f t="shared" si="20"/>
        <v>-6.0289855072463719E-2</v>
      </c>
      <c r="I164" s="40"/>
      <c r="J164" s="40"/>
    </row>
    <row r="165" spans="2:10" x14ac:dyDescent="0.25">
      <c r="B165" s="193">
        <v>42311</v>
      </c>
      <c r="C165" s="10">
        <v>2710</v>
      </c>
      <c r="D165" s="200">
        <v>16.989999999999998</v>
      </c>
      <c r="E165" s="40">
        <v>17.84</v>
      </c>
      <c r="F165" s="40">
        <f t="shared" si="18"/>
        <v>2303.5000000000036</v>
      </c>
      <c r="G165" s="40">
        <f t="shared" si="19"/>
        <v>46042.899999999994</v>
      </c>
      <c r="H165" s="232">
        <f t="shared" si="20"/>
        <v>5.0029429075927105E-2</v>
      </c>
      <c r="I165" s="40"/>
      <c r="J165" s="40"/>
    </row>
    <row r="166" spans="2:10" x14ac:dyDescent="0.25">
      <c r="B166" s="193">
        <v>42312</v>
      </c>
      <c r="C166" s="10">
        <v>2902</v>
      </c>
      <c r="D166" s="200">
        <v>16.989999999999998</v>
      </c>
      <c r="E166" s="40">
        <v>17.440000000000001</v>
      </c>
      <c r="F166" s="40">
        <f t="shared" si="18"/>
        <v>1305.9000000000083</v>
      </c>
      <c r="G166" s="40">
        <f t="shared" si="19"/>
        <v>49304.979999999996</v>
      </c>
      <c r="H166" s="232">
        <f t="shared" si="20"/>
        <v>2.6486168334314473E-2</v>
      </c>
      <c r="I166" s="40"/>
      <c r="J166" s="40"/>
    </row>
    <row r="167" spans="2:10" x14ac:dyDescent="0.25">
      <c r="B167" s="193">
        <v>42313</v>
      </c>
      <c r="C167" s="10">
        <v>5710</v>
      </c>
      <c r="D167" s="200">
        <v>16.91</v>
      </c>
      <c r="E167" s="40">
        <v>16.510000000000002</v>
      </c>
      <c r="F167" s="40">
        <f t="shared" si="18"/>
        <v>-2283.9999999999918</v>
      </c>
      <c r="G167" s="40">
        <f t="shared" si="19"/>
        <v>96556.1</v>
      </c>
      <c r="H167" s="232">
        <f t="shared" si="20"/>
        <v>-2.3654642223536283E-2</v>
      </c>
      <c r="I167" s="40"/>
      <c r="J167" s="40"/>
    </row>
    <row r="168" spans="2:10" x14ac:dyDescent="0.25">
      <c r="B168" s="193">
        <v>42314</v>
      </c>
      <c r="C168" s="10">
        <v>4710</v>
      </c>
      <c r="D168" s="200">
        <v>16.95</v>
      </c>
      <c r="E168" s="40">
        <v>16.45</v>
      </c>
      <c r="F168" s="40">
        <f t="shared" si="18"/>
        <v>-2355</v>
      </c>
      <c r="G168" s="40">
        <f t="shared" si="19"/>
        <v>79834.5</v>
      </c>
      <c r="H168" s="232">
        <f t="shared" si="20"/>
        <v>-2.9498525073746312E-2</v>
      </c>
      <c r="I168" s="40"/>
      <c r="J168" s="40"/>
    </row>
    <row r="169" spans="2:10" x14ac:dyDescent="0.25">
      <c r="B169" s="193">
        <v>42317</v>
      </c>
      <c r="C169" s="10">
        <v>5060</v>
      </c>
      <c r="D169" s="200">
        <v>16.87</v>
      </c>
      <c r="E169" s="40">
        <v>15.84</v>
      </c>
      <c r="F169" s="40">
        <f t="shared" si="18"/>
        <v>-5211.8000000000056</v>
      </c>
      <c r="G169" s="40">
        <f t="shared" si="19"/>
        <v>85362.200000000012</v>
      </c>
      <c r="H169" s="232">
        <f t="shared" si="20"/>
        <v>-6.1055127445169E-2</v>
      </c>
      <c r="I169" s="40"/>
      <c r="J169" s="40"/>
    </row>
    <row r="170" spans="2:10" x14ac:dyDescent="0.25">
      <c r="B170" s="193">
        <v>42324</v>
      </c>
      <c r="C170" s="10">
        <v>6000</v>
      </c>
      <c r="D170" s="200">
        <v>16.54</v>
      </c>
      <c r="E170" s="40">
        <v>14.89</v>
      </c>
      <c r="F170" s="40">
        <f t="shared" si="18"/>
        <v>-9899.9999999999909</v>
      </c>
      <c r="G170" s="40">
        <f t="shared" si="19"/>
        <v>99240</v>
      </c>
      <c r="H170" s="232">
        <f t="shared" si="20"/>
        <v>-9.9758162031438849E-2</v>
      </c>
      <c r="I170" s="40"/>
      <c r="J170" s="40"/>
    </row>
    <row r="171" spans="2:10" x14ac:dyDescent="0.25">
      <c r="B171" s="193">
        <v>42325</v>
      </c>
      <c r="C171" s="10">
        <v>5060</v>
      </c>
      <c r="D171" s="200">
        <v>16.73</v>
      </c>
      <c r="E171" s="40">
        <v>15.28</v>
      </c>
      <c r="F171" s="40">
        <f t="shared" si="18"/>
        <v>-7337.0000000000055</v>
      </c>
      <c r="G171" s="40">
        <f t="shared" si="19"/>
        <v>84653.8</v>
      </c>
      <c r="H171" s="232">
        <f t="shared" si="20"/>
        <v>-8.6670651524208067E-2</v>
      </c>
      <c r="I171" s="40"/>
      <c r="J171" s="40"/>
    </row>
    <row r="172" spans="2:10" x14ac:dyDescent="0.25">
      <c r="B172" s="193">
        <v>42328</v>
      </c>
      <c r="C172" s="10">
        <v>6000</v>
      </c>
      <c r="D172" s="200">
        <v>16.52</v>
      </c>
      <c r="E172" s="40">
        <v>15.39</v>
      </c>
      <c r="F172" s="40">
        <f t="shared" si="18"/>
        <v>-6779.9999999999936</v>
      </c>
      <c r="G172" s="40">
        <f t="shared" ref="G172:G199" si="21">IF(C172=0, 0,D172*C172)</f>
        <v>99120</v>
      </c>
      <c r="H172" s="232">
        <f t="shared" si="20"/>
        <v>-6.8401937046004779E-2</v>
      </c>
      <c r="I172" s="40"/>
      <c r="J172" s="40"/>
    </row>
    <row r="173" spans="2:10" x14ac:dyDescent="0.25">
      <c r="B173" s="193">
        <v>42331</v>
      </c>
      <c r="C173" s="10">
        <v>5060</v>
      </c>
      <c r="D173" s="200">
        <v>16.68</v>
      </c>
      <c r="E173" s="40">
        <v>15.32</v>
      </c>
      <c r="F173" s="40">
        <f t="shared" si="18"/>
        <v>-6881.5999999999967</v>
      </c>
      <c r="G173" s="40">
        <f t="shared" si="21"/>
        <v>84400.8</v>
      </c>
      <c r="H173" s="232">
        <f t="shared" si="20"/>
        <v>-8.1534772182254162E-2</v>
      </c>
      <c r="I173" s="40"/>
      <c r="J173" s="40"/>
    </row>
    <row r="174" spans="2:10" x14ac:dyDescent="0.25">
      <c r="B174" s="193">
        <v>42338</v>
      </c>
      <c r="C174" s="10">
        <v>4710</v>
      </c>
      <c r="D174" s="200">
        <v>16.73</v>
      </c>
      <c r="E174" s="40">
        <v>15.93</v>
      </c>
      <c r="F174" s="40">
        <f t="shared" si="18"/>
        <v>-3768.0000000000032</v>
      </c>
      <c r="G174" s="40">
        <f t="shared" si="21"/>
        <v>78798.3</v>
      </c>
      <c r="H174" s="232">
        <f t="shared" si="20"/>
        <v>-4.7818290496114808E-2</v>
      </c>
      <c r="I174" s="40"/>
      <c r="J174" s="40"/>
    </row>
    <row r="175" spans="2:10" x14ac:dyDescent="0.25">
      <c r="B175" s="193">
        <v>42340</v>
      </c>
      <c r="C175" s="10">
        <v>5060</v>
      </c>
      <c r="D175" s="200">
        <v>16.670000000000002</v>
      </c>
      <c r="E175" s="40">
        <v>15.82</v>
      </c>
      <c r="F175" s="40">
        <f t="shared" si="18"/>
        <v>-4301.0000000000073</v>
      </c>
      <c r="G175" s="40">
        <f t="shared" si="21"/>
        <v>84350.200000000012</v>
      </c>
      <c r="H175" s="232">
        <f t="shared" si="20"/>
        <v>-5.0989802039592164E-2</v>
      </c>
      <c r="I175" s="40"/>
      <c r="J175" s="40"/>
    </row>
    <row r="176" spans="2:10" x14ac:dyDescent="0.25">
      <c r="B176" s="193">
        <v>42341</v>
      </c>
      <c r="C176" s="10">
        <v>5060</v>
      </c>
      <c r="D176" s="200">
        <v>16.64</v>
      </c>
      <c r="E176" s="40">
        <v>15.61</v>
      </c>
      <c r="F176" s="40">
        <f t="shared" si="18"/>
        <v>-5211.8000000000056</v>
      </c>
      <c r="G176" s="40">
        <f t="shared" si="21"/>
        <v>84198.400000000009</v>
      </c>
      <c r="H176" s="232">
        <f t="shared" si="20"/>
        <v>-6.1899038461538526E-2</v>
      </c>
      <c r="I176" s="40"/>
      <c r="J176" s="40"/>
    </row>
    <row r="177" spans="2:17" x14ac:dyDescent="0.25">
      <c r="B177" s="193">
        <v>42347</v>
      </c>
      <c r="C177" s="10">
        <v>5260</v>
      </c>
      <c r="D177" s="200">
        <v>16.559999999999999</v>
      </c>
      <c r="E177" s="40">
        <v>14.32</v>
      </c>
      <c r="F177" s="40">
        <f t="shared" si="18"/>
        <v>-11782.399999999992</v>
      </c>
      <c r="G177" s="40">
        <f t="shared" si="21"/>
        <v>87105.599999999991</v>
      </c>
      <c r="H177" s="232">
        <f t="shared" ref="H177:H199" si="22">IF(C177=0, D177, (E177-D177)/D177)</f>
        <v>-0.13526570048309169</v>
      </c>
      <c r="I177" s="40"/>
      <c r="J177" s="40"/>
    </row>
    <row r="178" spans="2:17" x14ac:dyDescent="0.25">
      <c r="B178" s="193">
        <v>42348</v>
      </c>
      <c r="C178" s="10">
        <v>5060</v>
      </c>
      <c r="D178" s="200">
        <v>16.63</v>
      </c>
      <c r="E178" s="40">
        <v>14.66</v>
      </c>
      <c r="F178" s="40">
        <f t="shared" si="18"/>
        <v>-9968.1999999999935</v>
      </c>
      <c r="G178" s="40">
        <f t="shared" si="21"/>
        <v>84147.799999999988</v>
      </c>
      <c r="H178" s="232">
        <f t="shared" si="22"/>
        <v>-0.11846061334936855</v>
      </c>
      <c r="I178" s="40"/>
      <c r="J178" s="40"/>
    </row>
    <row r="179" spans="2:17" x14ac:dyDescent="0.25">
      <c r="B179" s="193">
        <v>42349</v>
      </c>
      <c r="C179" s="10">
        <v>5060</v>
      </c>
      <c r="D179" s="200">
        <v>16.62</v>
      </c>
      <c r="E179" s="40">
        <v>14.04</v>
      </c>
      <c r="F179" s="40">
        <f t="shared" si="18"/>
        <v>-13054.80000000001</v>
      </c>
      <c r="G179" s="40">
        <f t="shared" si="21"/>
        <v>84097.200000000012</v>
      </c>
      <c r="H179" s="232">
        <f t="shared" si="22"/>
        <v>-0.15523465703971129</v>
      </c>
      <c r="I179" s="40"/>
      <c r="J179" s="40"/>
    </row>
    <row r="180" spans="2:17" x14ac:dyDescent="0.25">
      <c r="B180" s="193">
        <v>42349</v>
      </c>
      <c r="C180" s="10">
        <v>6000</v>
      </c>
      <c r="D180" s="200">
        <v>16.22</v>
      </c>
      <c r="E180" s="40">
        <v>14.04</v>
      </c>
      <c r="F180" s="40">
        <f t="shared" si="18"/>
        <v>-13079.999999999998</v>
      </c>
      <c r="G180" s="40">
        <f t="shared" si="21"/>
        <v>97320</v>
      </c>
      <c r="H180" s="232">
        <f t="shared" si="22"/>
        <v>-0.13440197287299629</v>
      </c>
      <c r="I180" s="40"/>
      <c r="J180" s="40"/>
    </row>
    <row r="181" spans="2:17" x14ac:dyDescent="0.25">
      <c r="B181" s="193">
        <v>42349</v>
      </c>
      <c r="C181" s="10">
        <v>6200</v>
      </c>
      <c r="D181" s="200">
        <v>16.14</v>
      </c>
      <c r="E181" s="40">
        <v>14.04</v>
      </c>
      <c r="F181" s="40">
        <f t="shared" si="18"/>
        <v>-13020.000000000009</v>
      </c>
      <c r="G181" s="40">
        <f t="shared" si="21"/>
        <v>100068</v>
      </c>
      <c r="H181" s="232">
        <f t="shared" si="22"/>
        <v>-0.13011152416356886</v>
      </c>
      <c r="I181" s="40"/>
      <c r="J181" s="40"/>
    </row>
    <row r="182" spans="2:17" x14ac:dyDescent="0.25">
      <c r="B182" s="193">
        <v>42349</v>
      </c>
      <c r="C182" s="10">
        <v>5721</v>
      </c>
      <c r="D182" s="200">
        <v>16.32</v>
      </c>
      <c r="E182" s="40">
        <v>14.04</v>
      </c>
      <c r="F182" s="40">
        <f t="shared" si="18"/>
        <v>-13043.880000000006</v>
      </c>
      <c r="G182" s="40">
        <f t="shared" si="21"/>
        <v>93366.720000000001</v>
      </c>
      <c r="H182" s="232">
        <f t="shared" si="22"/>
        <v>-0.13970588235294124</v>
      </c>
      <c r="I182" s="40"/>
      <c r="J182" s="40"/>
    </row>
    <row r="183" spans="2:17" x14ac:dyDescent="0.25">
      <c r="B183" s="193">
        <v>42349</v>
      </c>
      <c r="C183" s="10">
        <v>5060</v>
      </c>
      <c r="D183" s="200">
        <v>16.6143</v>
      </c>
      <c r="E183" s="40">
        <v>14.04</v>
      </c>
      <c r="F183" s="40">
        <f t="shared" si="18"/>
        <v>-13025.958000000004</v>
      </c>
      <c r="G183" s="40">
        <f t="shared" si="21"/>
        <v>84068.358000000007</v>
      </c>
      <c r="H183" s="232">
        <f t="shared" si="22"/>
        <v>-0.15494483667683867</v>
      </c>
      <c r="I183" s="40"/>
      <c r="J183" s="40"/>
    </row>
    <row r="184" spans="2:17" x14ac:dyDescent="0.25">
      <c r="B184" s="193">
        <v>42356</v>
      </c>
      <c r="C184" s="10">
        <v>5060</v>
      </c>
      <c r="D184" s="200">
        <v>16.596900000000002</v>
      </c>
      <c r="E184" s="40">
        <v>14.32</v>
      </c>
      <c r="F184" s="40">
        <f t="shared" si="18"/>
        <v>-11521.114000000007</v>
      </c>
      <c r="G184" s="40">
        <f t="shared" si="21"/>
        <v>83980.314000000013</v>
      </c>
      <c r="H184" s="232">
        <f t="shared" si="22"/>
        <v>-0.13718827009863294</v>
      </c>
      <c r="I184" s="40"/>
      <c r="J184" s="40"/>
    </row>
    <row r="185" spans="2:17" x14ac:dyDescent="0.25">
      <c r="B185" s="193">
        <v>42356</v>
      </c>
      <c r="C185" s="10">
        <v>7000</v>
      </c>
      <c r="D185" s="200">
        <v>15.97</v>
      </c>
      <c r="E185" s="40">
        <v>14.34</v>
      </c>
      <c r="F185" s="40">
        <f t="shared" si="18"/>
        <v>-11410.000000000005</v>
      </c>
      <c r="G185" s="40">
        <f t="shared" si="21"/>
        <v>111790</v>
      </c>
      <c r="H185" s="232">
        <f t="shared" si="22"/>
        <v>-0.10206637445209772</v>
      </c>
      <c r="I185" s="40"/>
      <c r="J185" s="40"/>
    </row>
    <row r="186" spans="2:17" x14ac:dyDescent="0.25">
      <c r="B186" s="193">
        <v>42356</v>
      </c>
      <c r="C186" s="10">
        <v>6000</v>
      </c>
      <c r="D186" s="200">
        <v>16.23</v>
      </c>
      <c r="E186" s="40">
        <v>14.36</v>
      </c>
      <c r="F186" s="40">
        <f t="shared" si="18"/>
        <v>-11220.000000000005</v>
      </c>
      <c r="G186" s="40">
        <f t="shared" si="21"/>
        <v>97380</v>
      </c>
      <c r="H186" s="232">
        <f t="shared" si="22"/>
        <v>-0.11521873074553302</v>
      </c>
      <c r="I186" s="40"/>
      <c r="J186" s="40"/>
    </row>
    <row r="187" spans="2:17" x14ac:dyDescent="0.25">
      <c r="B187" s="193">
        <v>42357</v>
      </c>
      <c r="C187" s="10">
        <v>5500</v>
      </c>
      <c r="D187" s="200">
        <v>16.398399999999999</v>
      </c>
      <c r="E187" s="40">
        <v>14.36</v>
      </c>
      <c r="F187" s="40">
        <f t="shared" si="18"/>
        <v>-11211.199999999997</v>
      </c>
      <c r="G187" s="40">
        <f t="shared" si="21"/>
        <v>90191.2</v>
      </c>
      <c r="H187" s="232">
        <f t="shared" si="22"/>
        <v>-0.12430481022538781</v>
      </c>
      <c r="I187" s="40"/>
      <c r="J187" s="40"/>
    </row>
    <row r="188" spans="2:17" x14ac:dyDescent="0.25">
      <c r="B188" s="193">
        <v>42359</v>
      </c>
      <c r="C188" s="10">
        <v>5060</v>
      </c>
      <c r="D188" s="200">
        <v>16.55</v>
      </c>
      <c r="E188" s="40">
        <v>14.64</v>
      </c>
      <c r="F188" s="40">
        <f t="shared" si="18"/>
        <v>-9664.6</v>
      </c>
      <c r="G188" s="40">
        <f t="shared" si="21"/>
        <v>83743</v>
      </c>
      <c r="H188" s="232">
        <f t="shared" si="22"/>
        <v>-0.11540785498489427</v>
      </c>
      <c r="I188" s="40"/>
      <c r="J188" s="40"/>
    </row>
    <row r="189" spans="2:17" x14ac:dyDescent="0.25">
      <c r="B189" s="193">
        <v>42361</v>
      </c>
      <c r="C189" s="10">
        <v>5060</v>
      </c>
      <c r="D189" s="200">
        <v>16.5456</v>
      </c>
      <c r="E189" s="40">
        <v>14.61</v>
      </c>
      <c r="F189" s="40">
        <f t="shared" si="18"/>
        <v>-9794.1360000000041</v>
      </c>
      <c r="G189" s="40">
        <f t="shared" si="21"/>
        <v>83720.736000000004</v>
      </c>
      <c r="H189" s="232">
        <f t="shared" si="22"/>
        <v>-0.11698578474035398</v>
      </c>
      <c r="I189" s="40"/>
      <c r="J189" s="40"/>
    </row>
    <row r="190" spans="2:17" x14ac:dyDescent="0.25">
      <c r="B190" s="193">
        <v>42377</v>
      </c>
      <c r="C190" s="10">
        <v>5260</v>
      </c>
      <c r="D190" s="200">
        <v>16.424099999999999</v>
      </c>
      <c r="E190" s="40">
        <v>13.33</v>
      </c>
      <c r="F190" s="40">
        <f t="shared" si="18"/>
        <v>-16274.965999999995</v>
      </c>
      <c r="G190" s="40">
        <f t="shared" si="21"/>
        <v>86390.766000000003</v>
      </c>
      <c r="H190" s="232">
        <f t="shared" si="22"/>
        <v>-0.18838779598273264</v>
      </c>
      <c r="I190" s="40"/>
      <c r="J190" s="40"/>
    </row>
    <row r="191" spans="2:17" x14ac:dyDescent="0.25">
      <c r="B191" s="193">
        <v>42398</v>
      </c>
      <c r="C191" s="10">
        <v>5000</v>
      </c>
      <c r="D191" s="200">
        <v>16.72</v>
      </c>
      <c r="E191" s="40">
        <v>10.74</v>
      </c>
      <c r="F191" s="40">
        <f t="shared" si="18"/>
        <v>-29899.999999999993</v>
      </c>
      <c r="G191" s="40">
        <f t="shared" si="21"/>
        <v>83600</v>
      </c>
      <c r="H191" s="232">
        <f t="shared" si="22"/>
        <v>-0.35765550239234445</v>
      </c>
      <c r="I191" s="40"/>
      <c r="J191" s="40"/>
      <c r="O191" s="4"/>
      <c r="P191" s="240"/>
      <c r="Q191" s="4"/>
    </row>
    <row r="192" spans="2:17" x14ac:dyDescent="0.25">
      <c r="B192" s="193">
        <v>42401</v>
      </c>
      <c r="C192" s="10">
        <v>5260</v>
      </c>
      <c r="D192" s="200">
        <v>16.419699999999999</v>
      </c>
      <c r="E192" s="40">
        <v>10.96</v>
      </c>
      <c r="F192" s="40">
        <f t="shared" si="18"/>
        <v>-28718.02199999999</v>
      </c>
      <c r="G192" s="40">
        <f t="shared" si="21"/>
        <v>86367.621999999988</v>
      </c>
      <c r="H192" s="232">
        <f t="shared" si="22"/>
        <v>-0.33250912014226802</v>
      </c>
      <c r="I192" s="40"/>
      <c r="J192" s="40"/>
      <c r="O192" s="4"/>
      <c r="P192" s="4"/>
      <c r="Q192" s="4"/>
    </row>
    <row r="193" spans="2:17" x14ac:dyDescent="0.25">
      <c r="B193" s="193">
        <v>42416</v>
      </c>
      <c r="C193" s="10">
        <v>4760</v>
      </c>
      <c r="D193" s="200">
        <v>17.02</v>
      </c>
      <c r="E193" s="40">
        <v>10.65</v>
      </c>
      <c r="F193" s="40">
        <f t="shared" si="18"/>
        <v>-30321.199999999997</v>
      </c>
      <c r="G193" s="40">
        <f t="shared" si="21"/>
        <v>81015.199999999997</v>
      </c>
      <c r="H193" s="232">
        <f t="shared" si="22"/>
        <v>-0.37426556991774379</v>
      </c>
      <c r="I193" s="40"/>
      <c r="J193" s="40"/>
      <c r="O193" s="4"/>
      <c r="P193" s="4"/>
      <c r="Q193" s="4"/>
    </row>
    <row r="194" spans="2:17" x14ac:dyDescent="0.25">
      <c r="B194" s="193">
        <v>42416</v>
      </c>
      <c r="C194" s="10">
        <v>4000</v>
      </c>
      <c r="D194" s="200">
        <v>18.1967</v>
      </c>
      <c r="E194" s="40">
        <v>10.744999999999999</v>
      </c>
      <c r="F194" s="40">
        <f t="shared" si="18"/>
        <v>-29806.800000000003</v>
      </c>
      <c r="G194" s="40">
        <f t="shared" si="21"/>
        <v>72786.8</v>
      </c>
      <c r="H194" s="232">
        <f t="shared" si="22"/>
        <v>-0.40950831744217364</v>
      </c>
      <c r="I194" s="40"/>
      <c r="J194" s="40"/>
    </row>
    <row r="195" spans="2:17" x14ac:dyDescent="0.25">
      <c r="B195" s="193">
        <v>42418</v>
      </c>
      <c r="C195" s="10">
        <v>3600</v>
      </c>
      <c r="D195" s="200">
        <v>18.931999999999999</v>
      </c>
      <c r="E195" s="40">
        <v>10.81</v>
      </c>
      <c r="F195" s="40">
        <f t="shared" si="18"/>
        <v>-29239.199999999993</v>
      </c>
      <c r="G195" s="40">
        <f t="shared" si="21"/>
        <v>68155.199999999997</v>
      </c>
      <c r="H195" s="232">
        <f t="shared" si="22"/>
        <v>-0.42900908514684127</v>
      </c>
      <c r="I195" s="40"/>
      <c r="J195" s="40"/>
    </row>
    <row r="196" spans="2:17" x14ac:dyDescent="0.25">
      <c r="B196" s="193">
        <v>42423</v>
      </c>
      <c r="C196" s="10">
        <v>5260</v>
      </c>
      <c r="D196" s="200">
        <v>16.356200000000001</v>
      </c>
      <c r="E196" s="40">
        <v>10.49</v>
      </c>
      <c r="F196" s="40">
        <f t="shared" si="18"/>
        <v>-30856.212000000007</v>
      </c>
      <c r="G196" s="40">
        <f t="shared" si="21"/>
        <v>86033.612000000008</v>
      </c>
      <c r="H196" s="232">
        <f t="shared" si="22"/>
        <v>-0.35865298785781541</v>
      </c>
      <c r="I196" s="40"/>
      <c r="J196" s="40"/>
    </row>
    <row r="197" spans="2:17" x14ac:dyDescent="0.25">
      <c r="B197" s="193">
        <v>42431</v>
      </c>
      <c r="C197" s="10">
        <v>4760</v>
      </c>
      <c r="D197" s="200">
        <v>16.858899999999998</v>
      </c>
      <c r="E197" s="40">
        <v>11.68</v>
      </c>
      <c r="F197" s="40">
        <f t="shared" si="18"/>
        <v>-24651.563999999995</v>
      </c>
      <c r="G197" s="40">
        <f t="shared" si="21"/>
        <v>80248.363999999987</v>
      </c>
      <c r="H197" s="232">
        <f t="shared" si="22"/>
        <v>-0.30719086061368173</v>
      </c>
      <c r="I197" s="40"/>
      <c r="J197" s="40"/>
    </row>
    <row r="198" spans="2:17" x14ac:dyDescent="0.25">
      <c r="B198" s="193">
        <v>42436</v>
      </c>
      <c r="C198" s="10">
        <v>5290</v>
      </c>
      <c r="D198" s="200">
        <v>16.258900000000001</v>
      </c>
      <c r="E198" s="40">
        <v>11.58</v>
      </c>
      <c r="F198" s="40">
        <f t="shared" si="18"/>
        <v>-24751.381000000001</v>
      </c>
      <c r="G198" s="40">
        <f t="shared" si="21"/>
        <v>86009.581000000006</v>
      </c>
      <c r="H198" s="232">
        <f t="shared" si="22"/>
        <v>-0.28777469570512154</v>
      </c>
      <c r="I198" s="40"/>
      <c r="J198" s="40"/>
    </row>
    <row r="199" spans="2:17" x14ac:dyDescent="0.25">
      <c r="B199" s="193">
        <v>42444</v>
      </c>
      <c r="C199" s="10">
        <v>5290</v>
      </c>
      <c r="D199" s="200">
        <v>16.259</v>
      </c>
      <c r="E199" s="40">
        <v>10.85</v>
      </c>
      <c r="F199" s="40">
        <f t="shared" si="18"/>
        <v>-28613.610000000004</v>
      </c>
      <c r="G199" s="40">
        <f t="shared" si="21"/>
        <v>86010.11</v>
      </c>
      <c r="H199" s="232">
        <f t="shared" si="22"/>
        <v>-0.33267728642597949</v>
      </c>
      <c r="I199" s="40"/>
      <c r="J199" s="40"/>
    </row>
    <row r="200" spans="2:17" x14ac:dyDescent="0.25">
      <c r="B200" s="193">
        <v>42446</v>
      </c>
      <c r="C200" s="10">
        <v>5295</v>
      </c>
      <c r="D200" s="200">
        <v>16.2348</v>
      </c>
      <c r="E200" s="40">
        <v>10.87</v>
      </c>
      <c r="F200" s="40">
        <f t="shared" ref="F200:F238" si="23">-C200*(D200-E200)</f>
        <v>-28406.616000000002</v>
      </c>
      <c r="G200" s="40">
        <f t="shared" ref="G200:G238" si="24">IF(C200=0, 0,D200*C200)</f>
        <v>85963.266000000003</v>
      </c>
      <c r="H200" s="232">
        <f t="shared" ref="H200:H238" si="25">IF(C200=0, D200, (E200-D200)/D200)</f>
        <v>-0.33045063690344201</v>
      </c>
      <c r="I200" s="40"/>
      <c r="J200" s="40"/>
    </row>
    <row r="201" spans="2:17" x14ac:dyDescent="0.25">
      <c r="B201" s="193">
        <v>42447</v>
      </c>
      <c r="C201" s="10">
        <v>5300</v>
      </c>
      <c r="D201" s="200">
        <v>16.211200000000002</v>
      </c>
      <c r="E201" s="40">
        <v>11.07</v>
      </c>
      <c r="F201" s="40">
        <f t="shared" si="23"/>
        <v>-27248.360000000008</v>
      </c>
      <c r="G201" s="40">
        <f t="shared" si="24"/>
        <v>85919.360000000015</v>
      </c>
      <c r="H201" s="232">
        <f t="shared" si="25"/>
        <v>-0.31713876825898152</v>
      </c>
      <c r="I201" s="40"/>
      <c r="J201" s="40"/>
    </row>
    <row r="202" spans="2:17" x14ac:dyDescent="0.25">
      <c r="B202" s="193">
        <v>42447</v>
      </c>
      <c r="C202" s="10">
        <v>5155</v>
      </c>
      <c r="D202" s="200">
        <v>16.352699999999999</v>
      </c>
      <c r="E202" s="40">
        <v>11.14</v>
      </c>
      <c r="F202" s="40">
        <f t="shared" si="23"/>
        <v>-26871.468499999992</v>
      </c>
      <c r="G202" s="40">
        <f t="shared" si="24"/>
        <v>84298.1685</v>
      </c>
      <c r="H202" s="232">
        <f t="shared" si="25"/>
        <v>-0.31876693145474438</v>
      </c>
      <c r="I202" s="40"/>
      <c r="J202" s="40"/>
    </row>
    <row r="203" spans="2:17" x14ac:dyDescent="0.25">
      <c r="B203" s="193">
        <v>42450</v>
      </c>
      <c r="C203" s="10">
        <v>3955</v>
      </c>
      <c r="D203" s="200">
        <v>17.7959</v>
      </c>
      <c r="E203" s="40">
        <v>11.54</v>
      </c>
      <c r="F203" s="40">
        <f t="shared" si="23"/>
        <v>-24742.084500000001</v>
      </c>
      <c r="G203" s="40">
        <f t="shared" si="24"/>
        <v>70382.784499999994</v>
      </c>
      <c r="H203" s="232">
        <f t="shared" si="25"/>
        <v>-0.3515360279614968</v>
      </c>
      <c r="I203" s="40"/>
      <c r="J203" s="40"/>
    </row>
    <row r="204" spans="2:17" x14ac:dyDescent="0.25">
      <c r="B204" s="193">
        <v>42451</v>
      </c>
      <c r="C204" s="10">
        <v>5260</v>
      </c>
      <c r="D204" s="200">
        <v>16.2089</v>
      </c>
      <c r="E204" s="40">
        <v>11.44</v>
      </c>
      <c r="F204" s="40">
        <f t="shared" si="23"/>
        <v>-25084.414000000001</v>
      </c>
      <c r="G204" s="40">
        <f t="shared" si="24"/>
        <v>85258.813999999998</v>
      </c>
      <c r="H204" s="232">
        <f t="shared" si="25"/>
        <v>-0.29421490662537253</v>
      </c>
      <c r="I204" s="354"/>
      <c r="J204" s="354"/>
    </row>
    <row r="205" spans="2:17" x14ac:dyDescent="0.25">
      <c r="B205" s="193">
        <v>42451</v>
      </c>
      <c r="C205" s="10">
        <v>5360</v>
      </c>
      <c r="D205" s="200">
        <v>16.1083</v>
      </c>
      <c r="E205" s="40">
        <v>10.65</v>
      </c>
      <c r="F205" s="40">
        <f t="shared" si="23"/>
        <v>-29256.487999999998</v>
      </c>
      <c r="G205" s="40">
        <f t="shared" si="24"/>
        <v>86340.487999999998</v>
      </c>
      <c r="H205" s="232">
        <f t="shared" si="25"/>
        <v>-0.33885015799308427</v>
      </c>
      <c r="I205" s="354"/>
      <c r="J205" s="354"/>
    </row>
    <row r="206" spans="2:17" x14ac:dyDescent="0.25">
      <c r="B206" s="193">
        <v>42461</v>
      </c>
      <c r="C206" s="10">
        <v>5260</v>
      </c>
      <c r="D206" s="200">
        <v>16.207000000000001</v>
      </c>
      <c r="E206" s="40">
        <v>10.92</v>
      </c>
      <c r="F206" s="40">
        <f t="shared" si="23"/>
        <v>-27809.620000000003</v>
      </c>
      <c r="G206" s="40">
        <f t="shared" si="24"/>
        <v>85248.82</v>
      </c>
      <c r="H206" s="232">
        <f t="shared" si="25"/>
        <v>-0.32621706669957429</v>
      </c>
      <c r="I206" s="40"/>
      <c r="J206" s="40"/>
    </row>
    <row r="207" spans="2:17" x14ac:dyDescent="0.25">
      <c r="B207" s="193">
        <v>42465</v>
      </c>
      <c r="C207" s="10">
        <v>5260</v>
      </c>
      <c r="D207" s="200">
        <v>16.207000000000001</v>
      </c>
      <c r="E207" s="40">
        <v>10.4</v>
      </c>
      <c r="F207" s="40">
        <f t="shared" si="23"/>
        <v>-30544.820000000003</v>
      </c>
      <c r="G207" s="40">
        <f t="shared" si="24"/>
        <v>85248.82</v>
      </c>
      <c r="H207" s="232">
        <f t="shared" si="25"/>
        <v>-0.3583019682853088</v>
      </c>
      <c r="I207" s="40"/>
      <c r="J207" s="40"/>
    </row>
    <row r="208" spans="2:17" x14ac:dyDescent="0.25">
      <c r="B208" s="193">
        <v>42467</v>
      </c>
      <c r="C208" s="10">
        <v>5760</v>
      </c>
      <c r="D208" s="200">
        <v>15.703799999999999</v>
      </c>
      <c r="E208" s="40">
        <v>10.4</v>
      </c>
      <c r="F208" s="40">
        <f t="shared" si="23"/>
        <v>-30549.887999999995</v>
      </c>
      <c r="G208" s="40">
        <f t="shared" si="24"/>
        <v>90453.887999999992</v>
      </c>
      <c r="H208" s="232">
        <f t="shared" si="25"/>
        <v>-0.33773991008545695</v>
      </c>
      <c r="I208" s="40"/>
      <c r="J208" s="40"/>
    </row>
    <row r="209" spans="2:10" x14ac:dyDescent="0.25">
      <c r="B209" s="193">
        <v>42468</v>
      </c>
      <c r="C209" s="10">
        <v>5260</v>
      </c>
      <c r="D209" s="200">
        <v>16.167100000000001</v>
      </c>
      <c r="E209" s="40">
        <v>10.76</v>
      </c>
      <c r="F209" s="40">
        <f t="shared" si="23"/>
        <v>-28441.346000000009</v>
      </c>
      <c r="G209" s="40">
        <f t="shared" si="24"/>
        <v>85038.946000000011</v>
      </c>
      <c r="H209" s="232">
        <f t="shared" si="25"/>
        <v>-0.33445082915303309</v>
      </c>
      <c r="I209" s="354" t="s">
        <v>197</v>
      </c>
      <c r="J209" s="354"/>
    </row>
    <row r="210" spans="2:10" x14ac:dyDescent="0.25">
      <c r="B210" s="193">
        <v>42472</v>
      </c>
      <c r="C210" s="10">
        <v>5860</v>
      </c>
      <c r="D210" s="200">
        <v>15.567399999999999</v>
      </c>
      <c r="E210" s="40">
        <v>10.17</v>
      </c>
      <c r="F210" s="40">
        <f t="shared" si="23"/>
        <v>-31628.763999999996</v>
      </c>
      <c r="G210" s="40">
        <f t="shared" si="24"/>
        <v>91224.963999999993</v>
      </c>
      <c r="H210" s="232">
        <f t="shared" si="25"/>
        <v>-0.34671171807752094</v>
      </c>
      <c r="I210" s="40"/>
      <c r="J210" s="40"/>
    </row>
    <row r="211" spans="2:10" x14ac:dyDescent="0.25">
      <c r="B211" s="193">
        <v>42473</v>
      </c>
      <c r="C211" s="10">
        <v>5260</v>
      </c>
      <c r="D211" s="200">
        <v>16.1158</v>
      </c>
      <c r="E211" s="40">
        <v>10.88</v>
      </c>
      <c r="F211" s="40">
        <f t="shared" si="23"/>
        <v>-27540.307999999997</v>
      </c>
      <c r="G211" s="40">
        <f t="shared" si="24"/>
        <v>84769.108000000007</v>
      </c>
      <c r="H211" s="232">
        <f t="shared" si="25"/>
        <v>-0.32488613658645549</v>
      </c>
      <c r="I211" s="40"/>
      <c r="J211" s="40"/>
    </row>
    <row r="212" spans="2:10" x14ac:dyDescent="0.25">
      <c r="B212" s="193">
        <v>42484</v>
      </c>
      <c r="C212" s="10">
        <v>5260</v>
      </c>
      <c r="D212" s="200">
        <v>16.1158</v>
      </c>
      <c r="E212" s="40">
        <v>10.66</v>
      </c>
      <c r="F212" s="40">
        <f t="shared" si="23"/>
        <v>-28697.508000000002</v>
      </c>
      <c r="G212" s="40">
        <f t="shared" si="24"/>
        <v>84769.108000000007</v>
      </c>
      <c r="H212" s="232">
        <f t="shared" si="25"/>
        <v>-0.33853733603047942</v>
      </c>
      <c r="I212" s="40"/>
      <c r="J212" s="40"/>
    </row>
    <row r="213" spans="2:10" x14ac:dyDescent="0.25">
      <c r="B213" s="193">
        <v>42486</v>
      </c>
      <c r="C213" s="10">
        <v>4260</v>
      </c>
      <c r="D213" s="200">
        <v>17.2287</v>
      </c>
      <c r="E213" s="40">
        <v>11.51</v>
      </c>
      <c r="F213" s="40">
        <f t="shared" si="23"/>
        <v>-24361.662</v>
      </c>
      <c r="G213" s="40">
        <f t="shared" si="24"/>
        <v>73394.262000000002</v>
      </c>
      <c r="H213" s="232">
        <f t="shared" si="25"/>
        <v>-0.33192870036624933</v>
      </c>
      <c r="I213" s="40"/>
      <c r="J213" s="40"/>
    </row>
    <row r="214" spans="2:10" x14ac:dyDescent="0.25">
      <c r="B214" s="193">
        <v>42487</v>
      </c>
      <c r="C214" s="10">
        <v>5260</v>
      </c>
      <c r="D214" s="200">
        <v>16.099699999999999</v>
      </c>
      <c r="E214" s="40">
        <v>11.56</v>
      </c>
      <c r="F214" s="40">
        <f t="shared" si="23"/>
        <v>-23878.821999999989</v>
      </c>
      <c r="G214" s="40">
        <f t="shared" si="24"/>
        <v>84684.421999999991</v>
      </c>
      <c r="H214" s="232">
        <f t="shared" si="25"/>
        <v>-0.28197419827698644</v>
      </c>
      <c r="I214" s="40"/>
      <c r="J214" s="40"/>
    </row>
    <row r="215" spans="2:10" x14ac:dyDescent="0.25">
      <c r="B215" s="193">
        <v>42488</v>
      </c>
      <c r="C215" s="10">
        <v>5260</v>
      </c>
      <c r="D215" s="200">
        <v>16.078399999999998</v>
      </c>
      <c r="E215" s="40">
        <v>11.62</v>
      </c>
      <c r="F215" s="40">
        <f t="shared" si="23"/>
        <v>-23451.183999999997</v>
      </c>
      <c r="G215" s="40">
        <f t="shared" si="24"/>
        <v>84572.383999999991</v>
      </c>
      <c r="H215" s="232">
        <f t="shared" si="25"/>
        <v>-0.27729127276345905</v>
      </c>
      <c r="I215" s="40"/>
      <c r="J215" s="40"/>
    </row>
    <row r="216" spans="2:10" x14ac:dyDescent="0.25">
      <c r="B216" s="193">
        <v>42489</v>
      </c>
      <c r="C216" s="10">
        <v>5500</v>
      </c>
      <c r="D216" s="200">
        <v>15.848599999999999</v>
      </c>
      <c r="E216" s="40">
        <v>10.75</v>
      </c>
      <c r="F216" s="40">
        <f t="shared" si="23"/>
        <v>-28042.299999999996</v>
      </c>
      <c r="G216" s="40">
        <f t="shared" si="24"/>
        <v>87167.3</v>
      </c>
      <c r="H216" s="232">
        <f t="shared" si="25"/>
        <v>-0.32170664916774983</v>
      </c>
      <c r="I216" s="40"/>
      <c r="J216" s="40"/>
    </row>
    <row r="217" spans="2:10" x14ac:dyDescent="0.25">
      <c r="B217" s="193">
        <v>42494</v>
      </c>
      <c r="C217" s="10">
        <v>6500</v>
      </c>
      <c r="D217" s="200">
        <v>14.9526</v>
      </c>
      <c r="E217" s="40">
        <v>10</v>
      </c>
      <c r="F217" s="40">
        <f t="shared" si="23"/>
        <v>-32191.9</v>
      </c>
      <c r="G217" s="40">
        <f t="shared" si="24"/>
        <v>97191.900000000009</v>
      </c>
      <c r="H217" s="232">
        <f t="shared" si="25"/>
        <v>-0.33121998849698381</v>
      </c>
      <c r="I217" s="40"/>
      <c r="J217" s="40"/>
    </row>
    <row r="218" spans="2:10" x14ac:dyDescent="0.25">
      <c r="B218" s="193">
        <v>42495</v>
      </c>
      <c r="C218" s="10">
        <v>5500</v>
      </c>
      <c r="D218" s="200">
        <v>15.7966</v>
      </c>
      <c r="E218" s="40">
        <v>10.06</v>
      </c>
      <c r="F218" s="40">
        <f t="shared" si="23"/>
        <v>-31551.299999999996</v>
      </c>
      <c r="G218" s="40">
        <f t="shared" si="24"/>
        <v>86881.3</v>
      </c>
      <c r="H218" s="232">
        <f t="shared" si="25"/>
        <v>-0.363154096451135</v>
      </c>
      <c r="I218" s="40"/>
      <c r="J218" s="40"/>
    </row>
    <row r="219" spans="2:10" x14ac:dyDescent="0.25">
      <c r="B219" s="193">
        <v>42502</v>
      </c>
      <c r="C219" s="10">
        <v>8500</v>
      </c>
      <c r="D219" s="200">
        <v>13.6378</v>
      </c>
      <c r="E219" s="40">
        <v>9.6199999999999992</v>
      </c>
      <c r="F219" s="40">
        <f t="shared" si="23"/>
        <v>-34151.30000000001</v>
      </c>
      <c r="G219" s="40">
        <f t="shared" si="24"/>
        <v>115921.3</v>
      </c>
      <c r="H219" s="232">
        <f t="shared" si="25"/>
        <v>-0.2946076346624823</v>
      </c>
      <c r="I219" s="40"/>
      <c r="J219" s="40"/>
    </row>
    <row r="220" spans="2:10" x14ac:dyDescent="0.25">
      <c r="B220" s="193">
        <v>42503</v>
      </c>
      <c r="C220" s="10">
        <v>5500</v>
      </c>
      <c r="D220" s="200">
        <v>15.754899999999999</v>
      </c>
      <c r="E220" s="40">
        <v>9.58</v>
      </c>
      <c r="F220" s="40">
        <f t="shared" si="23"/>
        <v>-33961.949999999997</v>
      </c>
      <c r="G220" s="40">
        <f t="shared" si="24"/>
        <v>86651.95</v>
      </c>
      <c r="H220" s="232">
        <f t="shared" si="25"/>
        <v>-0.39193520745926663</v>
      </c>
      <c r="I220" s="40"/>
      <c r="J220" s="40"/>
    </row>
    <row r="221" spans="2:10" x14ac:dyDescent="0.25">
      <c r="B221" s="193">
        <v>42510</v>
      </c>
      <c r="C221" s="456">
        <v>5000</v>
      </c>
      <c r="D221" s="457">
        <v>16.255400000000002</v>
      </c>
      <c r="E221" s="40">
        <v>10.8</v>
      </c>
      <c r="F221" s="40">
        <f t="shared" si="23"/>
        <v>-27277.000000000004</v>
      </c>
      <c r="G221" s="40">
        <f t="shared" si="24"/>
        <v>81277.000000000015</v>
      </c>
      <c r="H221" s="232">
        <f t="shared" si="25"/>
        <v>-0.33560539882131479</v>
      </c>
      <c r="I221" s="40"/>
      <c r="J221" s="40"/>
    </row>
    <row r="222" spans="2:10" x14ac:dyDescent="0.25">
      <c r="B222" s="193">
        <v>42514</v>
      </c>
      <c r="C222" s="10">
        <v>4500</v>
      </c>
      <c r="D222" s="200">
        <v>16.752199999999998</v>
      </c>
      <c r="E222" s="40">
        <v>11.49</v>
      </c>
      <c r="F222" s="40">
        <f t="shared" si="23"/>
        <v>-23679.899999999991</v>
      </c>
      <c r="G222" s="40">
        <f t="shared" si="24"/>
        <v>75384.899999999994</v>
      </c>
      <c r="H222" s="232">
        <f t="shared" si="25"/>
        <v>-0.31411993648595399</v>
      </c>
      <c r="I222" s="40"/>
      <c r="J222" s="40"/>
    </row>
    <row r="223" spans="2:10" x14ac:dyDescent="0.25">
      <c r="B223" s="193">
        <v>42515</v>
      </c>
      <c r="C223" s="10">
        <v>4500</v>
      </c>
      <c r="D223" s="200">
        <v>16.746700000000001</v>
      </c>
      <c r="E223" s="40">
        <v>11.6</v>
      </c>
      <c r="F223" s="40">
        <f t="shared" si="23"/>
        <v>-23160.150000000005</v>
      </c>
      <c r="G223" s="40">
        <f t="shared" si="24"/>
        <v>75360.150000000009</v>
      </c>
      <c r="H223" s="232">
        <f t="shared" si="25"/>
        <v>-0.30732621949398992</v>
      </c>
      <c r="I223" s="40"/>
      <c r="J223" s="40"/>
    </row>
    <row r="224" spans="2:10" x14ac:dyDescent="0.25">
      <c r="B224" s="193">
        <v>42516</v>
      </c>
      <c r="C224" s="10">
        <v>4000</v>
      </c>
      <c r="D224" s="200">
        <v>17.344999999999999</v>
      </c>
      <c r="E224" s="40">
        <v>11.95</v>
      </c>
      <c r="F224" s="40">
        <f t="shared" si="23"/>
        <v>-21580</v>
      </c>
      <c r="G224" s="40">
        <f t="shared" si="24"/>
        <v>69380</v>
      </c>
      <c r="H224" s="232">
        <f t="shared" si="25"/>
        <v>-0.31104064571922746</v>
      </c>
      <c r="I224" s="40"/>
      <c r="J224" s="40"/>
    </row>
    <row r="225" spans="2:10" x14ac:dyDescent="0.25">
      <c r="B225" s="193">
        <v>42517</v>
      </c>
      <c r="C225" s="7">
        <v>4000</v>
      </c>
      <c r="D225" s="79">
        <v>17.322700000000001</v>
      </c>
      <c r="E225" s="40">
        <v>12.31</v>
      </c>
      <c r="F225" s="40">
        <f t="shared" si="23"/>
        <v>-20050.800000000003</v>
      </c>
      <c r="G225" s="40">
        <f t="shared" si="24"/>
        <v>69290.8</v>
      </c>
      <c r="H225" s="232">
        <f t="shared" si="25"/>
        <v>-0.28937174920768705</v>
      </c>
      <c r="I225" s="40"/>
      <c r="J225" s="40"/>
    </row>
    <row r="226" spans="2:10" x14ac:dyDescent="0.25">
      <c r="B226" s="193">
        <v>42522</v>
      </c>
      <c r="C226" s="10">
        <v>3375</v>
      </c>
      <c r="D226" s="200">
        <v>18.078900000000001</v>
      </c>
      <c r="E226" s="40">
        <v>13.09</v>
      </c>
      <c r="F226" s="40">
        <f t="shared" si="23"/>
        <v>-16837.537500000002</v>
      </c>
      <c r="G226" s="40">
        <f t="shared" si="24"/>
        <v>61016.287500000006</v>
      </c>
      <c r="H226" s="232">
        <f t="shared" si="25"/>
        <v>-0.27595152359933406</v>
      </c>
      <c r="I226" s="40"/>
      <c r="J226" s="40"/>
    </row>
    <row r="227" spans="2:10" x14ac:dyDescent="0.25">
      <c r="B227" s="193">
        <v>42524</v>
      </c>
      <c r="C227" s="10">
        <v>4000</v>
      </c>
      <c r="D227" s="200">
        <v>17.229099999999999</v>
      </c>
      <c r="E227" s="40">
        <v>12.86</v>
      </c>
      <c r="F227" s="40">
        <f t="shared" si="23"/>
        <v>-17476.399999999998</v>
      </c>
      <c r="G227" s="40">
        <f t="shared" si="24"/>
        <v>68916.399999999994</v>
      </c>
      <c r="H227" s="232">
        <f t="shared" si="25"/>
        <v>-0.25358840566251284</v>
      </c>
      <c r="I227" s="40"/>
      <c r="J227" s="40"/>
    </row>
    <row r="228" spans="2:10" x14ac:dyDescent="0.25">
      <c r="B228" s="193">
        <v>42530</v>
      </c>
      <c r="C228" s="7">
        <v>4000</v>
      </c>
      <c r="D228" s="79">
        <v>17.184100000000001</v>
      </c>
      <c r="E228" s="40">
        <v>12.51</v>
      </c>
      <c r="F228" s="40">
        <f t="shared" si="23"/>
        <v>-18696.400000000005</v>
      </c>
      <c r="G228" s="40">
        <f t="shared" si="24"/>
        <v>68736.400000000009</v>
      </c>
      <c r="H228" s="232">
        <f t="shared" si="25"/>
        <v>-0.27200144319458108</v>
      </c>
      <c r="I228" s="40"/>
      <c r="J228" s="40"/>
    </row>
    <row r="229" spans="2:10" x14ac:dyDescent="0.25">
      <c r="B229" s="193">
        <v>42532</v>
      </c>
      <c r="C229" s="10">
        <v>4760</v>
      </c>
      <c r="D229" s="200">
        <v>16.386800000000001</v>
      </c>
      <c r="E229" s="40">
        <v>12.14</v>
      </c>
      <c r="F229" s="40">
        <f t="shared" si="23"/>
        <v>-20214.768</v>
      </c>
      <c r="G229" s="40">
        <f t="shared" si="24"/>
        <v>78001.168000000005</v>
      </c>
      <c r="H229" s="232">
        <f t="shared" si="25"/>
        <v>-0.25915981155564233</v>
      </c>
      <c r="I229" s="40"/>
      <c r="J229" s="40"/>
    </row>
    <row r="230" spans="2:10" x14ac:dyDescent="0.25">
      <c r="B230" s="193">
        <v>42535</v>
      </c>
      <c r="C230" s="10">
        <v>4760</v>
      </c>
      <c r="D230" s="200">
        <v>16.387</v>
      </c>
      <c r="E230" s="40">
        <v>11.92</v>
      </c>
      <c r="F230" s="40">
        <f t="shared" si="23"/>
        <v>-21262.920000000002</v>
      </c>
      <c r="G230" s="40">
        <f t="shared" si="24"/>
        <v>78002.12</v>
      </c>
      <c r="H230" s="232">
        <f t="shared" si="25"/>
        <v>-0.27259412949289075</v>
      </c>
      <c r="I230" s="40"/>
      <c r="J230" s="40"/>
    </row>
    <row r="231" spans="2:10" x14ac:dyDescent="0.25">
      <c r="B231" s="193">
        <v>42537</v>
      </c>
      <c r="C231" s="10">
        <v>4760</v>
      </c>
      <c r="D231" s="200">
        <v>16.361599999999999</v>
      </c>
      <c r="E231" s="40">
        <v>11.95</v>
      </c>
      <c r="F231" s="40">
        <f t="shared" si="23"/>
        <v>-20999.216</v>
      </c>
      <c r="G231" s="40">
        <f t="shared" si="24"/>
        <v>77881.216</v>
      </c>
      <c r="H231" s="232">
        <f t="shared" si="25"/>
        <v>-0.26963133189908078</v>
      </c>
      <c r="I231" s="40"/>
      <c r="J231" s="40"/>
    </row>
    <row r="232" spans="2:10" x14ac:dyDescent="0.25">
      <c r="B232" s="193">
        <v>42541</v>
      </c>
      <c r="C232" s="10">
        <v>4600</v>
      </c>
      <c r="D232" s="200">
        <v>16.459700000000002</v>
      </c>
      <c r="E232" s="40">
        <v>12.32</v>
      </c>
      <c r="F232" s="40">
        <f t="shared" si="23"/>
        <v>-19042.620000000006</v>
      </c>
      <c r="G232" s="40">
        <f t="shared" si="24"/>
        <v>75714.62000000001</v>
      </c>
      <c r="H232" s="232">
        <f t="shared" si="25"/>
        <v>-0.25150519146764527</v>
      </c>
      <c r="I232" s="40"/>
      <c r="J232" s="40"/>
    </row>
    <row r="233" spans="2:10" x14ac:dyDescent="0.25">
      <c r="B233" s="193">
        <v>42542</v>
      </c>
      <c r="C233" s="10">
        <v>4000</v>
      </c>
      <c r="D233" s="200">
        <v>17.010200000000001</v>
      </c>
      <c r="E233" s="40">
        <v>12.75</v>
      </c>
      <c r="F233" s="40">
        <f t="shared" si="23"/>
        <v>-17040.800000000003</v>
      </c>
      <c r="G233" s="40">
        <f t="shared" si="24"/>
        <v>68040.800000000003</v>
      </c>
      <c r="H233" s="232">
        <f t="shared" si="25"/>
        <v>-0.25044973016190292</v>
      </c>
      <c r="I233" s="40"/>
      <c r="J233" s="40"/>
    </row>
    <row r="234" spans="2:10" x14ac:dyDescent="0.25">
      <c r="B234" s="193">
        <v>42544</v>
      </c>
      <c r="C234" s="10">
        <v>2500</v>
      </c>
      <c r="D234" s="200">
        <v>18.952100000000002</v>
      </c>
      <c r="E234" s="40">
        <v>14.05</v>
      </c>
      <c r="F234" s="40">
        <f t="shared" si="23"/>
        <v>-12255.250000000002</v>
      </c>
      <c r="G234" s="40">
        <f t="shared" si="24"/>
        <v>47380.250000000007</v>
      </c>
      <c r="H234" s="232">
        <f t="shared" si="25"/>
        <v>-0.25865735195571998</v>
      </c>
      <c r="I234" s="40"/>
      <c r="J234" s="40"/>
    </row>
    <row r="235" spans="2:10" x14ac:dyDescent="0.25">
      <c r="B235" s="193">
        <v>42545</v>
      </c>
      <c r="C235" s="10">
        <v>3000</v>
      </c>
      <c r="D235" s="200">
        <v>18.046700000000001</v>
      </c>
      <c r="E235" s="40">
        <v>13.52</v>
      </c>
      <c r="F235" s="40">
        <f t="shared" si="23"/>
        <v>-13580.100000000006</v>
      </c>
      <c r="G235" s="40">
        <f t="shared" si="24"/>
        <v>54140.100000000006</v>
      </c>
      <c r="H235" s="232">
        <f t="shared" si="25"/>
        <v>-0.25083256218588446</v>
      </c>
      <c r="I235" s="40"/>
      <c r="J235" s="40"/>
    </row>
    <row r="236" spans="2:10" x14ac:dyDescent="0.25">
      <c r="B236" s="193">
        <v>42545</v>
      </c>
      <c r="C236" s="10">
        <v>3500</v>
      </c>
      <c r="D236" s="200">
        <v>17.391500000000001</v>
      </c>
      <c r="E236" s="40">
        <v>13.46</v>
      </c>
      <c r="F236" s="40">
        <f t="shared" si="23"/>
        <v>-13760.25</v>
      </c>
      <c r="G236" s="40">
        <f t="shared" si="24"/>
        <v>60870.25</v>
      </c>
      <c r="H236" s="232">
        <f t="shared" si="25"/>
        <v>-0.22605870683954804</v>
      </c>
      <c r="I236" s="40"/>
      <c r="J236" s="40"/>
    </row>
    <row r="237" spans="2:10" x14ac:dyDescent="0.25">
      <c r="B237" s="193">
        <v>42545</v>
      </c>
      <c r="C237" s="7">
        <v>4000</v>
      </c>
      <c r="D237" s="79">
        <v>16.8825</v>
      </c>
      <c r="E237" s="40">
        <v>13.32</v>
      </c>
      <c r="F237" s="40">
        <f t="shared" si="23"/>
        <v>-14250</v>
      </c>
      <c r="G237" s="40">
        <f t="shared" si="24"/>
        <v>67530</v>
      </c>
      <c r="H237" s="232">
        <f t="shared" si="25"/>
        <v>-0.21101732563305198</v>
      </c>
      <c r="I237" s="40"/>
      <c r="J237" s="40"/>
    </row>
    <row r="238" spans="2:10" x14ac:dyDescent="0.25">
      <c r="B238" s="193">
        <v>42548</v>
      </c>
      <c r="C238" s="10">
        <v>4760</v>
      </c>
      <c r="D238" s="200">
        <v>16.2315</v>
      </c>
      <c r="E238" s="40">
        <v>12.23</v>
      </c>
      <c r="F238" s="40">
        <f t="shared" si="23"/>
        <v>-19047.14</v>
      </c>
      <c r="G238" s="40">
        <f t="shared" si="24"/>
        <v>77261.94</v>
      </c>
      <c r="H238" s="232">
        <f t="shared" si="25"/>
        <v>-0.246526815143394</v>
      </c>
      <c r="I238" s="40"/>
      <c r="J238" s="40"/>
    </row>
    <row r="239" spans="2:10" x14ac:dyDescent="0.25">
      <c r="B239" s="193">
        <v>42548</v>
      </c>
      <c r="C239" s="10">
        <v>5260</v>
      </c>
      <c r="D239" s="200">
        <v>15.884399999999999</v>
      </c>
      <c r="E239" s="40">
        <v>12.23</v>
      </c>
      <c r="F239" s="40">
        <f t="shared" ref="F239:F240" si="26">-C239*(D239-E239)</f>
        <v>-19222.143999999993</v>
      </c>
      <c r="G239" s="40">
        <f t="shared" ref="G239:G240" si="27">IF(C239=0, 0,D239*C239)</f>
        <v>83551.944000000003</v>
      </c>
      <c r="H239" s="232">
        <f t="shared" ref="H239:H240" si="28">IF(C239=0, D239, (E239-D239)/D239)</f>
        <v>-0.23006219939059702</v>
      </c>
      <c r="I239" s="40"/>
      <c r="J239" s="40"/>
    </row>
    <row r="240" spans="2:10" x14ac:dyDescent="0.25">
      <c r="B240" s="193">
        <v>42549</v>
      </c>
      <c r="C240" s="10">
        <v>4500</v>
      </c>
      <c r="D240" s="200">
        <v>16.3767</v>
      </c>
      <c r="E240" s="40">
        <v>12.99</v>
      </c>
      <c r="F240" s="40">
        <f t="shared" si="26"/>
        <v>-15240.149999999998</v>
      </c>
      <c r="G240" s="40">
        <f t="shared" si="27"/>
        <v>73695.149999999994</v>
      </c>
      <c r="H240" s="232">
        <f t="shared" si="28"/>
        <v>-0.2067999047427137</v>
      </c>
      <c r="I240" s="40"/>
      <c r="J240" s="40"/>
    </row>
    <row r="241" spans="2:10" x14ac:dyDescent="0.25">
      <c r="B241" s="193">
        <v>42550</v>
      </c>
      <c r="C241" s="10">
        <v>4500</v>
      </c>
      <c r="D241" s="200">
        <v>16.3767</v>
      </c>
      <c r="E241" s="40">
        <v>13.19</v>
      </c>
      <c r="F241" s="40">
        <f t="shared" ref="F241:F243" si="29">-C241*(D241-E241)</f>
        <v>-14340.15</v>
      </c>
      <c r="G241" s="40">
        <f t="shared" ref="G241:G243" si="30">IF(C241=0, 0,D241*C241)</f>
        <v>73695.149999999994</v>
      </c>
      <c r="H241" s="232">
        <f t="shared" ref="H241:H243" si="31">IF(C241=0, D241, (E241-D241)/D241)</f>
        <v>-0.19458743214444912</v>
      </c>
      <c r="I241" s="40">
        <v>16</v>
      </c>
      <c r="J241" s="40"/>
    </row>
    <row r="242" spans="2:10" x14ac:dyDescent="0.25">
      <c r="B242" s="193">
        <v>42551</v>
      </c>
      <c r="C242" s="10">
        <v>4000</v>
      </c>
      <c r="D242" s="200">
        <v>16.708500000000001</v>
      </c>
      <c r="E242" s="40">
        <v>13.76</v>
      </c>
      <c r="F242" s="40">
        <f t="shared" si="29"/>
        <v>-11794.000000000004</v>
      </c>
      <c r="G242" s="40">
        <f t="shared" si="30"/>
        <v>66834</v>
      </c>
      <c r="H242" s="232">
        <f t="shared" si="31"/>
        <v>-0.176467067660173</v>
      </c>
      <c r="I242" s="40"/>
      <c r="J242" s="40"/>
    </row>
    <row r="243" spans="2:10" x14ac:dyDescent="0.25">
      <c r="B243" s="193">
        <v>42551</v>
      </c>
      <c r="C243" s="10">
        <v>4500</v>
      </c>
      <c r="D243" s="200">
        <v>16.23</v>
      </c>
      <c r="E243" s="40">
        <v>13.76</v>
      </c>
      <c r="F243" s="40">
        <f t="shared" si="29"/>
        <v>-11115.000000000004</v>
      </c>
      <c r="G243" s="40">
        <f t="shared" si="30"/>
        <v>73035</v>
      </c>
      <c r="H243" s="232">
        <f t="shared" si="31"/>
        <v>-0.15218730745532968</v>
      </c>
      <c r="I243" s="40" t="s">
        <v>241</v>
      </c>
      <c r="J243" s="40"/>
    </row>
    <row r="244" spans="2:10" x14ac:dyDescent="0.25">
      <c r="B244" s="193">
        <v>42552</v>
      </c>
      <c r="C244" s="10">
        <v>4500</v>
      </c>
      <c r="D244" s="200">
        <v>16.23</v>
      </c>
      <c r="E244" s="40">
        <v>12.5</v>
      </c>
      <c r="F244" s="40">
        <f t="shared" ref="F244:F245" si="32">-C244*(D244-E244)</f>
        <v>-16785.000000000004</v>
      </c>
      <c r="G244" s="40">
        <f t="shared" ref="G244:G245" si="33">IF(C244=0, 0,D244*C244)</f>
        <v>73035</v>
      </c>
      <c r="H244" s="232">
        <f t="shared" ref="H244:H245" si="34">IF(C244=0, D244, (E244-D244)/D244)</f>
        <v>-0.22982131854590268</v>
      </c>
      <c r="I244" s="40"/>
      <c r="J244" s="40"/>
    </row>
    <row r="245" spans="2:10" x14ac:dyDescent="0.25">
      <c r="B245" s="193">
        <v>42556</v>
      </c>
      <c r="C245" s="456">
        <v>5000</v>
      </c>
      <c r="D245" s="457">
        <v>15.7963</v>
      </c>
      <c r="E245" s="40">
        <v>11.91</v>
      </c>
      <c r="F245" s="40">
        <f t="shared" si="32"/>
        <v>-19431.5</v>
      </c>
      <c r="G245" s="40">
        <f t="shared" si="33"/>
        <v>78981.5</v>
      </c>
      <c r="H245" s="232">
        <f t="shared" si="34"/>
        <v>-0.24602596810645533</v>
      </c>
      <c r="I245" s="40">
        <v>15.6</v>
      </c>
      <c r="J245" s="40"/>
    </row>
    <row r="246" spans="2:10" x14ac:dyDescent="0.25">
      <c r="B246" s="193">
        <v>42557</v>
      </c>
      <c r="C246" s="10">
        <v>4500</v>
      </c>
      <c r="D246" s="200">
        <v>16.142600000000002</v>
      </c>
      <c r="E246" s="40">
        <v>12.2</v>
      </c>
      <c r="F246" s="40">
        <f t="shared" ref="F246" si="35">-C246*(D246-E246)</f>
        <v>-17741.700000000012</v>
      </c>
      <c r="G246" s="40">
        <f t="shared" ref="G246" si="36">IF(C246=0, 0,D246*C246)</f>
        <v>72641.700000000012</v>
      </c>
      <c r="H246" s="232">
        <f t="shared" ref="H246" si="37">IF(C246=0, D246, (E246-D246)/D246)</f>
        <v>-0.24423574888803551</v>
      </c>
      <c r="I246" s="40"/>
      <c r="J246" s="40"/>
    </row>
    <row r="247" spans="2:10" x14ac:dyDescent="0.25">
      <c r="B247" s="193">
        <v>42559</v>
      </c>
      <c r="C247" s="10">
        <v>4500</v>
      </c>
      <c r="D247" s="200">
        <v>16.142600000000002</v>
      </c>
      <c r="E247" s="40">
        <v>12.62</v>
      </c>
      <c r="F247" s="40">
        <f t="shared" ref="F247" si="38">-C247*(D247-E247)</f>
        <v>-15851.700000000012</v>
      </c>
      <c r="G247" s="40">
        <f t="shared" ref="G247" si="39">IF(C247=0, 0,D247*C247)</f>
        <v>72641.700000000012</v>
      </c>
      <c r="H247" s="232">
        <f t="shared" ref="H247" si="40">IF(C247=0, D247, (E247-D247)/D247)</f>
        <v>-0.21821763532516461</v>
      </c>
      <c r="I247" s="40"/>
      <c r="J247" s="40"/>
    </row>
    <row r="248" spans="2:10" x14ac:dyDescent="0.25">
      <c r="B248" s="193">
        <v>42562</v>
      </c>
      <c r="C248" s="10">
        <v>4500</v>
      </c>
      <c r="D248" s="200">
        <v>16.143000000000001</v>
      </c>
      <c r="E248" s="40">
        <v>12.64</v>
      </c>
      <c r="F248" s="40">
        <f t="shared" ref="F248" si="41">-C248*(D248-E248)</f>
        <v>-15763.5</v>
      </c>
      <c r="G248" s="40">
        <f t="shared" ref="G248" si="42">IF(C248=0, 0,D248*C248)</f>
        <v>72643.5</v>
      </c>
      <c r="H248" s="232">
        <f t="shared" ref="H248" si="43">IF(C248=0, D248, (E248-D248)/D248)</f>
        <v>-0.21699807966301182</v>
      </c>
      <c r="I248" s="40"/>
      <c r="J248" s="40"/>
    </row>
    <row r="249" spans="2:10" x14ac:dyDescent="0.25">
      <c r="B249" s="193">
        <v>42572</v>
      </c>
      <c r="C249" s="10">
        <v>4500</v>
      </c>
      <c r="D249" s="200">
        <v>16.143000000000001</v>
      </c>
      <c r="E249" s="40">
        <v>13.18</v>
      </c>
      <c r="F249" s="40">
        <f t="shared" ref="F249" si="44">-C249*(D249-E249)</f>
        <v>-13333.500000000004</v>
      </c>
      <c r="G249" s="40">
        <f t="shared" ref="G249" si="45">IF(C249=0, 0,D249*C249)</f>
        <v>72643.5</v>
      </c>
      <c r="H249" s="232">
        <f t="shared" ref="H249" si="46">IF(C249=0, D249, (E249-D249)/D249)</f>
        <v>-0.18354704825621018</v>
      </c>
      <c r="I249" s="40"/>
      <c r="J249" s="40"/>
    </row>
    <row r="250" spans="2:10" x14ac:dyDescent="0.25">
      <c r="B250" s="193">
        <v>42576</v>
      </c>
      <c r="C250" s="7">
        <v>4000</v>
      </c>
      <c r="D250" s="79">
        <v>16.433</v>
      </c>
      <c r="E250" s="40">
        <v>13.92</v>
      </c>
      <c r="F250" s="40">
        <f t="shared" ref="F250" si="47">-C250*(D250-E250)</f>
        <v>-10052</v>
      </c>
      <c r="G250" s="40">
        <f t="shared" ref="G250" si="48">IF(C250=0, 0,D250*C250)</f>
        <v>65732</v>
      </c>
      <c r="H250" s="232">
        <f t="shared" ref="H250" si="49">IF(C250=0, D250, (E250-D250)/D250)</f>
        <v>-0.15292399440150917</v>
      </c>
      <c r="I250" s="40"/>
      <c r="J250" s="40"/>
    </row>
    <row r="251" spans="2:10" x14ac:dyDescent="0.25">
      <c r="B251" s="193">
        <v>42577</v>
      </c>
      <c r="C251" s="10">
        <v>3200</v>
      </c>
      <c r="D251" s="200">
        <v>16.935400000000001</v>
      </c>
      <c r="E251" s="40">
        <v>14.67</v>
      </c>
      <c r="F251" s="40">
        <f t="shared" ref="F251" si="50">-C251*(D251-E251)</f>
        <v>-7249.2800000000043</v>
      </c>
      <c r="G251" s="40">
        <f t="shared" ref="G251" si="51">IF(C251=0, 0,D251*C251)</f>
        <v>54193.280000000006</v>
      </c>
      <c r="H251" s="232">
        <f t="shared" ref="H251" si="52">IF(C251=0, D251, (E251-D251)/D251)</f>
        <v>-0.1337671386563058</v>
      </c>
      <c r="I251" s="40"/>
      <c r="J251" s="40"/>
    </row>
    <row r="252" spans="2:10" x14ac:dyDescent="0.25">
      <c r="B252" s="193">
        <v>42578</v>
      </c>
      <c r="C252" s="10">
        <v>3400</v>
      </c>
      <c r="D252" s="200">
        <v>16.7698</v>
      </c>
      <c r="E252" s="40">
        <v>14.19</v>
      </c>
      <c r="F252" s="40">
        <f t="shared" ref="F252:F253" si="53">-C252*(D252-E252)</f>
        <v>-8771.3200000000015</v>
      </c>
      <c r="G252" s="40">
        <f t="shared" ref="G252:G253" si="54">IF(C252=0, 0,D252*C252)</f>
        <v>57017.32</v>
      </c>
      <c r="H252" s="232">
        <f t="shared" ref="H252:H253" si="55">IF(C252=0, D252, (E252-D252)/D252)</f>
        <v>-0.15383606244558673</v>
      </c>
      <c r="I252" s="40"/>
      <c r="J252" s="40"/>
    </row>
    <row r="253" spans="2:10" x14ac:dyDescent="0.25">
      <c r="B253" s="193">
        <v>42579</v>
      </c>
      <c r="C253" s="7">
        <v>4000</v>
      </c>
      <c r="D253" s="79">
        <v>16.327300000000001</v>
      </c>
      <c r="E253" s="40">
        <v>13.81</v>
      </c>
      <c r="F253" s="40">
        <f t="shared" si="53"/>
        <v>-10069.200000000003</v>
      </c>
      <c r="G253" s="40">
        <f t="shared" si="54"/>
        <v>65309.200000000004</v>
      </c>
      <c r="H253" s="232">
        <f t="shared" si="55"/>
        <v>-0.15417735939193869</v>
      </c>
      <c r="I253" s="40"/>
      <c r="J253" s="40"/>
    </row>
    <row r="254" spans="2:10" x14ac:dyDescent="0.25">
      <c r="B254" s="193">
        <v>42580</v>
      </c>
      <c r="C254" s="10">
        <v>4500</v>
      </c>
      <c r="D254" s="200">
        <v>16.026499999999999</v>
      </c>
      <c r="E254" s="40">
        <v>13.74</v>
      </c>
      <c r="F254" s="40">
        <f t="shared" ref="F254:F258" si="56">-C254*(D254-E254)</f>
        <v>-10289.249999999993</v>
      </c>
      <c r="G254" s="40">
        <f t="shared" ref="G254:G258" si="57">IF(C254=0, 0,D254*C254)</f>
        <v>72119.25</v>
      </c>
      <c r="H254" s="232">
        <f t="shared" ref="H254:H258" si="58">IF(C254=0, D254, (E254-D254)/D254)</f>
        <v>-0.14266995289052498</v>
      </c>
      <c r="I254" s="40"/>
      <c r="J254" s="40"/>
    </row>
    <row r="255" spans="2:10" x14ac:dyDescent="0.25">
      <c r="B255" s="193">
        <v>42585</v>
      </c>
      <c r="C255" s="10">
        <v>4700</v>
      </c>
      <c r="D255" s="200">
        <v>15.9011</v>
      </c>
      <c r="E255" s="40">
        <v>13.4</v>
      </c>
      <c r="F255" s="40">
        <f t="shared" si="56"/>
        <v>-11755.169999999996</v>
      </c>
      <c r="G255" s="40">
        <f t="shared" si="57"/>
        <v>74735.17</v>
      </c>
      <c r="H255" s="232">
        <f t="shared" si="58"/>
        <v>-0.15729100502480955</v>
      </c>
      <c r="I255" s="40"/>
      <c r="J255" s="40"/>
    </row>
    <row r="256" spans="2:10" x14ac:dyDescent="0.25">
      <c r="B256" s="193">
        <v>42586</v>
      </c>
      <c r="C256" s="10">
        <v>4500</v>
      </c>
      <c r="D256" s="200">
        <v>15.990399999999999</v>
      </c>
      <c r="E256" s="40">
        <v>14.03</v>
      </c>
      <c r="F256" s="40">
        <f t="shared" si="56"/>
        <v>-8821.7999999999993</v>
      </c>
      <c r="G256" s="40">
        <f t="shared" si="57"/>
        <v>71956.800000000003</v>
      </c>
      <c r="H256" s="232">
        <f t="shared" si="58"/>
        <v>-0.12259855913548129</v>
      </c>
      <c r="I256" s="40" t="s">
        <v>289</v>
      </c>
      <c r="J256" s="40"/>
    </row>
    <row r="257" spans="2:10" x14ac:dyDescent="0.25">
      <c r="B257" s="193">
        <v>42587</v>
      </c>
      <c r="C257" s="7">
        <v>4000</v>
      </c>
      <c r="D257" s="79">
        <v>16.158000000000001</v>
      </c>
      <c r="E257" s="40">
        <v>14.52</v>
      </c>
      <c r="F257" s="40">
        <f t="shared" si="56"/>
        <v>-6552.0000000000064</v>
      </c>
      <c r="G257" s="40">
        <f t="shared" si="57"/>
        <v>64632.000000000007</v>
      </c>
      <c r="H257" s="232">
        <f t="shared" si="58"/>
        <v>-0.10137393241737848</v>
      </c>
      <c r="I257" s="40">
        <v>16</v>
      </c>
      <c r="J257" s="40"/>
    </row>
    <row r="258" spans="2:10" x14ac:dyDescent="0.25">
      <c r="B258" s="193">
        <v>42593</v>
      </c>
      <c r="C258" s="10">
        <v>4000</v>
      </c>
      <c r="D258" s="200">
        <v>16.158000000000001</v>
      </c>
      <c r="E258" s="40">
        <v>14.2</v>
      </c>
      <c r="F258" s="40">
        <f t="shared" si="56"/>
        <v>-7832.0000000000082</v>
      </c>
      <c r="G258" s="40">
        <f t="shared" si="57"/>
        <v>64632.000000000007</v>
      </c>
      <c r="H258" s="232">
        <f t="shared" si="58"/>
        <v>-0.12117836365886879</v>
      </c>
      <c r="I258" s="40"/>
      <c r="J258" s="40"/>
    </row>
    <row r="259" spans="2:10" x14ac:dyDescent="0.25">
      <c r="B259" s="193">
        <v>42597</v>
      </c>
      <c r="C259" s="444">
        <v>2000</v>
      </c>
      <c r="D259" s="445">
        <v>17.3687</v>
      </c>
      <c r="E259" s="40">
        <v>15.53</v>
      </c>
      <c r="F259" s="40">
        <f t="shared" ref="F259:F260" si="59">-C259*(D259-E259)</f>
        <v>-3677.4000000000024</v>
      </c>
      <c r="G259" s="40">
        <f t="shared" ref="G259:G260" si="60">IF(C259=0, 0,D259*C259)</f>
        <v>34737.4</v>
      </c>
      <c r="H259" s="232">
        <f t="shared" ref="H259:H260" si="61">IF(C259=0, D259, (E259-D259)/D259)</f>
        <v>-0.10586284523309177</v>
      </c>
      <c r="I259" s="446">
        <v>17</v>
      </c>
      <c r="J259" s="40"/>
    </row>
    <row r="260" spans="2:10" x14ac:dyDescent="0.25">
      <c r="B260" s="193">
        <v>42599</v>
      </c>
      <c r="C260" s="10">
        <v>2000</v>
      </c>
      <c r="D260" s="200">
        <v>17.331299999999999</v>
      </c>
      <c r="E260" s="40">
        <v>15.52</v>
      </c>
      <c r="F260" s="40">
        <f t="shared" si="59"/>
        <v>-3622.5999999999985</v>
      </c>
      <c r="G260" s="40">
        <f t="shared" si="60"/>
        <v>34662.6</v>
      </c>
      <c r="H260" s="232">
        <f t="shared" si="61"/>
        <v>-0.10451033678950797</v>
      </c>
      <c r="I260" s="40"/>
      <c r="J260" s="40"/>
    </row>
    <row r="261" spans="2:10" x14ac:dyDescent="0.25">
      <c r="B261" s="193">
        <v>42600</v>
      </c>
      <c r="C261" s="10">
        <v>2000</v>
      </c>
      <c r="D261" s="200">
        <v>17.331299999999999</v>
      </c>
      <c r="E261" s="40">
        <v>15.77</v>
      </c>
      <c r="F261" s="40">
        <f t="shared" ref="F261" si="62">-C261*(D261-E261)</f>
        <v>-3122.5999999999985</v>
      </c>
      <c r="G261" s="40">
        <f t="shared" ref="G261" si="63">IF(C261=0, 0,D261*C261)</f>
        <v>34662.6</v>
      </c>
      <c r="H261" s="232">
        <f t="shared" ref="H261" si="64">IF(C261=0, D261, (E261-D261)/D261)</f>
        <v>-9.0085567730060601E-2</v>
      </c>
      <c r="I261" s="40"/>
      <c r="J261" s="40"/>
    </row>
    <row r="262" spans="2:10" x14ac:dyDescent="0.25">
      <c r="B262" s="193">
        <v>42601</v>
      </c>
      <c r="C262" s="10">
        <v>2000</v>
      </c>
      <c r="D262" s="200">
        <v>17.331299999999999</v>
      </c>
      <c r="E262" s="40">
        <v>16.25</v>
      </c>
      <c r="F262" s="40">
        <f t="shared" ref="F262" si="65">-C262*(D262-E262)</f>
        <v>-2162.5999999999976</v>
      </c>
      <c r="G262" s="40">
        <f t="shared" ref="G262" si="66">IF(C262=0, 0,D262*C262)</f>
        <v>34662.6</v>
      </c>
      <c r="H262" s="232">
        <f t="shared" ref="H262" si="67">IF(C262=0, D262, (E262-D262)/D262)</f>
        <v>-6.2390011135921651E-2</v>
      </c>
      <c r="I262" s="40"/>
      <c r="J262" s="40"/>
    </row>
    <row r="263" spans="2:10" x14ac:dyDescent="0.25">
      <c r="B263" s="193">
        <v>42604</v>
      </c>
      <c r="C263" s="10">
        <v>2000</v>
      </c>
      <c r="D263" s="200">
        <v>17.331299999999999</v>
      </c>
      <c r="E263" s="40">
        <v>16.190000000000001</v>
      </c>
      <c r="F263" s="40">
        <f t="shared" ref="F263" si="68">-C263*(D263-E263)</f>
        <v>-2282.5999999999949</v>
      </c>
      <c r="G263" s="40">
        <f t="shared" ref="G263" si="69">IF(C263=0, 0,D263*C263)</f>
        <v>34662.6</v>
      </c>
      <c r="H263" s="232">
        <f t="shared" ref="H263" si="70">IF(C263=0, D263, (E263-D263)/D263)</f>
        <v>-6.5851955710188939E-2</v>
      </c>
      <c r="I263" s="40"/>
      <c r="J263" s="40"/>
    </row>
    <row r="264" spans="2:10" x14ac:dyDescent="0.25">
      <c r="B264" s="193">
        <v>42607</v>
      </c>
      <c r="C264" s="10">
        <v>2000</v>
      </c>
      <c r="D264" s="200">
        <v>17.331299999999999</v>
      </c>
      <c r="E264" s="40">
        <v>16.2</v>
      </c>
      <c r="F264" s="40">
        <f t="shared" ref="F264" si="71">-C264*(D264-E264)</f>
        <v>-2262.599999999999</v>
      </c>
      <c r="G264" s="40">
        <f t="shared" ref="G264" si="72">IF(C264=0, 0,D264*C264)</f>
        <v>34662.6</v>
      </c>
      <c r="H264" s="232">
        <f t="shared" ref="H264" si="73">IF(C264=0, D264, (E264-D264)/D264)</f>
        <v>-6.5274964947811168E-2</v>
      </c>
      <c r="I264" s="40"/>
      <c r="J264" s="40"/>
    </row>
    <row r="265" spans="2:10" x14ac:dyDescent="0.25">
      <c r="B265" s="193">
        <v>42609</v>
      </c>
      <c r="C265" s="10">
        <v>2000</v>
      </c>
      <c r="D265" s="200">
        <v>17.331299999999999</v>
      </c>
      <c r="E265" s="40">
        <v>16.91</v>
      </c>
      <c r="F265" s="40">
        <f t="shared" ref="F265" si="74">-C265*(D265-E265)</f>
        <v>-842.59999999999741</v>
      </c>
      <c r="G265" s="40">
        <f t="shared" ref="G265" si="75">IF(C265=0, 0,D265*C265)</f>
        <v>34662.6</v>
      </c>
      <c r="H265" s="232">
        <f t="shared" ref="H265" si="76">IF(C265=0, D265, (E265-D265)/D265)</f>
        <v>-2.4308620818980612E-2</v>
      </c>
      <c r="I265" s="40"/>
      <c r="J265" s="40"/>
    </row>
    <row r="266" spans="2:10" x14ac:dyDescent="0.25">
      <c r="B266" s="193">
        <v>42612</v>
      </c>
      <c r="C266" s="10">
        <v>2000</v>
      </c>
      <c r="D266" s="200">
        <v>17.331299999999999</v>
      </c>
      <c r="E266" s="40">
        <v>16.739999999999998</v>
      </c>
      <c r="F266" s="40">
        <f t="shared" ref="F266" si="77">-C266*(D266-E266)</f>
        <v>-1182.6000000000008</v>
      </c>
      <c r="G266" s="40">
        <f t="shared" ref="G266" si="78">IF(C266=0, 0,D266*C266)</f>
        <v>34662.6</v>
      </c>
      <c r="H266" s="232">
        <f t="shared" ref="H266" si="79">IF(C266=0, D266, (E266-D266)/D266)</f>
        <v>-3.4117463779404916E-2</v>
      </c>
      <c r="I266" s="40"/>
      <c r="J266" s="40"/>
    </row>
    <row r="267" spans="2:10" x14ac:dyDescent="0.25">
      <c r="B267" s="193">
        <v>42615</v>
      </c>
      <c r="C267" s="10">
        <v>2000</v>
      </c>
      <c r="D267" s="200">
        <v>17.331299999999999</v>
      </c>
      <c r="E267" s="40">
        <v>16.7</v>
      </c>
      <c r="F267" s="40">
        <f t="shared" ref="F267:F268" si="80">-C267*(D267-E267)</f>
        <v>-1262.599999999999</v>
      </c>
      <c r="G267" s="40">
        <f t="shared" ref="G267:G268" si="81">IF(C267=0, 0,D267*C267)</f>
        <v>34662.6</v>
      </c>
      <c r="H267" s="232">
        <f t="shared" ref="H267:H268" si="82">IF(C267=0, D267, (E267-D267)/D267)</f>
        <v>-3.6425426828916446E-2</v>
      </c>
      <c r="I267" s="40"/>
      <c r="J267" s="40"/>
    </row>
    <row r="268" spans="2:10" x14ac:dyDescent="0.25">
      <c r="B268" s="193">
        <v>42619</v>
      </c>
      <c r="C268" s="444">
        <v>2000</v>
      </c>
      <c r="D268" s="445">
        <v>17.273900000000001</v>
      </c>
      <c r="E268" s="40">
        <v>17.010000000000002</v>
      </c>
      <c r="F268" s="40">
        <f t="shared" si="80"/>
        <v>-527.79999999999916</v>
      </c>
      <c r="G268" s="40">
        <f t="shared" si="81"/>
        <v>34547.800000000003</v>
      </c>
      <c r="H268" s="232">
        <f t="shared" si="82"/>
        <v>-1.5277383798678906E-2</v>
      </c>
      <c r="I268" s="446">
        <v>17</v>
      </c>
      <c r="J268" s="40"/>
    </row>
    <row r="269" spans="2:10" x14ac:dyDescent="0.25">
      <c r="B269" s="193">
        <v>42620</v>
      </c>
      <c r="C269" s="444">
        <v>2000</v>
      </c>
      <c r="D269" s="445">
        <v>17.234000000000002</v>
      </c>
      <c r="E269" s="40">
        <v>17.16</v>
      </c>
      <c r="F269" s="40">
        <f t="shared" ref="F269:F271" si="83">-C269*(D269-E269)</f>
        <v>-148.00000000000324</v>
      </c>
      <c r="G269" s="40">
        <f t="shared" ref="G269:G271" si="84">IF(C269=0, 0,D269*C269)</f>
        <v>34468</v>
      </c>
      <c r="H269" s="232">
        <f t="shared" ref="H269:H271" si="85">IF(C269=0, D269, (E269-D269)/D269)</f>
        <v>-4.2938377625624706E-3</v>
      </c>
      <c r="I269" s="446">
        <v>17</v>
      </c>
      <c r="J269" s="40"/>
    </row>
    <row r="270" spans="2:10" x14ac:dyDescent="0.25">
      <c r="B270" s="193">
        <v>42621</v>
      </c>
      <c r="C270" s="10">
        <v>1500</v>
      </c>
      <c r="D270" s="200">
        <v>17.168800000000001</v>
      </c>
      <c r="E270" s="40">
        <v>17.45</v>
      </c>
      <c r="F270" s="40">
        <f t="shared" si="83"/>
        <v>421.79999999999751</v>
      </c>
      <c r="G270" s="40">
        <f t="shared" si="84"/>
        <v>25753.200000000001</v>
      </c>
      <c r="H270" s="232">
        <f t="shared" si="85"/>
        <v>1.6378547132006798E-2</v>
      </c>
      <c r="I270" s="40"/>
      <c r="J270" s="40"/>
    </row>
    <row r="271" spans="2:10" x14ac:dyDescent="0.25">
      <c r="B271" s="193">
        <v>42622</v>
      </c>
      <c r="C271" s="444">
        <v>2000</v>
      </c>
      <c r="D271" s="445">
        <v>17.137899999999998</v>
      </c>
      <c r="E271" s="40">
        <v>16.809999999999999</v>
      </c>
      <c r="F271" s="40">
        <f t="shared" si="83"/>
        <v>-655.79999999999927</v>
      </c>
      <c r="G271" s="40">
        <f t="shared" si="84"/>
        <v>34275.799999999996</v>
      </c>
      <c r="H271" s="232">
        <f t="shared" si="85"/>
        <v>-1.9133032635270348E-2</v>
      </c>
      <c r="I271" s="446">
        <v>17</v>
      </c>
      <c r="J271" s="40"/>
    </row>
    <row r="272" spans="2:10" x14ac:dyDescent="0.25">
      <c r="B272" s="193">
        <v>42625</v>
      </c>
      <c r="C272" s="10">
        <v>2000</v>
      </c>
      <c r="D272" s="200">
        <v>17.137899999999998</v>
      </c>
      <c r="E272" s="40">
        <v>17.149999999999999</v>
      </c>
      <c r="F272" s="40">
        <f t="shared" ref="F272:F273" si="86">-C272*(D272-E272)</f>
        <v>24.200000000000443</v>
      </c>
      <c r="G272" s="40">
        <f t="shared" ref="G272:G273" si="87">IF(C272=0, 0,D272*C272)</f>
        <v>34275.799999999996</v>
      </c>
      <c r="H272" s="232">
        <f t="shared" ref="H272:H273" si="88">IF(C272=0, D272, (E272-D272)/D272)</f>
        <v>7.0603749584256077E-4</v>
      </c>
      <c r="I272" s="40"/>
      <c r="J272" s="40"/>
    </row>
    <row r="273" spans="2:10" x14ac:dyDescent="0.25">
      <c r="B273" s="193">
        <v>42626</v>
      </c>
      <c r="C273" s="10">
        <v>2100</v>
      </c>
      <c r="D273" s="200">
        <v>17.1065</v>
      </c>
      <c r="E273" s="40">
        <v>16.75</v>
      </c>
      <c r="F273" s="40">
        <f t="shared" si="86"/>
        <v>-748.650000000001</v>
      </c>
      <c r="G273" s="40">
        <f t="shared" si="87"/>
        <v>35923.65</v>
      </c>
      <c r="H273" s="232">
        <f t="shared" si="88"/>
        <v>-2.0840031566948265E-2</v>
      </c>
      <c r="I273" s="40"/>
      <c r="J273" s="40"/>
    </row>
    <row r="274" spans="2:10" x14ac:dyDescent="0.25">
      <c r="B274" s="193">
        <v>42627</v>
      </c>
      <c r="C274" s="10">
        <v>2100</v>
      </c>
      <c r="D274" s="200">
        <v>17.1065</v>
      </c>
      <c r="E274" s="40">
        <v>16.93</v>
      </c>
      <c r="F274" s="40">
        <f t="shared" ref="F274" si="89">-C274*(D274-E274)</f>
        <v>-370.65000000000163</v>
      </c>
      <c r="G274" s="40">
        <f t="shared" ref="G274" si="90">IF(C274=0, 0,D274*C274)</f>
        <v>35923.65</v>
      </c>
      <c r="H274" s="232">
        <f t="shared" ref="H274" si="91">IF(C274=0, D274, (E274-D274)/D274)</f>
        <v>-1.0317715488264739E-2</v>
      </c>
      <c r="I274" s="40"/>
      <c r="J274" s="40"/>
    </row>
    <row r="275" spans="2:10" x14ac:dyDescent="0.25">
      <c r="B275" s="193">
        <v>42628</v>
      </c>
      <c r="C275" s="10">
        <v>2100</v>
      </c>
      <c r="D275" s="200">
        <v>17.1065</v>
      </c>
      <c r="E275" s="40">
        <v>17.45</v>
      </c>
      <c r="F275" s="40">
        <f t="shared" ref="F275" si="92">-C275*(D275-E275)</f>
        <v>721.34999999999752</v>
      </c>
      <c r="G275" s="40">
        <f t="shared" ref="G275" si="93">IF(C275=0, 0,D275*C275)</f>
        <v>35923.65</v>
      </c>
      <c r="H275" s="232">
        <f t="shared" ref="H275" si="94">IF(C275=0, D275, (E275-D275)/D275)</f>
        <v>2.008008651682102E-2</v>
      </c>
      <c r="I275" s="40"/>
      <c r="J275" s="40"/>
    </row>
    <row r="276" spans="2:10" x14ac:dyDescent="0.25">
      <c r="B276" s="193">
        <v>42629</v>
      </c>
      <c r="C276" s="10">
        <v>2100</v>
      </c>
      <c r="D276" s="200">
        <v>17.1065</v>
      </c>
      <c r="E276" s="40">
        <v>17.48</v>
      </c>
      <c r="F276" s="40">
        <f t="shared" ref="F276" si="95">-C276*(D276-E276)</f>
        <v>784.34999999999991</v>
      </c>
      <c r="G276" s="40">
        <f t="shared" ref="G276" si="96">IF(C276=0, 0,D276*C276)</f>
        <v>35923.65</v>
      </c>
      <c r="H276" s="232">
        <f t="shared" ref="H276" si="97">IF(C276=0, D276, (E276-D276)/D276)</f>
        <v>2.1833805863268343E-2</v>
      </c>
      <c r="I276" s="40"/>
      <c r="J276" s="40"/>
    </row>
    <row r="277" spans="2:10" x14ac:dyDescent="0.25">
      <c r="B277" s="193">
        <v>42632</v>
      </c>
      <c r="C277" s="10">
        <v>2100</v>
      </c>
      <c r="D277" s="200">
        <v>17.106529999999999</v>
      </c>
      <c r="E277" s="40">
        <v>16.95</v>
      </c>
      <c r="F277" s="40">
        <f t="shared" ref="F277:F278" si="98">-C277*(D277-E277)</f>
        <v>-328.71300000000014</v>
      </c>
      <c r="G277" s="40">
        <f t="shared" ref="G277:G278" si="99">IF(C277=0, 0,D277*C277)</f>
        <v>35923.712999999996</v>
      </c>
      <c r="H277" s="232">
        <f t="shared" ref="H277:H278" si="100">IF(C277=0, D277, (E277-D277)/D277)</f>
        <v>-9.150306929576019E-3</v>
      </c>
      <c r="I277" s="40"/>
      <c r="J277" s="40"/>
    </row>
    <row r="278" spans="2:10" x14ac:dyDescent="0.25">
      <c r="B278" s="193">
        <v>42634</v>
      </c>
      <c r="C278" s="10">
        <v>1600</v>
      </c>
      <c r="D278" s="200">
        <v>16.943059999999999</v>
      </c>
      <c r="E278" s="40">
        <v>17.66</v>
      </c>
      <c r="F278" s="40">
        <f t="shared" si="98"/>
        <v>1147.1040000000016</v>
      </c>
      <c r="G278" s="40">
        <f t="shared" si="99"/>
        <v>27108.895999999997</v>
      </c>
      <c r="H278" s="232">
        <f t="shared" si="100"/>
        <v>4.2314670431433346E-2</v>
      </c>
      <c r="I278" s="40"/>
      <c r="J278" s="40"/>
    </row>
    <row r="279" spans="2:10" x14ac:dyDescent="0.25">
      <c r="B279" s="193">
        <v>42635</v>
      </c>
      <c r="C279" s="10">
        <v>1600</v>
      </c>
      <c r="D279" s="200">
        <v>16.943059999999999</v>
      </c>
      <c r="E279" s="40">
        <v>17.59</v>
      </c>
      <c r="F279" s="40">
        <f t="shared" ref="F279" si="101">-C279*(D279-E279)</f>
        <v>1035.1040000000012</v>
      </c>
      <c r="G279" s="40">
        <f t="shared" ref="G279" si="102">IF(C279=0, 0,D279*C279)</f>
        <v>27108.895999999997</v>
      </c>
      <c r="H279" s="232">
        <f t="shared" ref="H279" si="103">IF(C279=0, D279, (E279-D279)/D279)</f>
        <v>3.8183185327797978E-2</v>
      </c>
      <c r="I279" s="40"/>
      <c r="J279" s="40"/>
    </row>
    <row r="280" spans="2:10" x14ac:dyDescent="0.25">
      <c r="B280" s="193">
        <v>42640</v>
      </c>
      <c r="C280" s="10">
        <v>1600</v>
      </c>
      <c r="D280" s="200">
        <v>16.943059999999999</v>
      </c>
      <c r="E280" s="40">
        <v>18</v>
      </c>
      <c r="F280" s="40">
        <f t="shared" ref="F280:F281" si="104">-C280*(D280-E280)</f>
        <v>1691.1040000000014</v>
      </c>
      <c r="G280" s="40">
        <f t="shared" ref="G280:G281" si="105">IF(C280=0, 0,D280*C280)</f>
        <v>27108.895999999997</v>
      </c>
      <c r="H280" s="232">
        <f t="shared" ref="H280:H281" si="106">IF(C280=0, D280, (E280-D280)/D280)</f>
        <v>6.2381883791947909E-2</v>
      </c>
      <c r="I280" s="40"/>
      <c r="J280" s="40"/>
    </row>
    <row r="281" spans="2:10" x14ac:dyDescent="0.25">
      <c r="B281" s="193">
        <v>42641</v>
      </c>
      <c r="C281" s="10">
        <v>1800</v>
      </c>
      <c r="D281" s="200">
        <v>16.979289999999999</v>
      </c>
      <c r="E281" s="40">
        <v>17.440000000000001</v>
      </c>
      <c r="F281" s="40">
        <f t="shared" si="104"/>
        <v>829.27800000000434</v>
      </c>
      <c r="G281" s="40">
        <f t="shared" si="105"/>
        <v>30562.721999999998</v>
      </c>
      <c r="H281" s="232">
        <f t="shared" si="106"/>
        <v>2.71336433973389E-2</v>
      </c>
      <c r="I281" s="40"/>
      <c r="J281" s="40"/>
    </row>
    <row r="282" spans="2:10" x14ac:dyDescent="0.25">
      <c r="B282" s="193">
        <v>42643</v>
      </c>
      <c r="C282" s="10">
        <v>1800</v>
      </c>
      <c r="D282" s="200">
        <v>16.979289999999999</v>
      </c>
      <c r="E282" s="40">
        <v>17.78</v>
      </c>
      <c r="F282" s="40">
        <f t="shared" ref="F282:F283" si="107">-C282*(D282-E282)</f>
        <v>1441.2780000000041</v>
      </c>
      <c r="G282" s="40">
        <f t="shared" ref="G282:G283" si="108">IF(C282=0, 0,D282*C282)</f>
        <v>30562.721999999998</v>
      </c>
      <c r="H282" s="232">
        <f t="shared" ref="H282:H283" si="109">IF(C282=0, D282, (E282-D282)/D282)</f>
        <v>4.7158037821369583E-2</v>
      </c>
      <c r="I282" s="40"/>
      <c r="J282" s="40"/>
    </row>
    <row r="283" spans="2:10" x14ac:dyDescent="0.25">
      <c r="B283" s="193">
        <v>42647</v>
      </c>
      <c r="C283" s="444">
        <v>2000</v>
      </c>
      <c r="D283" s="445">
        <v>16.989360000000001</v>
      </c>
      <c r="E283" s="40">
        <v>17.8</v>
      </c>
      <c r="F283" s="40">
        <f t="shared" si="107"/>
        <v>1621.2799999999988</v>
      </c>
      <c r="G283" s="40">
        <f t="shared" si="108"/>
        <v>33978.720000000001</v>
      </c>
      <c r="H283" s="232">
        <f t="shared" si="109"/>
        <v>4.7714569589437116E-2</v>
      </c>
      <c r="I283" s="551" t="s">
        <v>322</v>
      </c>
      <c r="J283" s="202" t="s">
        <v>320</v>
      </c>
    </row>
    <row r="284" spans="2:10" x14ac:dyDescent="0.25">
      <c r="B284" s="193">
        <v>42648</v>
      </c>
      <c r="C284" s="10">
        <v>2000</v>
      </c>
      <c r="D284" s="200">
        <v>16.989360000000001</v>
      </c>
      <c r="E284" s="40">
        <v>17.7</v>
      </c>
      <c r="F284" s="40">
        <f t="shared" ref="F284:F286" si="110">-C284*(D284-E284)</f>
        <v>1421.2799999999959</v>
      </c>
      <c r="G284" s="40">
        <f t="shared" ref="G284:G286" si="111">IF(C284=0, 0,D284*C284)</f>
        <v>33978.720000000001</v>
      </c>
      <c r="H284" s="232">
        <f t="shared" ref="H284:H286" si="112">IF(C284=0, D284, (E284-D284)/D284)</f>
        <v>4.1828532681631204E-2</v>
      </c>
      <c r="I284" s="40"/>
      <c r="J284" s="40"/>
    </row>
    <row r="285" spans="2:10" x14ac:dyDescent="0.25">
      <c r="B285" s="193">
        <v>42661</v>
      </c>
      <c r="C285" s="10">
        <v>2200</v>
      </c>
      <c r="D285" s="200">
        <v>16.96123</v>
      </c>
      <c r="E285" s="40">
        <v>17.41</v>
      </c>
      <c r="F285" s="40">
        <f t="shared" si="110"/>
        <v>987.2939999999993</v>
      </c>
      <c r="G285" s="40">
        <f t="shared" si="111"/>
        <v>37314.705999999998</v>
      </c>
      <c r="H285" s="232">
        <f t="shared" si="112"/>
        <v>2.6458576412205934E-2</v>
      </c>
      <c r="I285" s="40"/>
      <c r="J285" s="40"/>
    </row>
    <row r="286" spans="2:10" x14ac:dyDescent="0.25">
      <c r="B286" s="193">
        <v>42662</v>
      </c>
      <c r="C286" s="444">
        <v>2000</v>
      </c>
      <c r="D286" s="445">
        <v>16.933399999999999</v>
      </c>
      <c r="E286" s="40">
        <v>17.215</v>
      </c>
      <c r="F286" s="40">
        <f t="shared" si="110"/>
        <v>563.20000000000186</v>
      </c>
      <c r="G286" s="40">
        <f t="shared" si="111"/>
        <v>33866.799999999996</v>
      </c>
      <c r="H286" s="232">
        <f t="shared" si="112"/>
        <v>1.6629855787969397E-2</v>
      </c>
      <c r="I286" s="551">
        <v>16.8</v>
      </c>
      <c r="J286" s="40"/>
    </row>
    <row r="287" spans="2:10" x14ac:dyDescent="0.25">
      <c r="B287" s="193">
        <v>42664</v>
      </c>
      <c r="C287" s="10">
        <v>2000</v>
      </c>
      <c r="D287" s="200">
        <v>16.933399999999999</v>
      </c>
      <c r="E287" s="40">
        <v>16.940000000000001</v>
      </c>
      <c r="F287" s="40">
        <f t="shared" ref="F287:F292" si="113">-C287*(D287-E287)</f>
        <v>13.200000000004763</v>
      </c>
      <c r="G287" s="40">
        <f t="shared" ref="G287:G292" si="114">IF(C287=0, 0,D287*C287)</f>
        <v>33866.799999999996</v>
      </c>
      <c r="H287" s="232">
        <f t="shared" ref="H287:H292" si="115">IF(C287=0, D287, (E287-D287)/D287)</f>
        <v>3.8976224503067206E-4</v>
      </c>
      <c r="I287" s="40"/>
      <c r="J287" s="40"/>
    </row>
    <row r="288" spans="2:10" x14ac:dyDescent="0.25">
      <c r="B288" s="193">
        <v>42668</v>
      </c>
      <c r="C288" s="10">
        <v>1800</v>
      </c>
      <c r="D288" s="200">
        <v>16.864930000000001</v>
      </c>
      <c r="E288" s="40">
        <v>17.54</v>
      </c>
      <c r="F288" s="40">
        <f t="shared" si="113"/>
        <v>1215.1259999999966</v>
      </c>
      <c r="G288" s="40">
        <f t="shared" si="114"/>
        <v>30356.874000000003</v>
      </c>
      <c r="H288" s="232">
        <f t="shared" si="115"/>
        <v>4.0028034507110198E-2</v>
      </c>
      <c r="I288" s="40"/>
      <c r="J288" s="40"/>
    </row>
    <row r="289" spans="2:10" x14ac:dyDescent="0.25">
      <c r="B289" s="193">
        <v>42669</v>
      </c>
      <c r="C289" s="10">
        <v>1000</v>
      </c>
      <c r="D289" s="200">
        <v>16.149180000000001</v>
      </c>
      <c r="E289" s="40">
        <v>17.64</v>
      </c>
      <c r="F289" s="40">
        <f t="shared" si="113"/>
        <v>1490.8199999999993</v>
      </c>
      <c r="G289" s="40">
        <f t="shared" si="114"/>
        <v>16149.18</v>
      </c>
      <c r="H289" s="232">
        <f t="shared" si="115"/>
        <v>9.2315523141113007E-2</v>
      </c>
      <c r="I289" s="40"/>
      <c r="J289" s="40"/>
    </row>
    <row r="290" spans="2:10" x14ac:dyDescent="0.25">
      <c r="B290" s="193">
        <v>42670</v>
      </c>
      <c r="C290" s="10">
        <v>1800</v>
      </c>
      <c r="D290" s="200">
        <v>16.753990000000002</v>
      </c>
      <c r="E290" s="40">
        <v>17.53</v>
      </c>
      <c r="F290" s="40">
        <f t="shared" si="113"/>
        <v>1396.8179999999988</v>
      </c>
      <c r="G290" s="40">
        <f t="shared" si="114"/>
        <v>30157.182000000004</v>
      </c>
      <c r="H290" s="232">
        <f t="shared" si="115"/>
        <v>4.6317921880101358E-2</v>
      </c>
      <c r="I290" s="40"/>
      <c r="J290" s="40"/>
    </row>
    <row r="291" spans="2:10" x14ac:dyDescent="0.25">
      <c r="B291" s="193">
        <v>42670</v>
      </c>
      <c r="C291" s="444">
        <v>2000</v>
      </c>
      <c r="D291" s="445">
        <v>16.820589999999999</v>
      </c>
      <c r="E291" s="40">
        <v>17.53</v>
      </c>
      <c r="F291" s="40">
        <f t="shared" si="113"/>
        <v>1418.8200000000038</v>
      </c>
      <c r="G291" s="40">
        <f t="shared" si="114"/>
        <v>33641.18</v>
      </c>
      <c r="H291" s="232">
        <f t="shared" si="115"/>
        <v>4.2175096117318234E-2</v>
      </c>
      <c r="I291" s="551">
        <v>16.8</v>
      </c>
      <c r="J291" s="40"/>
    </row>
    <row r="292" spans="2:10" x14ac:dyDescent="0.25">
      <c r="B292" s="193">
        <v>42671</v>
      </c>
      <c r="C292" s="444">
        <v>2000</v>
      </c>
      <c r="D292" s="445">
        <v>16.752666999999999</v>
      </c>
      <c r="E292" s="40">
        <v>17.2</v>
      </c>
      <c r="F292" s="40">
        <f t="shared" si="113"/>
        <v>894.66600000000085</v>
      </c>
      <c r="G292" s="40">
        <f t="shared" si="114"/>
        <v>33505.333999999995</v>
      </c>
      <c r="H292" s="232">
        <f t="shared" si="115"/>
        <v>2.6702196133905155E-2</v>
      </c>
      <c r="I292" s="551" t="s">
        <v>344</v>
      </c>
      <c r="J292" s="40"/>
    </row>
    <row r="293" spans="2:10" x14ac:dyDescent="0.25">
      <c r="B293" s="193">
        <v>42672</v>
      </c>
      <c r="C293" s="10">
        <v>2000</v>
      </c>
      <c r="D293" s="200">
        <v>16.752666999999999</v>
      </c>
      <c r="E293" s="40">
        <v>17.16</v>
      </c>
      <c r="F293" s="40">
        <f t="shared" ref="F293:F294" si="116">-C293*(D293-E293)</f>
        <v>814.66600000000255</v>
      </c>
      <c r="G293" s="40">
        <f t="shared" ref="G293:G294" si="117">IF(C293=0, 0,D293*C293)</f>
        <v>33505.333999999995</v>
      </c>
      <c r="H293" s="232">
        <f t="shared" ref="H293:H294" si="118">IF(C293=0, D293, (E293-D293)/D293)</f>
        <v>2.4314516608012402E-2</v>
      </c>
      <c r="I293" s="202" t="s">
        <v>344</v>
      </c>
      <c r="J293" s="40"/>
    </row>
    <row r="294" spans="2:10" x14ac:dyDescent="0.25">
      <c r="B294" s="193">
        <v>42675</v>
      </c>
      <c r="C294" s="444">
        <v>2000</v>
      </c>
      <c r="D294" s="445">
        <v>16.742699999999999</v>
      </c>
      <c r="E294" s="40">
        <v>17.2</v>
      </c>
      <c r="F294" s="40">
        <f t="shared" si="116"/>
        <v>914.60000000000014</v>
      </c>
      <c r="G294" s="40">
        <f t="shared" si="117"/>
        <v>33485.4</v>
      </c>
      <c r="H294" s="232">
        <f t="shared" si="118"/>
        <v>2.731339628614262E-2</v>
      </c>
      <c r="I294" s="551" t="s">
        <v>344</v>
      </c>
      <c r="J294" s="40"/>
    </row>
    <row r="295" spans="2:10" x14ac:dyDescent="0.25">
      <c r="B295" s="193">
        <v>42676</v>
      </c>
      <c r="C295" s="10">
        <v>2000</v>
      </c>
      <c r="D295" s="200">
        <v>16.742699999999999</v>
      </c>
      <c r="E295" s="40">
        <v>16.675000000000001</v>
      </c>
      <c r="F295" s="40">
        <f t="shared" ref="F295:F306" si="119">-C295*(D295-E295)</f>
        <v>-135.39999999999708</v>
      </c>
      <c r="G295" s="40">
        <f t="shared" ref="G295:G306" si="120">IF(C295=0, 0,D295*C295)</f>
        <v>33485.4</v>
      </c>
      <c r="H295" s="232">
        <f t="shared" ref="H295:H306" si="121">IF(C295=0, D295, (E295-D295)/D295)</f>
        <v>-4.0435533098006019E-3</v>
      </c>
      <c r="I295" s="40"/>
      <c r="J295" s="40"/>
    </row>
    <row r="296" spans="2:10" x14ac:dyDescent="0.25">
      <c r="B296" s="193">
        <v>42678</v>
      </c>
      <c r="C296" s="444">
        <v>2000</v>
      </c>
      <c r="D296" s="445">
        <v>16.7227</v>
      </c>
      <c r="E296" s="40">
        <v>16.68</v>
      </c>
      <c r="F296" s="40">
        <f t="shared" si="119"/>
        <v>-85.39999999999992</v>
      </c>
      <c r="G296" s="40">
        <f t="shared" si="120"/>
        <v>33445.4</v>
      </c>
      <c r="H296" s="232">
        <f t="shared" si="121"/>
        <v>-2.5534154173668102E-3</v>
      </c>
      <c r="I296" s="551" t="s">
        <v>344</v>
      </c>
      <c r="J296" s="40"/>
    </row>
    <row r="297" spans="2:10" x14ac:dyDescent="0.25">
      <c r="B297" s="193">
        <v>42701</v>
      </c>
      <c r="C297" s="10">
        <v>1800</v>
      </c>
      <c r="D297" s="200">
        <v>16.627528999999999</v>
      </c>
      <c r="E297" s="40">
        <v>20.13</v>
      </c>
      <c r="F297" s="40">
        <f t="shared" si="119"/>
        <v>6304.4477999999999</v>
      </c>
      <c r="G297" s="40">
        <f t="shared" si="120"/>
        <v>29929.552199999998</v>
      </c>
      <c r="H297" s="232">
        <f t="shared" si="121"/>
        <v>0.21064290430646671</v>
      </c>
      <c r="I297" s="40"/>
      <c r="J297" s="40"/>
    </row>
    <row r="298" spans="2:10" x14ac:dyDescent="0.25">
      <c r="B298" s="193">
        <v>42702</v>
      </c>
      <c r="C298" s="10">
        <v>1650</v>
      </c>
      <c r="D298" s="200">
        <v>16.310980000000001</v>
      </c>
      <c r="E298" s="40">
        <v>20.059999999999999</v>
      </c>
      <c r="F298" s="40">
        <f t="shared" si="119"/>
        <v>6185.8829999999971</v>
      </c>
      <c r="G298" s="40">
        <f t="shared" si="120"/>
        <v>26913.117000000002</v>
      </c>
      <c r="H298" s="232">
        <f t="shared" si="121"/>
        <v>0.22984639794788528</v>
      </c>
      <c r="I298" s="40"/>
      <c r="J298" s="40"/>
    </row>
    <row r="299" spans="2:10" x14ac:dyDescent="0.25">
      <c r="B299" s="193">
        <v>42705</v>
      </c>
      <c r="C299" s="10">
        <v>1800</v>
      </c>
      <c r="D299" s="200">
        <v>16.541699999999999</v>
      </c>
      <c r="E299" s="40">
        <v>18.48</v>
      </c>
      <c r="F299" s="40">
        <f t="shared" si="119"/>
        <v>3488.9400000000032</v>
      </c>
      <c r="G299" s="40">
        <f t="shared" si="120"/>
        <v>29775.059999999998</v>
      </c>
      <c r="H299" s="232">
        <f t="shared" si="121"/>
        <v>0.11717659007236268</v>
      </c>
      <c r="I299" s="40"/>
      <c r="J299" s="40"/>
    </row>
    <row r="300" spans="2:10" x14ac:dyDescent="0.25">
      <c r="B300" s="193">
        <v>42705</v>
      </c>
      <c r="C300" s="444">
        <v>2000</v>
      </c>
      <c r="D300" s="445">
        <v>16.707599999999999</v>
      </c>
      <c r="E300" s="40">
        <v>18.48</v>
      </c>
      <c r="F300" s="40">
        <f t="shared" si="119"/>
        <v>3544.800000000002</v>
      </c>
      <c r="G300" s="40">
        <f t="shared" si="120"/>
        <v>33415.199999999997</v>
      </c>
      <c r="H300" s="232">
        <f t="shared" si="121"/>
        <v>0.10608345902463556</v>
      </c>
      <c r="I300" s="551">
        <v>16.48</v>
      </c>
      <c r="J300" s="40"/>
    </row>
    <row r="301" spans="2:10" x14ac:dyDescent="0.25">
      <c r="B301" s="193">
        <v>42706</v>
      </c>
      <c r="C301" s="10">
        <v>1800</v>
      </c>
      <c r="D301" s="200">
        <v>16.476199999999999</v>
      </c>
      <c r="E301" s="40">
        <v>18.79</v>
      </c>
      <c r="F301" s="40">
        <f t="shared" si="119"/>
        <v>4164.8400000000011</v>
      </c>
      <c r="G301" s="40">
        <f t="shared" si="120"/>
        <v>29657.159999999996</v>
      </c>
      <c r="H301" s="232">
        <f t="shared" si="121"/>
        <v>0.14043286680181113</v>
      </c>
      <c r="I301" s="40"/>
      <c r="J301" s="40"/>
    </row>
    <row r="302" spans="2:10" x14ac:dyDescent="0.25">
      <c r="B302" s="193">
        <v>42710</v>
      </c>
      <c r="C302" s="10">
        <v>1800</v>
      </c>
      <c r="D302" s="200">
        <v>16.450700000000001</v>
      </c>
      <c r="E302" s="40">
        <v>19.059999999999999</v>
      </c>
      <c r="F302" s="40">
        <f t="shared" si="119"/>
        <v>4696.7399999999952</v>
      </c>
      <c r="G302" s="40">
        <f t="shared" si="120"/>
        <v>29611.260000000002</v>
      </c>
      <c r="H302" s="232">
        <f t="shared" si="121"/>
        <v>0.1586133112876654</v>
      </c>
      <c r="I302" s="40"/>
      <c r="J302" s="40"/>
    </row>
    <row r="303" spans="2:10" x14ac:dyDescent="0.25">
      <c r="B303" s="193">
        <v>42711</v>
      </c>
      <c r="C303" s="10">
        <v>1000</v>
      </c>
      <c r="D303" s="200">
        <v>13.444599999999999</v>
      </c>
      <c r="E303" s="40">
        <v>20.440000000000001</v>
      </c>
      <c r="F303" s="40">
        <f t="shared" si="119"/>
        <v>6995.4000000000015</v>
      </c>
      <c r="G303" s="40">
        <f t="shared" si="120"/>
        <v>13444.599999999999</v>
      </c>
      <c r="H303" s="232">
        <f t="shared" si="121"/>
        <v>0.52031298811418725</v>
      </c>
      <c r="I303" s="40"/>
      <c r="J303" s="40"/>
    </row>
    <row r="304" spans="2:10" x14ac:dyDescent="0.25">
      <c r="B304" s="193">
        <v>42716</v>
      </c>
      <c r="C304" s="10">
        <v>1800</v>
      </c>
      <c r="D304" s="200">
        <v>16.229800000000001</v>
      </c>
      <c r="E304" s="40">
        <v>20.02</v>
      </c>
      <c r="F304" s="40">
        <f t="shared" si="119"/>
        <v>6822.3599999999979</v>
      </c>
      <c r="G304" s="40">
        <f t="shared" si="120"/>
        <v>29213.640000000003</v>
      </c>
      <c r="H304" s="232">
        <f t="shared" si="121"/>
        <v>0.2335333768746379</v>
      </c>
      <c r="I304" s="40"/>
      <c r="J304" s="40"/>
    </row>
    <row r="305" spans="2:10" x14ac:dyDescent="0.25">
      <c r="B305" s="193">
        <v>42716</v>
      </c>
      <c r="C305" s="10">
        <v>1650</v>
      </c>
      <c r="D305" s="200">
        <v>15.888</v>
      </c>
      <c r="E305" s="40">
        <v>20.02</v>
      </c>
      <c r="F305" s="40">
        <f t="shared" si="119"/>
        <v>6817.7999999999993</v>
      </c>
      <c r="G305" s="40">
        <f t="shared" si="120"/>
        <v>26215.200000000001</v>
      </c>
      <c r="H305" s="232">
        <f t="shared" si="121"/>
        <v>0.26007049345417926</v>
      </c>
      <c r="I305" s="40"/>
      <c r="J305" s="40"/>
    </row>
    <row r="306" spans="2:10" x14ac:dyDescent="0.25">
      <c r="B306" s="193">
        <v>42717</v>
      </c>
      <c r="C306" s="10">
        <v>1550</v>
      </c>
      <c r="D306" s="200">
        <v>15.6</v>
      </c>
      <c r="E306" s="40">
        <v>20.13</v>
      </c>
      <c r="F306" s="40">
        <f t="shared" si="119"/>
        <v>7021.4999999999991</v>
      </c>
      <c r="G306" s="40">
        <f t="shared" si="120"/>
        <v>24180</v>
      </c>
      <c r="H306" s="232">
        <f t="shared" si="121"/>
        <v>0.29038461538461535</v>
      </c>
      <c r="I306" s="40"/>
      <c r="J306" s="40"/>
    </row>
    <row r="307" spans="2:10" x14ac:dyDescent="0.25">
      <c r="B307" s="193">
        <v>42726</v>
      </c>
      <c r="C307" s="10">
        <v>1550</v>
      </c>
      <c r="D307" s="200">
        <v>15.6</v>
      </c>
      <c r="E307" s="40">
        <v>23.2</v>
      </c>
      <c r="F307" s="40">
        <f t="shared" ref="F307" si="122">-C307*(D307-E307)</f>
        <v>11780</v>
      </c>
      <c r="G307" s="40">
        <f t="shared" ref="G307" si="123">IF(C307=0, 0,D307*C307)</f>
        <v>24180</v>
      </c>
      <c r="H307" s="232">
        <f t="shared" ref="H307" si="124">IF(C307=0, D307, (E307-D307)/D307)</f>
        <v>0.48717948717948717</v>
      </c>
      <c r="I307" s="40"/>
      <c r="J307" s="40"/>
    </row>
    <row r="308" spans="2:10" x14ac:dyDescent="0.25">
      <c r="B308" s="193">
        <v>42733</v>
      </c>
      <c r="C308" s="10">
        <v>1550</v>
      </c>
      <c r="D308" s="200">
        <v>15.6</v>
      </c>
      <c r="E308" s="40">
        <v>22.27</v>
      </c>
      <c r="F308" s="40">
        <f t="shared" ref="F308" si="125">-C308*(D308-E308)</f>
        <v>10338.5</v>
      </c>
      <c r="G308" s="40">
        <f t="shared" ref="G308" si="126">IF(C308=0, 0,D308*C308)</f>
        <v>24180</v>
      </c>
      <c r="H308" s="232">
        <f t="shared" ref="H308" si="127">IF(C308=0, D308, (E308-D308)/D308)</f>
        <v>0.42756410256410254</v>
      </c>
      <c r="I308" s="40"/>
      <c r="J308" s="40"/>
    </row>
    <row r="309" spans="2:10" x14ac:dyDescent="0.25">
      <c r="B309" s="193"/>
      <c r="C309" s="10"/>
      <c r="D309" s="200"/>
      <c r="E309" s="40"/>
      <c r="F309" s="40"/>
      <c r="G309" s="40"/>
      <c r="H309" s="232"/>
      <c r="I309" s="40"/>
      <c r="J309" s="40"/>
    </row>
    <row r="310" spans="2:10" x14ac:dyDescent="0.25">
      <c r="B310" s="193"/>
      <c r="C310" s="10"/>
      <c r="D310" s="200"/>
      <c r="E310" s="40"/>
      <c r="F310" s="40"/>
      <c r="G310" s="40"/>
      <c r="H310" s="232"/>
      <c r="I310" s="40"/>
      <c r="J310" s="40"/>
    </row>
    <row r="311" spans="2:10" x14ac:dyDescent="0.25">
      <c r="B311" s="193"/>
      <c r="C311" s="10"/>
      <c r="D311" s="200"/>
      <c r="E311" s="40"/>
      <c r="F311" s="40"/>
      <c r="G311" s="40"/>
      <c r="H311" s="232"/>
      <c r="I311" s="40"/>
      <c r="J311" s="40"/>
    </row>
    <row r="312" spans="2:10" x14ac:dyDescent="0.25">
      <c r="B312" s="193"/>
      <c r="C312" s="10"/>
      <c r="D312" s="200"/>
      <c r="E312" s="40"/>
      <c r="F312" s="40"/>
      <c r="G312" s="40"/>
      <c r="H312" s="232"/>
      <c r="I312" s="40"/>
      <c r="J312" s="40"/>
    </row>
    <row r="313" spans="2:10" x14ac:dyDescent="0.25">
      <c r="B313" s="193"/>
      <c r="C313" s="10"/>
      <c r="D313" s="200"/>
      <c r="E313" s="40"/>
      <c r="F313" s="40"/>
      <c r="G313" s="40"/>
      <c r="H313" s="232"/>
      <c r="I313" s="40"/>
      <c r="J313" s="40"/>
    </row>
    <row r="314" spans="2:10" x14ac:dyDescent="0.25">
      <c r="B314" s="193"/>
      <c r="C314" s="10"/>
      <c r="D314" s="200"/>
      <c r="E314" s="40"/>
      <c r="F314" s="40"/>
      <c r="G314" s="40"/>
      <c r="H314" s="232"/>
      <c r="I314" s="40"/>
      <c r="J314" s="40"/>
    </row>
    <row r="315" spans="2:10" x14ac:dyDescent="0.25">
      <c r="B315" s="193"/>
      <c r="C315" s="10"/>
      <c r="D315" s="200"/>
      <c r="E315" s="40"/>
      <c r="F315" s="40"/>
      <c r="G315" s="40"/>
      <c r="H315" s="232"/>
      <c r="I315" s="40"/>
      <c r="J315" s="40"/>
    </row>
    <row r="316" spans="2:10" x14ac:dyDescent="0.25">
      <c r="B316" s="193"/>
      <c r="C316" s="10"/>
      <c r="D316" s="200"/>
      <c r="E316" s="40"/>
      <c r="F316" s="40"/>
      <c r="G316" s="40"/>
      <c r="H316" s="232"/>
      <c r="I316" s="40"/>
      <c r="J316" s="40"/>
    </row>
    <row r="317" spans="2:10" x14ac:dyDescent="0.25">
      <c r="B317" s="193"/>
      <c r="C317" s="10"/>
      <c r="D317" s="200"/>
      <c r="E317" s="40"/>
      <c r="F317" s="40"/>
      <c r="G317" s="40"/>
      <c r="H317" s="232"/>
      <c r="I317" s="40"/>
      <c r="J317" s="40"/>
    </row>
  </sheetData>
  <mergeCells count="9">
    <mergeCell ref="G145:G148"/>
    <mergeCell ref="M126:M129"/>
    <mergeCell ref="A92:A94"/>
    <mergeCell ref="B53:B56"/>
    <mergeCell ref="G37:G39"/>
    <mergeCell ref="O44:P44"/>
    <mergeCell ref="G13:G14"/>
    <mergeCell ref="B51:B52"/>
    <mergeCell ref="G51:G52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09" priority="45">
      <formula>F162&gt;0</formula>
    </cfRule>
    <cfRule type="expression" dxfId="508" priority="46">
      <formula>F162&lt;0</formula>
    </cfRule>
  </conditionalFormatting>
  <conditionalFormatting sqref="H162:H173">
    <cfRule type="expression" dxfId="507" priority="37">
      <formula>H162&gt;0</formula>
    </cfRule>
    <cfRule type="expression" dxfId="506" priority="38">
      <formula>H162&lt;0</formula>
    </cfRule>
  </conditionalFormatting>
  <conditionalFormatting sqref="H174">
    <cfRule type="expression" dxfId="505" priority="27">
      <formula>H174&gt;0</formula>
    </cfRule>
    <cfRule type="expression" dxfId="504" priority="28">
      <formula>H174&lt;0</formula>
    </cfRule>
  </conditionalFormatting>
  <conditionalFormatting sqref="H175">
    <cfRule type="expression" dxfId="503" priority="23">
      <formula>H175&gt;0</formula>
    </cfRule>
    <cfRule type="expression" dxfId="502" priority="24">
      <formula>H175&lt;0</formula>
    </cfRule>
  </conditionalFormatting>
  <conditionalFormatting sqref="H176:H181">
    <cfRule type="expression" dxfId="501" priority="19">
      <formula>H176&gt;0</formula>
    </cfRule>
    <cfRule type="expression" dxfId="500" priority="20">
      <formula>H176&lt;0</formula>
    </cfRule>
  </conditionalFormatting>
  <conditionalFormatting sqref="Q8">
    <cfRule type="expression" dxfId="499" priority="3">
      <formula>Q8&gt;0</formula>
    </cfRule>
    <cfRule type="expression" dxfId="498" priority="4">
      <formula>Q8&lt;0</formula>
    </cfRule>
  </conditionalFormatting>
  <conditionalFormatting sqref="Q7">
    <cfRule type="expression" dxfId="497" priority="5">
      <formula>Q7&gt;0</formula>
    </cfRule>
    <cfRule type="expression" dxfId="496" priority="6">
      <formula>Q7&lt;0</formula>
    </cfRule>
  </conditionalFormatting>
  <conditionalFormatting sqref="F293 H293">
    <cfRule type="expression" dxfId="495" priority="1">
      <formula>F293&gt;0</formula>
    </cfRule>
    <cfRule type="expression" dxfId="494" priority="2">
      <formula>F293&lt;0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2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175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53.74</v>
      </c>
      <c r="Y2" s="103">
        <v>54.06</v>
      </c>
      <c r="Z2" s="103">
        <v>53.65</v>
      </c>
      <c r="AA2" s="103">
        <v>54.03</v>
      </c>
      <c r="AB2" s="101">
        <v>1211900</v>
      </c>
      <c r="AC2" s="100">
        <v>54.03</v>
      </c>
      <c r="AD2" s="2">
        <f>Y2-Z2</f>
        <v>0.41000000000000369</v>
      </c>
      <c r="AE2" s="138">
        <f>AC2/AC3-1</f>
        <v>4.4617958728387919E-3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53.37</v>
      </c>
      <c r="S3" s="115"/>
      <c r="T3" s="17"/>
      <c r="U3" s="17"/>
      <c r="V3" s="17"/>
      <c r="W3" s="99">
        <v>42726</v>
      </c>
      <c r="X3" s="103">
        <v>53.95</v>
      </c>
      <c r="Y3" s="103">
        <v>54.09</v>
      </c>
      <c r="Z3" s="103">
        <v>53.42</v>
      </c>
      <c r="AA3" s="103">
        <v>53.79</v>
      </c>
      <c r="AB3" s="101">
        <v>2422600</v>
      </c>
      <c r="AC3" s="100">
        <v>53.79</v>
      </c>
      <c r="AD3" s="2">
        <f t="shared" ref="AD3:AD66" si="0">Y3-Z3</f>
        <v>0.67000000000000171</v>
      </c>
      <c r="AE3" s="138">
        <f t="shared" ref="AE3:AE66" si="1">AC3/AC4-1</f>
        <v>-2.9657089898054156E-3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53.37</v>
      </c>
      <c r="R4" s="528">
        <v>-2.0000000000000001E-4</v>
      </c>
      <c r="W4" s="99">
        <v>42725</v>
      </c>
      <c r="X4" s="103">
        <v>54</v>
      </c>
      <c r="Y4" s="103">
        <v>54.31</v>
      </c>
      <c r="Z4" s="103">
        <v>53.81</v>
      </c>
      <c r="AA4" s="103">
        <v>53.95</v>
      </c>
      <c r="AB4" s="101">
        <v>1991200</v>
      </c>
      <c r="AC4" s="100">
        <v>53.95</v>
      </c>
      <c r="AD4" s="2">
        <f t="shared" si="0"/>
        <v>0.5</v>
      </c>
      <c r="AE4" s="138">
        <f t="shared" si="1"/>
        <v>-7.4087794035926358E-4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53.75</v>
      </c>
      <c r="Y5" s="103">
        <v>54.15</v>
      </c>
      <c r="Z5" s="103">
        <v>53.68</v>
      </c>
      <c r="AA5" s="103">
        <v>53.99</v>
      </c>
      <c r="AB5" s="101">
        <v>1845300</v>
      </c>
      <c r="AC5" s="100">
        <v>53.99</v>
      </c>
      <c r="AD5" s="2">
        <f t="shared" si="0"/>
        <v>0.46999999999999886</v>
      </c>
      <c r="AE5" s="138">
        <f t="shared" si="1"/>
        <v>5.7749627421759264E-3</v>
      </c>
    </row>
    <row r="6" spans="1:31" x14ac:dyDescent="0.25">
      <c r="O6" s="11" t="s">
        <v>64</v>
      </c>
      <c r="Q6" s="2">
        <f>Q3*Q2</f>
        <v>0</v>
      </c>
      <c r="S6" s="85"/>
      <c r="W6" s="99">
        <v>42723</v>
      </c>
      <c r="X6" s="103">
        <v>53.51</v>
      </c>
      <c r="Y6" s="103">
        <v>53.79</v>
      </c>
      <c r="Z6" s="103">
        <v>53.41</v>
      </c>
      <c r="AA6" s="103">
        <v>53.68</v>
      </c>
      <c r="AB6" s="101">
        <v>2783800</v>
      </c>
      <c r="AC6" s="100">
        <v>53.68</v>
      </c>
      <c r="AD6" s="2">
        <f t="shared" si="0"/>
        <v>0.38000000000000256</v>
      </c>
      <c r="AE6" s="138">
        <f t="shared" si="1"/>
        <v>-1.3023255813953138E-3</v>
      </c>
    </row>
    <row r="7" spans="1:31" x14ac:dyDescent="0.25">
      <c r="O7" s="11" t="s">
        <v>182</v>
      </c>
      <c r="Q7" s="2">
        <f>Q10+Q8</f>
        <v>119.92000000000053</v>
      </c>
      <c r="R7">
        <v>0</v>
      </c>
      <c r="W7" s="99">
        <v>42720</v>
      </c>
      <c r="X7" s="103">
        <v>53.64</v>
      </c>
      <c r="Y7" s="103">
        <v>54.11</v>
      </c>
      <c r="Z7" s="103">
        <v>53.51</v>
      </c>
      <c r="AA7" s="103">
        <v>53.75</v>
      </c>
      <c r="AB7" s="101">
        <v>4413200</v>
      </c>
      <c r="AC7" s="100">
        <v>53.75</v>
      </c>
      <c r="AD7" s="2">
        <f t="shared" si="0"/>
        <v>0.60000000000000142</v>
      </c>
      <c r="AE7" s="138">
        <f t="shared" si="1"/>
        <v>2.7985074626866169E-3</v>
      </c>
    </row>
    <row r="8" spans="1:31" x14ac:dyDescent="0.25"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53.09</v>
      </c>
      <c r="Y8" s="103">
        <v>53.98</v>
      </c>
      <c r="Z8" s="103">
        <v>52.94</v>
      </c>
      <c r="AA8" s="103">
        <v>53.6</v>
      </c>
      <c r="AB8" s="101">
        <v>3092800</v>
      </c>
      <c r="AC8" s="100">
        <v>53.6</v>
      </c>
      <c r="AD8" s="2">
        <f t="shared" si="0"/>
        <v>1.0399999999999991</v>
      </c>
      <c r="AE8" s="138">
        <f t="shared" si="1"/>
        <v>1.2849584278155746E-2</v>
      </c>
    </row>
    <row r="9" spans="1:31" x14ac:dyDescent="0.25">
      <c r="O9" s="11" t="s">
        <v>216</v>
      </c>
      <c r="Q9" s="138">
        <f>IF(Q2=0, 0, Q8/Q6)</f>
        <v>0</v>
      </c>
      <c r="W9" s="99">
        <v>42718</v>
      </c>
      <c r="X9" s="103">
        <v>53.38</v>
      </c>
      <c r="Y9" s="103">
        <v>53.75</v>
      </c>
      <c r="Z9" s="103">
        <v>52.82</v>
      </c>
      <c r="AA9" s="103">
        <v>52.92</v>
      </c>
      <c r="AB9" s="101">
        <v>3179900</v>
      </c>
      <c r="AC9" s="100">
        <v>52.92</v>
      </c>
      <c r="AD9" s="2">
        <f t="shared" si="0"/>
        <v>0.92999999999999972</v>
      </c>
      <c r="AE9" s="138">
        <f t="shared" si="1"/>
        <v>-6.943141302308109E-3</v>
      </c>
    </row>
    <row r="10" spans="1:31" x14ac:dyDescent="0.25">
      <c r="O10" s="11" t="s">
        <v>215</v>
      </c>
      <c r="P10" s="34"/>
      <c r="Q10" s="2">
        <f>M30</f>
        <v>119.92000000000053</v>
      </c>
      <c r="W10" s="99">
        <v>42717</v>
      </c>
      <c r="X10" s="103">
        <v>53.49</v>
      </c>
      <c r="Y10" s="103">
        <v>53.83</v>
      </c>
      <c r="Z10" s="103">
        <v>52.83</v>
      </c>
      <c r="AA10" s="103">
        <v>53.29</v>
      </c>
      <c r="AB10" s="101">
        <v>2469700</v>
      </c>
      <c r="AC10" s="100">
        <v>53.29</v>
      </c>
      <c r="AD10" s="2">
        <f t="shared" si="0"/>
        <v>1</v>
      </c>
      <c r="AE10" s="138">
        <f t="shared" si="1"/>
        <v>-5.7835820895523193E-3</v>
      </c>
    </row>
    <row r="11" spans="1:31" x14ac:dyDescent="0.25">
      <c r="O11" s="11" t="s">
        <v>179</v>
      </c>
      <c r="P11" s="34"/>
      <c r="Q11" s="138">
        <f>VALUE(TRIM(CLEAN(MID(U58, FIND("(", U58)+1, 5))))</f>
        <v>3.4299999999999997E-2</v>
      </c>
      <c r="W11" s="99">
        <v>42716</v>
      </c>
      <c r="X11" s="103">
        <v>53.9</v>
      </c>
      <c r="Y11" s="103">
        <v>54.34</v>
      </c>
      <c r="Z11" s="103">
        <v>53.55</v>
      </c>
      <c r="AA11" s="103">
        <v>53.6</v>
      </c>
      <c r="AB11" s="101">
        <v>2611800</v>
      </c>
      <c r="AC11" s="100">
        <v>53.6</v>
      </c>
      <c r="AD11" s="2">
        <f t="shared" si="0"/>
        <v>0.79000000000000625</v>
      </c>
      <c r="AE11" s="138">
        <f t="shared" si="1"/>
        <v>-4.2727103845439096E-3</v>
      </c>
    </row>
    <row r="12" spans="1:31" x14ac:dyDescent="0.25">
      <c r="W12" s="99">
        <v>42713</v>
      </c>
      <c r="X12" s="103">
        <v>53.54</v>
      </c>
      <c r="Y12" s="103">
        <v>54.12</v>
      </c>
      <c r="Z12" s="103">
        <v>53.39</v>
      </c>
      <c r="AA12" s="103">
        <v>53.83</v>
      </c>
      <c r="AB12" s="101">
        <v>2826600</v>
      </c>
      <c r="AC12" s="100">
        <v>53.83</v>
      </c>
      <c r="AD12" s="2">
        <f t="shared" si="0"/>
        <v>0.72999999999999687</v>
      </c>
      <c r="AE12" s="138">
        <f t="shared" si="1"/>
        <v>3.1680954155794971E-3</v>
      </c>
    </row>
    <row r="13" spans="1:31" x14ac:dyDescent="0.25">
      <c r="W13" s="99">
        <v>42712</v>
      </c>
      <c r="X13" s="103">
        <v>53.45</v>
      </c>
      <c r="Y13" s="103">
        <v>54.07</v>
      </c>
      <c r="Z13" s="103">
        <v>53.11</v>
      </c>
      <c r="AA13" s="103">
        <v>53.66</v>
      </c>
      <c r="AB13" s="101">
        <v>2482600</v>
      </c>
      <c r="AC13" s="100">
        <v>53.66</v>
      </c>
      <c r="AD13" s="2">
        <f t="shared" si="0"/>
        <v>0.96000000000000085</v>
      </c>
      <c r="AE13" s="138">
        <f t="shared" si="1"/>
        <v>6.7542213883677871E-3</v>
      </c>
    </row>
    <row r="14" spans="1:31" x14ac:dyDescent="0.25">
      <c r="W14" s="99">
        <v>42711</v>
      </c>
      <c r="X14" s="103">
        <v>51.87</v>
      </c>
      <c r="Y14" s="103">
        <v>53.34</v>
      </c>
      <c r="Z14" s="103">
        <v>51.87</v>
      </c>
      <c r="AA14" s="103">
        <v>53.3</v>
      </c>
      <c r="AB14" s="101">
        <v>3470600</v>
      </c>
      <c r="AC14" s="100">
        <v>53.3</v>
      </c>
      <c r="AD14" s="2">
        <f t="shared" si="0"/>
        <v>1.470000000000006</v>
      </c>
      <c r="AE14" s="138">
        <f t="shared" si="1"/>
        <v>2.9553795634537305E-2</v>
      </c>
    </row>
    <row r="15" spans="1:31" x14ac:dyDescent="0.25">
      <c r="W15" s="99">
        <v>42710</v>
      </c>
      <c r="X15" s="103">
        <v>51.25</v>
      </c>
      <c r="Y15" s="103">
        <v>51.8</v>
      </c>
      <c r="Z15" s="103">
        <v>51</v>
      </c>
      <c r="AA15" s="103">
        <v>51.77</v>
      </c>
      <c r="AB15" s="101">
        <v>2424500</v>
      </c>
      <c r="AC15" s="100">
        <v>51.77</v>
      </c>
      <c r="AD15" s="2">
        <f t="shared" si="0"/>
        <v>0.79999999999999716</v>
      </c>
      <c r="AE15" s="138">
        <f t="shared" si="1"/>
        <v>7.002528690916332E-3</v>
      </c>
    </row>
    <row r="16" spans="1:31" x14ac:dyDescent="0.25">
      <c r="W16" s="99">
        <v>42709</v>
      </c>
      <c r="X16" s="103">
        <v>50.96</v>
      </c>
      <c r="Y16" s="103">
        <v>51.46</v>
      </c>
      <c r="Z16" s="103">
        <v>50.75</v>
      </c>
      <c r="AA16" s="103">
        <v>51.41</v>
      </c>
      <c r="AB16" s="101">
        <v>3789000</v>
      </c>
      <c r="AC16" s="100">
        <v>51.41</v>
      </c>
      <c r="AD16" s="2">
        <f t="shared" si="0"/>
        <v>0.71000000000000085</v>
      </c>
      <c r="AE16" s="138">
        <f t="shared" si="1"/>
        <v>1.8826793499801653E-2</v>
      </c>
    </row>
    <row r="17" spans="1:31" x14ac:dyDescent="0.25">
      <c r="W17" s="99">
        <v>42706</v>
      </c>
      <c r="X17" s="103">
        <v>49.74</v>
      </c>
      <c r="Y17" s="103">
        <v>50.47</v>
      </c>
      <c r="Z17" s="103">
        <v>49.37</v>
      </c>
      <c r="AA17" s="103">
        <v>50.46</v>
      </c>
      <c r="AB17" s="101">
        <v>3453200</v>
      </c>
      <c r="AC17" s="100">
        <v>50.46</v>
      </c>
      <c r="AD17" s="2">
        <f t="shared" si="0"/>
        <v>1.1000000000000014</v>
      </c>
      <c r="AE17" s="138">
        <f t="shared" si="1"/>
        <v>1.467926804745634E-2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42705</v>
      </c>
      <c r="X18" s="103">
        <v>48.94</v>
      </c>
      <c r="Y18" s="103">
        <v>49.75</v>
      </c>
      <c r="Z18" s="103">
        <v>48.9</v>
      </c>
      <c r="AA18" s="103">
        <v>49.73</v>
      </c>
      <c r="AB18" s="101">
        <v>3492500</v>
      </c>
      <c r="AC18" s="100">
        <v>49.73</v>
      </c>
      <c r="AD18" s="2">
        <f t="shared" si="0"/>
        <v>0.85000000000000142</v>
      </c>
      <c r="AE18" s="138">
        <f t="shared" si="1"/>
        <v>2.0730706075533512E-2</v>
      </c>
    </row>
    <row r="19" spans="1:31" x14ac:dyDescent="0.25">
      <c r="W19" s="99">
        <v>42704</v>
      </c>
      <c r="X19" s="103">
        <v>48.96</v>
      </c>
      <c r="Y19" s="103">
        <v>48.96</v>
      </c>
      <c r="Z19" s="103">
        <v>48.49</v>
      </c>
      <c r="AA19" s="103">
        <v>48.72</v>
      </c>
      <c r="AB19" s="101">
        <v>2483500</v>
      </c>
      <c r="AC19" s="100">
        <v>48.72</v>
      </c>
      <c r="AD19" s="2">
        <f t="shared" si="0"/>
        <v>0.46999999999999886</v>
      </c>
      <c r="AE19" s="138">
        <f t="shared" si="1"/>
        <v>-2.4570024570025328E-3</v>
      </c>
    </row>
    <row r="20" spans="1:31" x14ac:dyDescent="0.25">
      <c r="W20" s="99">
        <v>42703</v>
      </c>
      <c r="X20" s="103">
        <v>48.73</v>
      </c>
      <c r="Y20" s="103">
        <v>49.1</v>
      </c>
      <c r="Z20" s="103">
        <v>48.63</v>
      </c>
      <c r="AA20" s="103">
        <v>48.84</v>
      </c>
      <c r="AB20" s="101">
        <v>2075200</v>
      </c>
      <c r="AC20" s="100">
        <v>48.84</v>
      </c>
      <c r="AD20" s="2">
        <f t="shared" si="0"/>
        <v>0.46999999999999886</v>
      </c>
      <c r="AE20" s="138">
        <f t="shared" si="1"/>
        <v>3.0807147258165024E-3</v>
      </c>
    </row>
    <row r="21" spans="1:31" x14ac:dyDescent="0.25">
      <c r="W21" s="99">
        <v>42702</v>
      </c>
      <c r="X21" s="103">
        <v>48.66</v>
      </c>
      <c r="Y21" s="103">
        <v>48.94</v>
      </c>
      <c r="Z21" s="103">
        <v>48.51</v>
      </c>
      <c r="AA21" s="103">
        <v>48.69</v>
      </c>
      <c r="AB21" s="101">
        <v>1885700</v>
      </c>
      <c r="AC21" s="100">
        <v>48.69</v>
      </c>
      <c r="AD21" s="2">
        <f t="shared" si="0"/>
        <v>0.42999999999999972</v>
      </c>
      <c r="AE21" s="138">
        <f t="shared" si="1"/>
        <v>-3.2753326509724623E-3</v>
      </c>
    </row>
    <row r="22" spans="1:31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9">
        <v>42699</v>
      </c>
      <c r="X22" s="103">
        <v>48.8</v>
      </c>
      <c r="Y22" s="103">
        <v>48.89</v>
      </c>
      <c r="Z22" s="103">
        <v>48.55</v>
      </c>
      <c r="AA22" s="103">
        <v>48.85</v>
      </c>
      <c r="AB22" s="101">
        <v>814400</v>
      </c>
      <c r="AC22" s="100">
        <v>48.85</v>
      </c>
      <c r="AD22" s="2">
        <f t="shared" si="0"/>
        <v>0.34000000000000341</v>
      </c>
      <c r="AE22" s="138">
        <f t="shared" si="1"/>
        <v>2.6683087027914443E-3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42697</v>
      </c>
      <c r="X23" s="103">
        <v>48.59</v>
      </c>
      <c r="Y23" s="103">
        <v>48.96</v>
      </c>
      <c r="Z23" s="103">
        <v>48.54</v>
      </c>
      <c r="AA23" s="103">
        <v>48.72</v>
      </c>
      <c r="AB23" s="101">
        <v>1635600</v>
      </c>
      <c r="AC23" s="100">
        <v>48.72</v>
      </c>
      <c r="AD23" s="2">
        <f t="shared" si="0"/>
        <v>0.42000000000000171</v>
      </c>
      <c r="AE23" s="138">
        <f t="shared" si="1"/>
        <v>2.8818443804035088E-3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42696</v>
      </c>
      <c r="X24" s="103">
        <v>48.54</v>
      </c>
      <c r="Y24" s="103">
        <v>48.84</v>
      </c>
      <c r="Z24" s="103">
        <v>48.33</v>
      </c>
      <c r="AA24" s="103">
        <v>48.58</v>
      </c>
      <c r="AB24" s="101">
        <v>2552000</v>
      </c>
      <c r="AC24" s="100">
        <v>48.58</v>
      </c>
      <c r="AD24" s="2">
        <f t="shared" si="0"/>
        <v>0.51000000000000512</v>
      </c>
      <c r="AE24" s="138">
        <f t="shared" si="1"/>
        <v>5.5889049886150843E-3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42695</v>
      </c>
      <c r="X25" s="103">
        <v>47.98</v>
      </c>
      <c r="Y25" s="103">
        <v>48.42</v>
      </c>
      <c r="Z25" s="103">
        <v>47.85</v>
      </c>
      <c r="AA25" s="103">
        <v>48.31</v>
      </c>
      <c r="AB25" s="101">
        <v>2373600</v>
      </c>
      <c r="AC25" s="100">
        <v>48.31</v>
      </c>
      <c r="AD25" s="2">
        <f t="shared" si="0"/>
        <v>0.57000000000000028</v>
      </c>
      <c r="AE25" s="138">
        <f t="shared" si="1"/>
        <v>-2.8895768833849811E-3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42692</v>
      </c>
      <c r="X26" s="103">
        <v>48.28</v>
      </c>
      <c r="Y26" s="103">
        <v>48.52</v>
      </c>
      <c r="Z26" s="103">
        <v>48.02</v>
      </c>
      <c r="AA26" s="103">
        <v>48.45</v>
      </c>
      <c r="AB26" s="101">
        <v>2302500</v>
      </c>
      <c r="AC26" s="100">
        <v>48.45</v>
      </c>
      <c r="AD26" s="2">
        <f t="shared" si="0"/>
        <v>0.5</v>
      </c>
      <c r="AE26" s="138">
        <f t="shared" si="1"/>
        <v>2.6903973509935231E-3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42691</v>
      </c>
      <c r="X27" s="103">
        <v>48.04</v>
      </c>
      <c r="Y27" s="103">
        <v>49.07</v>
      </c>
      <c r="Z27" s="103">
        <v>47.72</v>
      </c>
      <c r="AA27" s="103">
        <v>48.32</v>
      </c>
      <c r="AB27" s="101">
        <v>3449100</v>
      </c>
      <c r="AC27" s="100">
        <v>48.32</v>
      </c>
      <c r="AD27" s="2">
        <f t="shared" si="0"/>
        <v>1.3500000000000014</v>
      </c>
      <c r="AE27" s="138">
        <f t="shared" si="1"/>
        <v>7.9265748852732631E-3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187</v>
      </c>
      <c r="W28" s="99">
        <v>42690</v>
      </c>
      <c r="X28" s="103">
        <v>48.1</v>
      </c>
      <c r="Y28" s="103">
        <v>49.08</v>
      </c>
      <c r="Z28" s="103">
        <v>47.81</v>
      </c>
      <c r="AA28" s="103">
        <v>47.94</v>
      </c>
      <c r="AB28" s="101">
        <v>4935300</v>
      </c>
      <c r="AC28" s="100">
        <v>47.94</v>
      </c>
      <c r="AD28" s="2">
        <f t="shared" si="0"/>
        <v>1.269999999999996</v>
      </c>
      <c r="AE28" s="138">
        <f t="shared" si="1"/>
        <v>3.9790575916229809E-3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42689</v>
      </c>
      <c r="X29" s="103">
        <v>47.2</v>
      </c>
      <c r="Y29" s="103">
        <v>47.8</v>
      </c>
      <c r="Z29" s="103">
        <v>46.52</v>
      </c>
      <c r="AA29" s="103">
        <v>47.75</v>
      </c>
      <c r="AB29" s="101">
        <v>3831800</v>
      </c>
      <c r="AC29" s="100">
        <v>47.75</v>
      </c>
      <c r="AD29" s="2">
        <f t="shared" si="0"/>
        <v>1.279999999999994</v>
      </c>
      <c r="AE29" s="138">
        <f t="shared" si="1"/>
        <v>1.1438254607074816E-2</v>
      </c>
    </row>
    <row r="30" spans="1:31" x14ac:dyDescent="0.25">
      <c r="L30" t="s">
        <v>215</v>
      </c>
      <c r="M30" s="2">
        <f>M37+K37-F37</f>
        <v>119.92000000000053</v>
      </c>
      <c r="W30" s="99">
        <v>42688</v>
      </c>
      <c r="X30" s="103">
        <v>45.95</v>
      </c>
      <c r="Y30" s="103">
        <v>47.28</v>
      </c>
      <c r="Z30" s="103">
        <v>45.94</v>
      </c>
      <c r="AA30" s="103">
        <v>47.21</v>
      </c>
      <c r="AB30" s="101">
        <v>3604700</v>
      </c>
      <c r="AC30" s="100">
        <v>47.21</v>
      </c>
      <c r="AD30" s="2">
        <f t="shared" si="0"/>
        <v>1.3400000000000034</v>
      </c>
      <c r="AE30" s="138">
        <f t="shared" si="1"/>
        <v>3.3946561541831066E-2</v>
      </c>
    </row>
    <row r="31" spans="1:31" x14ac:dyDescent="0.25">
      <c r="A31" s="387" t="s">
        <v>1</v>
      </c>
      <c r="B31" s="387" t="s">
        <v>2</v>
      </c>
      <c r="C31" s="387" t="s">
        <v>4</v>
      </c>
      <c r="D31" s="387" t="s">
        <v>5</v>
      </c>
      <c r="E31" s="387" t="s">
        <v>90</v>
      </c>
      <c r="F31" s="387" t="s">
        <v>60</v>
      </c>
      <c r="G31" s="387" t="s">
        <v>3</v>
      </c>
      <c r="H31" s="416" t="s">
        <v>6</v>
      </c>
      <c r="I31" s="387" t="s">
        <v>7</v>
      </c>
      <c r="J31" s="387" t="s">
        <v>89</v>
      </c>
      <c r="K31" s="387" t="s">
        <v>61</v>
      </c>
      <c r="L31" s="387" t="s">
        <v>77</v>
      </c>
      <c r="M31" s="387" t="s">
        <v>38</v>
      </c>
      <c r="W31" s="99">
        <v>42685</v>
      </c>
      <c r="X31" s="103">
        <v>45.72</v>
      </c>
      <c r="Y31" s="103">
        <v>45.99</v>
      </c>
      <c r="Z31" s="103">
        <v>45.19</v>
      </c>
      <c r="AA31" s="103">
        <v>45.66</v>
      </c>
      <c r="AB31" s="101">
        <v>2100000</v>
      </c>
      <c r="AC31" s="100">
        <v>45.66</v>
      </c>
      <c r="AD31" s="2">
        <f t="shared" si="0"/>
        <v>0.80000000000000426</v>
      </c>
      <c r="AE31" s="138">
        <f t="shared" si="1"/>
        <v>-3.2743942370662138E-3</v>
      </c>
    </row>
    <row r="32" spans="1:31" x14ac:dyDescent="0.25">
      <c r="A32" s="390" t="s">
        <v>175</v>
      </c>
      <c r="B32" s="380">
        <v>42376</v>
      </c>
      <c r="C32" s="381">
        <v>100</v>
      </c>
      <c r="D32" s="382">
        <v>36.659999999999997</v>
      </c>
      <c r="E32" s="382">
        <v>0</v>
      </c>
      <c r="F32" s="382">
        <f>C32*D32+E32</f>
        <v>3665.9999999999995</v>
      </c>
      <c r="G32" s="417">
        <v>42432</v>
      </c>
      <c r="H32" s="400">
        <v>100</v>
      </c>
      <c r="I32" s="401">
        <v>37.42</v>
      </c>
      <c r="J32" s="401">
        <v>0.08</v>
      </c>
      <c r="K32" s="402">
        <f>I32*H32-J32</f>
        <v>3741.92</v>
      </c>
      <c r="L32" s="380">
        <v>42444</v>
      </c>
      <c r="M32" s="401">
        <v>44</v>
      </c>
      <c r="W32" s="99">
        <v>42684</v>
      </c>
      <c r="X32" s="103">
        <v>45.42</v>
      </c>
      <c r="Y32" s="103">
        <v>46.29</v>
      </c>
      <c r="Z32" s="103">
        <v>45.36</v>
      </c>
      <c r="AA32" s="103">
        <v>45.81</v>
      </c>
      <c r="AB32" s="101">
        <v>3842900</v>
      </c>
      <c r="AC32" s="100">
        <v>45.81</v>
      </c>
      <c r="AD32" s="2">
        <f t="shared" si="0"/>
        <v>0.92999999999999972</v>
      </c>
      <c r="AE32" s="138" t="e">
        <f t="shared" si="1"/>
        <v>#DIV/0!</v>
      </c>
    </row>
    <row r="33" spans="1:31" x14ac:dyDescent="0.25">
      <c r="A33" s="391" t="s">
        <v>71</v>
      </c>
      <c r="B33" s="380"/>
      <c r="C33" s="381"/>
      <c r="D33" s="382"/>
      <c r="E33" s="382"/>
      <c r="F33" s="382"/>
      <c r="G33" s="380"/>
      <c r="H33" s="385"/>
      <c r="I33" s="381"/>
      <c r="J33" s="381"/>
      <c r="K33" s="402"/>
      <c r="L33" s="380"/>
      <c r="M33" s="381"/>
      <c r="W33" s="99">
        <v>42684</v>
      </c>
      <c r="X33" s="103" t="s">
        <v>365</v>
      </c>
      <c r="Y33" s="103"/>
      <c r="Z33" s="103"/>
      <c r="AA33" s="103"/>
      <c r="AB33" s="101"/>
      <c r="AC33" s="100"/>
      <c r="AD33" s="2">
        <f t="shared" si="0"/>
        <v>0</v>
      </c>
      <c r="AE33" s="138">
        <f t="shared" si="1"/>
        <v>-1</v>
      </c>
    </row>
    <row r="34" spans="1:31" x14ac:dyDescent="0.25">
      <c r="A34" s="381"/>
      <c r="B34" s="380"/>
      <c r="C34" s="381"/>
      <c r="D34" s="382"/>
      <c r="E34" s="382"/>
      <c r="F34" s="382"/>
      <c r="G34" s="380"/>
      <c r="H34" s="385"/>
      <c r="I34" s="381"/>
      <c r="J34" s="382"/>
      <c r="K34" s="401"/>
      <c r="L34" s="381"/>
      <c r="M34" s="381"/>
      <c r="W34" s="99">
        <v>42683</v>
      </c>
      <c r="X34" s="103">
        <v>43.98</v>
      </c>
      <c r="Y34" s="103">
        <v>45.9</v>
      </c>
      <c r="Z34" s="103">
        <v>43.76</v>
      </c>
      <c r="AA34" s="103">
        <v>45.65</v>
      </c>
      <c r="AB34" s="101">
        <v>3703800</v>
      </c>
      <c r="AC34" s="100">
        <v>45.19</v>
      </c>
      <c r="AD34" s="2">
        <f t="shared" si="0"/>
        <v>2.1400000000000006</v>
      </c>
      <c r="AE34" s="138">
        <f t="shared" si="1"/>
        <v>2.0090293453724595E-2</v>
      </c>
    </row>
    <row r="35" spans="1:31" x14ac:dyDescent="0.25">
      <c r="A35" s="381"/>
      <c r="B35" s="380"/>
      <c r="C35" s="381"/>
      <c r="D35" s="382"/>
      <c r="E35" s="382"/>
      <c r="F35" s="382"/>
      <c r="G35" s="380"/>
      <c r="H35" s="385"/>
      <c r="I35" s="381"/>
      <c r="J35" s="382"/>
      <c r="K35" s="401"/>
      <c r="L35" s="381"/>
      <c r="M35" s="381"/>
      <c r="W35" s="99">
        <v>42682</v>
      </c>
      <c r="X35" s="103">
        <v>44.36</v>
      </c>
      <c r="Y35" s="103">
        <v>44.83</v>
      </c>
      <c r="Z35" s="103">
        <v>44.03</v>
      </c>
      <c r="AA35" s="103">
        <v>44.75</v>
      </c>
      <c r="AB35" s="101">
        <v>2283500</v>
      </c>
      <c r="AC35" s="100">
        <v>44.3</v>
      </c>
      <c r="AD35" s="2">
        <f t="shared" si="0"/>
        <v>0.79999999999999716</v>
      </c>
      <c r="AE35" s="138">
        <f t="shared" si="1"/>
        <v>6.36074511585627E-3</v>
      </c>
    </row>
    <row r="36" spans="1:31" x14ac:dyDescent="0.25">
      <c r="A36" s="381"/>
      <c r="B36" s="381"/>
      <c r="C36" s="381"/>
      <c r="D36" s="381"/>
      <c r="E36" s="381"/>
      <c r="F36" s="381"/>
      <c r="G36" s="381"/>
      <c r="H36" s="385"/>
      <c r="I36" s="381"/>
      <c r="J36" s="381"/>
      <c r="K36" s="381"/>
      <c r="L36" s="381"/>
      <c r="M36" s="381"/>
      <c r="W36" s="99">
        <v>42681</v>
      </c>
      <c r="X36" s="103">
        <v>44.55</v>
      </c>
      <c r="Y36" s="103">
        <v>44.97</v>
      </c>
      <c r="Z36" s="103">
        <v>44</v>
      </c>
      <c r="AA36" s="103">
        <v>44.47</v>
      </c>
      <c r="AB36" s="101">
        <v>3036300</v>
      </c>
      <c r="AC36" s="100">
        <v>44.02</v>
      </c>
      <c r="AD36" s="2">
        <f t="shared" si="0"/>
        <v>0.96999999999999886</v>
      </c>
      <c r="AE36" s="138">
        <f t="shared" si="1"/>
        <v>1.1256604640477841E-2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42678</v>
      </c>
      <c r="X37" s="103">
        <v>43.73</v>
      </c>
      <c r="Y37" s="103">
        <v>44.47</v>
      </c>
      <c r="Z37" s="103">
        <v>43.62</v>
      </c>
      <c r="AA37" s="103">
        <v>43.98</v>
      </c>
      <c r="AB37" s="101">
        <v>2268300</v>
      </c>
      <c r="AC37" s="100">
        <v>43.53</v>
      </c>
      <c r="AD37" s="2">
        <f t="shared" si="0"/>
        <v>0.85000000000000142</v>
      </c>
      <c r="AE37" s="138">
        <f t="shared" si="1"/>
        <v>8.5727525486563039E-3</v>
      </c>
    </row>
    <row r="38" spans="1:31" x14ac:dyDescent="0.25">
      <c r="A38" s="381"/>
      <c r="B38" s="381"/>
      <c r="C38" s="381"/>
      <c r="D38" s="381"/>
      <c r="E38" s="381"/>
      <c r="F38" s="381"/>
      <c r="G38" s="381"/>
      <c r="H38" s="385"/>
      <c r="I38" s="381"/>
      <c r="J38" s="381"/>
      <c r="K38" s="381"/>
      <c r="L38" s="381"/>
      <c r="M38" s="381"/>
      <c r="W38" s="99">
        <v>42677</v>
      </c>
      <c r="X38" s="103">
        <v>44.26</v>
      </c>
      <c r="Y38" s="103">
        <v>44.42</v>
      </c>
      <c r="Z38" s="103">
        <v>43.55</v>
      </c>
      <c r="AA38" s="103">
        <v>43.6</v>
      </c>
      <c r="AB38" s="101">
        <v>2464500</v>
      </c>
      <c r="AC38" s="100">
        <v>43.16</v>
      </c>
      <c r="AD38" s="2">
        <f t="shared" si="0"/>
        <v>0.87000000000000455</v>
      </c>
      <c r="AE38" s="138">
        <f t="shared" si="1"/>
        <v>-1.3034530070889505E-2</v>
      </c>
    </row>
    <row r="39" spans="1:31" x14ac:dyDescent="0.25">
      <c r="W39" s="99">
        <v>42676</v>
      </c>
      <c r="X39" s="103">
        <v>44.06</v>
      </c>
      <c r="Y39" s="103">
        <v>44.45</v>
      </c>
      <c r="Z39" s="103">
        <v>43.9</v>
      </c>
      <c r="AA39" s="103">
        <v>44.18</v>
      </c>
      <c r="AB39" s="101">
        <v>2687300</v>
      </c>
      <c r="AC39" s="100">
        <v>43.73</v>
      </c>
      <c r="AD39" s="2">
        <f t="shared" si="0"/>
        <v>0.55000000000000426</v>
      </c>
      <c r="AE39" s="138">
        <f t="shared" si="1"/>
        <v>-9.1386794608194766E-4</v>
      </c>
    </row>
    <row r="40" spans="1:31" ht="20.25" thickBot="1" x14ac:dyDescent="0.35">
      <c r="O40" s="614" t="s">
        <v>78</v>
      </c>
      <c r="P40" s="614"/>
      <c r="W40" s="99">
        <v>42675</v>
      </c>
      <c r="X40" s="103">
        <v>45.15</v>
      </c>
      <c r="Y40" s="103">
        <v>45.22</v>
      </c>
      <c r="Z40" s="103">
        <v>43.76</v>
      </c>
      <c r="AA40" s="103">
        <v>44.22</v>
      </c>
      <c r="AB40" s="101">
        <v>3086100</v>
      </c>
      <c r="AC40" s="100">
        <v>43.77</v>
      </c>
      <c r="AD40" s="2">
        <f t="shared" si="0"/>
        <v>1.4600000000000009</v>
      </c>
      <c r="AE40" s="138">
        <f t="shared" si="1"/>
        <v>-1.7949293246578346E-2</v>
      </c>
    </row>
    <row r="41" spans="1:31" ht="15.75" thickTop="1" x14ac:dyDescent="0.25">
      <c r="O41" s="83">
        <v>1.1000000000000001</v>
      </c>
      <c r="P41" s="83">
        <f>O41*$Q$4</f>
        <v>58.707000000000001</v>
      </c>
      <c r="Q41" s="2"/>
      <c r="W41" s="99">
        <v>42674</v>
      </c>
      <c r="X41" s="103">
        <v>44.88</v>
      </c>
      <c r="Y41" s="103">
        <v>45.39</v>
      </c>
      <c r="Z41" s="103">
        <v>44.87</v>
      </c>
      <c r="AA41" s="103">
        <v>45.03</v>
      </c>
      <c r="AB41" s="101">
        <v>2317100</v>
      </c>
      <c r="AC41" s="100">
        <v>44.57</v>
      </c>
      <c r="AD41" s="2">
        <f t="shared" si="0"/>
        <v>0.52000000000000313</v>
      </c>
      <c r="AE41" s="138">
        <f t="shared" si="1"/>
        <v>4.4893378226729119E-4</v>
      </c>
    </row>
    <row r="42" spans="1:31" ht="20.25" thickBot="1" x14ac:dyDescent="0.35">
      <c r="O42" s="83">
        <v>1.0900000000000001</v>
      </c>
      <c r="P42" s="83">
        <f t="shared" ref="P42:P61" si="2">O42*$Q$4</f>
        <v>58.173300000000005</v>
      </c>
      <c r="Q42" s="2"/>
      <c r="T42" s="91" t="s">
        <v>113</v>
      </c>
      <c r="W42" s="99">
        <v>42671</v>
      </c>
      <c r="X42" s="103">
        <v>45.19</v>
      </c>
      <c r="Y42" s="103">
        <v>45.52</v>
      </c>
      <c r="Z42" s="103">
        <v>44.71</v>
      </c>
      <c r="AA42" s="103">
        <v>45.01</v>
      </c>
      <c r="AB42" s="101">
        <v>2374500</v>
      </c>
      <c r="AC42" s="100">
        <v>44.55</v>
      </c>
      <c r="AD42" s="2">
        <f t="shared" si="0"/>
        <v>0.81000000000000227</v>
      </c>
      <c r="AE42" s="138">
        <f t="shared" si="1"/>
        <v>-2.9095792300806167E-3</v>
      </c>
    </row>
    <row r="43" spans="1:31" ht="15.75" thickTop="1" x14ac:dyDescent="0.25">
      <c r="O43" s="83">
        <v>1.08</v>
      </c>
      <c r="P43" s="83">
        <f t="shared" si="2"/>
        <v>57.639600000000002</v>
      </c>
      <c r="Q43" s="2"/>
      <c r="T43" s="97" t="s">
        <v>98</v>
      </c>
      <c r="U43" s="98">
        <v>54.03</v>
      </c>
      <c r="W43" s="99">
        <v>42670</v>
      </c>
      <c r="X43" s="103">
        <v>45.83</v>
      </c>
      <c r="Y43" s="103">
        <v>46</v>
      </c>
      <c r="Z43" s="103">
        <v>44.66</v>
      </c>
      <c r="AA43" s="103">
        <v>45.14</v>
      </c>
      <c r="AB43" s="101">
        <v>4070100</v>
      </c>
      <c r="AC43" s="100">
        <v>44.68</v>
      </c>
      <c r="AD43" s="2">
        <f t="shared" si="0"/>
        <v>1.3400000000000034</v>
      </c>
      <c r="AE43" s="138">
        <f t="shared" si="1"/>
        <v>-2.2105493543444932E-2</v>
      </c>
    </row>
    <row r="44" spans="1:31" x14ac:dyDescent="0.25">
      <c r="O44" s="83">
        <v>1.07</v>
      </c>
      <c r="P44" s="83">
        <f t="shared" si="2"/>
        <v>57.105899999999998</v>
      </c>
      <c r="Q44" s="2"/>
      <c r="T44" s="87" t="s">
        <v>99</v>
      </c>
      <c r="U44" s="88">
        <v>54.25</v>
      </c>
      <c r="W44" s="99">
        <v>42669</v>
      </c>
      <c r="X44" s="103">
        <v>46.29</v>
      </c>
      <c r="Y44" s="103">
        <v>46.72</v>
      </c>
      <c r="Z44" s="103">
        <v>46</v>
      </c>
      <c r="AA44" s="103">
        <v>46.16</v>
      </c>
      <c r="AB44" s="101">
        <v>2737500</v>
      </c>
      <c r="AC44" s="100">
        <v>45.69</v>
      </c>
      <c r="AD44" s="2">
        <f t="shared" si="0"/>
        <v>0.71999999999999886</v>
      </c>
      <c r="AE44" s="138">
        <f t="shared" si="1"/>
        <v>-9.5382614350748574E-3</v>
      </c>
    </row>
    <row r="45" spans="1:31" x14ac:dyDescent="0.25">
      <c r="O45" s="83">
        <v>1.06</v>
      </c>
      <c r="P45" s="83">
        <f t="shared" si="2"/>
        <v>56.572200000000002</v>
      </c>
      <c r="Q45" s="2"/>
      <c r="T45" s="87" t="s">
        <v>100</v>
      </c>
      <c r="U45" s="88" t="s">
        <v>129</v>
      </c>
      <c r="W45" s="99">
        <v>42668</v>
      </c>
      <c r="X45" s="103">
        <v>46.64</v>
      </c>
      <c r="Y45" s="103">
        <v>46.73</v>
      </c>
      <c r="Z45" s="103">
        <v>46.08</v>
      </c>
      <c r="AA45" s="103">
        <v>46.6</v>
      </c>
      <c r="AB45" s="101">
        <v>2743600</v>
      </c>
      <c r="AC45" s="100">
        <v>46.13</v>
      </c>
      <c r="AD45" s="2">
        <f t="shared" si="0"/>
        <v>0.64999999999999858</v>
      </c>
      <c r="AE45" s="138">
        <f t="shared" si="1"/>
        <v>-2.3788927335639531E-3</v>
      </c>
    </row>
    <row r="46" spans="1:31" x14ac:dyDescent="0.25">
      <c r="O46" s="83">
        <v>1.05</v>
      </c>
      <c r="P46" s="83">
        <f t="shared" si="2"/>
        <v>56.038499999999999</v>
      </c>
      <c r="Q46" s="2"/>
      <c r="T46" s="87" t="s">
        <v>101</v>
      </c>
      <c r="U46" s="88" t="s">
        <v>129</v>
      </c>
      <c r="W46" s="99">
        <v>42667</v>
      </c>
      <c r="X46" s="103">
        <v>47.49</v>
      </c>
      <c r="Y46" s="103">
        <v>48.08</v>
      </c>
      <c r="Z46" s="103">
        <v>46.54</v>
      </c>
      <c r="AA46" s="103">
        <v>46.71</v>
      </c>
      <c r="AB46" s="101">
        <v>3544700</v>
      </c>
      <c r="AC46" s="100">
        <v>46.24</v>
      </c>
      <c r="AD46" s="2">
        <f t="shared" si="0"/>
        <v>1.5399999999999991</v>
      </c>
      <c r="AE46" s="138">
        <f t="shared" si="1"/>
        <v>-6.0189165950129686E-3</v>
      </c>
    </row>
    <row r="47" spans="1:31" x14ac:dyDescent="0.25">
      <c r="O47" s="83">
        <v>1.04</v>
      </c>
      <c r="P47" s="83">
        <f t="shared" si="2"/>
        <v>55.504799999999996</v>
      </c>
      <c r="Q47" s="2"/>
      <c r="T47" s="87" t="s">
        <v>102</v>
      </c>
      <c r="U47" s="88">
        <v>51</v>
      </c>
      <c r="W47" s="99">
        <v>42664</v>
      </c>
      <c r="X47" s="103">
        <v>46.8</v>
      </c>
      <c r="Y47" s="103">
        <v>47.44</v>
      </c>
      <c r="Z47" s="103">
        <v>46.46</v>
      </c>
      <c r="AA47" s="103">
        <v>47</v>
      </c>
      <c r="AB47" s="101">
        <v>2205800</v>
      </c>
      <c r="AC47" s="100">
        <v>46.52</v>
      </c>
      <c r="AD47" s="2">
        <f t="shared" si="0"/>
        <v>0.97999999999999687</v>
      </c>
      <c r="AE47" s="138">
        <f t="shared" si="1"/>
        <v>-3.8543897216274381E-3</v>
      </c>
    </row>
    <row r="48" spans="1:31" x14ac:dyDescent="0.25">
      <c r="O48" s="83">
        <v>1.03</v>
      </c>
      <c r="P48" s="83">
        <f t="shared" si="2"/>
        <v>54.9711</v>
      </c>
      <c r="Q48" s="2"/>
      <c r="T48" s="87" t="s">
        <v>103</v>
      </c>
      <c r="U48" s="88">
        <v>1.72309</v>
      </c>
      <c r="W48" s="99">
        <v>42663</v>
      </c>
      <c r="X48" s="103">
        <v>47.99</v>
      </c>
      <c r="Y48" s="103">
        <v>48</v>
      </c>
      <c r="Z48" s="103">
        <v>46.61</v>
      </c>
      <c r="AA48" s="103">
        <v>47.18</v>
      </c>
      <c r="AB48" s="101">
        <v>2937200</v>
      </c>
      <c r="AC48" s="100">
        <v>46.7</v>
      </c>
      <c r="AD48" s="2">
        <f t="shared" si="0"/>
        <v>1.3900000000000006</v>
      </c>
      <c r="AE48" s="138">
        <f t="shared" si="1"/>
        <v>-2.2808118853316461E-2</v>
      </c>
    </row>
    <row r="49" spans="15:31" x14ac:dyDescent="0.25">
      <c r="O49" s="83">
        <v>1.02</v>
      </c>
      <c r="P49" s="83">
        <f t="shared" si="2"/>
        <v>54.437399999999997</v>
      </c>
      <c r="Q49" s="2"/>
      <c r="T49" s="87" t="s">
        <v>104</v>
      </c>
      <c r="U49" s="89" t="s">
        <v>436</v>
      </c>
      <c r="W49" s="99">
        <v>42662</v>
      </c>
      <c r="X49" s="103">
        <v>47.24</v>
      </c>
      <c r="Y49" s="103">
        <v>48.5</v>
      </c>
      <c r="Z49" s="103">
        <v>47.03</v>
      </c>
      <c r="AA49" s="103">
        <v>48.28</v>
      </c>
      <c r="AB49" s="101">
        <v>3521000</v>
      </c>
      <c r="AC49" s="100">
        <v>47.79</v>
      </c>
      <c r="AD49" s="2">
        <f t="shared" si="0"/>
        <v>1.4699999999999989</v>
      </c>
      <c r="AE49" s="138">
        <f t="shared" si="1"/>
        <v>2.6638023630504826E-2</v>
      </c>
    </row>
    <row r="50" spans="15:31" x14ac:dyDescent="0.25">
      <c r="O50" s="83">
        <v>1.01</v>
      </c>
      <c r="P50" s="83">
        <f t="shared" si="2"/>
        <v>53.903700000000001</v>
      </c>
      <c r="Q50" s="2"/>
      <c r="T50" s="87"/>
      <c r="U50" s="88"/>
      <c r="W50" s="99">
        <v>42661</v>
      </c>
      <c r="X50" s="103">
        <v>46.72</v>
      </c>
      <c r="Y50" s="103">
        <v>47.35</v>
      </c>
      <c r="Z50" s="103">
        <v>46.72</v>
      </c>
      <c r="AA50" s="103">
        <v>47.03</v>
      </c>
      <c r="AB50" s="101">
        <v>2625700</v>
      </c>
      <c r="AC50" s="100">
        <v>46.55</v>
      </c>
      <c r="AD50" s="2">
        <f t="shared" si="0"/>
        <v>0.63000000000000256</v>
      </c>
      <c r="AE50" s="138">
        <f t="shared" si="1"/>
        <v>-3.6386986301369939E-3</v>
      </c>
    </row>
    <row r="51" spans="15:31" x14ac:dyDescent="0.25">
      <c r="O51" s="83">
        <v>1</v>
      </c>
      <c r="P51" s="83">
        <f t="shared" si="2"/>
        <v>53.37</v>
      </c>
      <c r="Q51" s="2"/>
      <c r="T51" s="87" t="s">
        <v>105</v>
      </c>
      <c r="U51" s="88" t="s">
        <v>544</v>
      </c>
      <c r="W51" s="99">
        <v>42660</v>
      </c>
      <c r="X51" s="103">
        <v>46.96</v>
      </c>
      <c r="Y51" s="103">
        <v>47.83</v>
      </c>
      <c r="Z51" s="103">
        <v>46.93</v>
      </c>
      <c r="AA51" s="103">
        <v>47.2</v>
      </c>
      <c r="AB51" s="101">
        <v>2397500</v>
      </c>
      <c r="AC51" s="100">
        <v>46.72</v>
      </c>
      <c r="AD51" s="2">
        <f t="shared" si="0"/>
        <v>0.89999999999999858</v>
      </c>
      <c r="AE51" s="138">
        <f t="shared" si="1"/>
        <v>9.9437959360137995E-3</v>
      </c>
    </row>
    <row r="52" spans="15:31" x14ac:dyDescent="0.25">
      <c r="O52" s="83">
        <v>0.99</v>
      </c>
      <c r="P52" s="83">
        <f t="shared" si="2"/>
        <v>52.836299999999994</v>
      </c>
      <c r="Q52" s="2"/>
      <c r="T52" s="87" t="s">
        <v>106</v>
      </c>
      <c r="U52" s="88" t="s">
        <v>545</v>
      </c>
      <c r="W52" s="99">
        <v>42657</v>
      </c>
      <c r="X52" s="103">
        <v>46.14</v>
      </c>
      <c r="Y52" s="103">
        <v>47.03</v>
      </c>
      <c r="Z52" s="103">
        <v>46.13</v>
      </c>
      <c r="AA52" s="103">
        <v>46.73</v>
      </c>
      <c r="AB52" s="101">
        <v>3486900</v>
      </c>
      <c r="AC52" s="100">
        <v>46.26</v>
      </c>
      <c r="AD52" s="2">
        <f t="shared" si="0"/>
        <v>0.89999999999999858</v>
      </c>
      <c r="AE52" s="138">
        <f t="shared" si="1"/>
        <v>1.9841269841269771E-2</v>
      </c>
    </row>
    <row r="53" spans="15:31" x14ac:dyDescent="0.25">
      <c r="O53" s="83">
        <v>0.98</v>
      </c>
      <c r="P53" s="83">
        <f t="shared" si="2"/>
        <v>52.302599999999998</v>
      </c>
      <c r="Q53" s="2"/>
      <c r="T53" s="87" t="s">
        <v>107</v>
      </c>
      <c r="U53" s="90">
        <v>1535421</v>
      </c>
      <c r="W53" s="99">
        <v>42656</v>
      </c>
      <c r="X53" s="103">
        <v>45.95</v>
      </c>
      <c r="Y53" s="103">
        <v>46.07</v>
      </c>
      <c r="Z53" s="103">
        <v>45.25</v>
      </c>
      <c r="AA53" s="103">
        <v>45.82</v>
      </c>
      <c r="AB53" s="101">
        <v>2548600</v>
      </c>
      <c r="AC53" s="100">
        <v>45.36</v>
      </c>
      <c r="AD53" s="2">
        <f t="shared" si="0"/>
        <v>0.82000000000000028</v>
      </c>
      <c r="AE53" s="138">
        <f t="shared" si="1"/>
        <v>-1.2195121951219523E-2</v>
      </c>
    </row>
    <row r="54" spans="15:31" x14ac:dyDescent="0.25">
      <c r="O54" s="83">
        <v>0.97</v>
      </c>
      <c r="P54" s="83">
        <f t="shared" si="2"/>
        <v>51.768899999999995</v>
      </c>
      <c r="T54" s="87" t="s">
        <v>110</v>
      </c>
      <c r="U54" s="90">
        <v>2917170</v>
      </c>
      <c r="W54" s="99">
        <v>42655</v>
      </c>
      <c r="X54" s="103">
        <v>45.95</v>
      </c>
      <c r="Y54" s="103">
        <v>46.52</v>
      </c>
      <c r="Z54" s="103">
        <v>45.95</v>
      </c>
      <c r="AA54" s="103">
        <v>46.39</v>
      </c>
      <c r="AB54" s="101">
        <v>3471600</v>
      </c>
      <c r="AC54" s="100">
        <v>45.92</v>
      </c>
      <c r="AD54" s="2">
        <f t="shared" si="0"/>
        <v>0.57000000000000028</v>
      </c>
      <c r="AE54" s="138">
        <f t="shared" si="1"/>
        <v>1.4582412726469318E-2</v>
      </c>
    </row>
    <row r="55" spans="15:31" x14ac:dyDescent="0.25">
      <c r="O55" s="83">
        <v>0.96</v>
      </c>
      <c r="P55" s="83">
        <f t="shared" si="2"/>
        <v>51.235199999999999</v>
      </c>
      <c r="T55" s="87" t="s">
        <v>108</v>
      </c>
      <c r="U55" s="88" t="s">
        <v>546</v>
      </c>
      <c r="W55" s="99">
        <v>42654</v>
      </c>
      <c r="X55" s="103">
        <v>46.56</v>
      </c>
      <c r="Y55" s="103">
        <v>46.56</v>
      </c>
      <c r="Z55" s="103">
        <v>45.4</v>
      </c>
      <c r="AA55" s="103">
        <v>45.72</v>
      </c>
      <c r="AB55" s="101">
        <v>2908200</v>
      </c>
      <c r="AC55" s="100">
        <v>45.26</v>
      </c>
      <c r="AD55" s="2">
        <f t="shared" si="0"/>
        <v>1.1600000000000037</v>
      </c>
      <c r="AE55" s="138">
        <f t="shared" si="1"/>
        <v>-2.2673288706542949E-2</v>
      </c>
    </row>
    <row r="56" spans="15:31" x14ac:dyDescent="0.25">
      <c r="O56" s="83">
        <v>0.95</v>
      </c>
      <c r="P56" s="83">
        <f t="shared" si="2"/>
        <v>50.701499999999996</v>
      </c>
      <c r="T56" s="87" t="s">
        <v>111</v>
      </c>
      <c r="U56" s="88">
        <v>26.15</v>
      </c>
      <c r="W56" s="99">
        <v>42653</v>
      </c>
      <c r="X56" s="103">
        <v>47.14</v>
      </c>
      <c r="Y56" s="103">
        <v>47.34</v>
      </c>
      <c r="Z56" s="103">
        <v>46.31</v>
      </c>
      <c r="AA56" s="103">
        <v>46.78</v>
      </c>
      <c r="AB56" s="101">
        <v>3148000</v>
      </c>
      <c r="AC56" s="100">
        <v>46.31</v>
      </c>
      <c r="AD56" s="2">
        <f t="shared" si="0"/>
        <v>1.0300000000000011</v>
      </c>
      <c r="AE56" s="138">
        <f t="shared" si="1"/>
        <v>-8.6299892125130118E-4</v>
      </c>
    </row>
    <row r="57" spans="15:31" x14ac:dyDescent="0.25">
      <c r="O57" s="83">
        <v>0.94</v>
      </c>
      <c r="P57" s="83">
        <f t="shared" si="2"/>
        <v>50.167799999999993</v>
      </c>
      <c r="T57" s="87" t="s">
        <v>112</v>
      </c>
      <c r="U57" s="88">
        <v>2.08</v>
      </c>
      <c r="W57" s="99">
        <v>42650</v>
      </c>
      <c r="X57" s="103">
        <v>47.49</v>
      </c>
      <c r="Y57" s="103">
        <v>47.68</v>
      </c>
      <c r="Z57" s="103">
        <v>46.52</v>
      </c>
      <c r="AA57" s="103">
        <v>46.82</v>
      </c>
      <c r="AB57" s="101">
        <v>3792800</v>
      </c>
      <c r="AC57" s="100">
        <v>46.35</v>
      </c>
      <c r="AD57" s="2">
        <f t="shared" si="0"/>
        <v>1.1599999999999966</v>
      </c>
      <c r="AE57" s="138">
        <f t="shared" si="1"/>
        <v>-1.0038445108927818E-2</v>
      </c>
    </row>
    <row r="58" spans="15:31" x14ac:dyDescent="0.25">
      <c r="O58" s="83">
        <v>0.93</v>
      </c>
      <c r="P58" s="83">
        <f t="shared" si="2"/>
        <v>49.634100000000004</v>
      </c>
      <c r="T58" s="87" t="s">
        <v>109</v>
      </c>
      <c r="U58" s="88" t="s">
        <v>459</v>
      </c>
      <c r="W58" s="99">
        <v>42649</v>
      </c>
      <c r="X58" s="103">
        <v>46.82</v>
      </c>
      <c r="Y58" s="103">
        <v>47.96</v>
      </c>
      <c r="Z58" s="103">
        <v>46.79</v>
      </c>
      <c r="AA58" s="103">
        <v>47.3</v>
      </c>
      <c r="AB58" s="101">
        <v>3443600</v>
      </c>
      <c r="AC58" s="100">
        <v>46.82</v>
      </c>
      <c r="AD58" s="2">
        <f t="shared" si="0"/>
        <v>1.1700000000000017</v>
      </c>
      <c r="AE58" s="138">
        <f t="shared" si="1"/>
        <v>1.2543252595155652E-2</v>
      </c>
    </row>
    <row r="59" spans="15:31" x14ac:dyDescent="0.25">
      <c r="O59" s="83">
        <v>0.92</v>
      </c>
      <c r="P59" s="83">
        <f t="shared" si="2"/>
        <v>49.1004</v>
      </c>
      <c r="W59" s="99">
        <v>42648</v>
      </c>
      <c r="X59" s="103">
        <v>47.38</v>
      </c>
      <c r="Y59" s="103">
        <v>47.47</v>
      </c>
      <c r="Z59" s="103">
        <v>45.76</v>
      </c>
      <c r="AA59" s="103">
        <v>46.71</v>
      </c>
      <c r="AB59" s="101">
        <v>5612000</v>
      </c>
      <c r="AC59" s="100">
        <v>46.24</v>
      </c>
      <c r="AD59" s="2">
        <f t="shared" si="0"/>
        <v>1.7100000000000009</v>
      </c>
      <c r="AE59" s="138">
        <f t="shared" si="1"/>
        <v>-7.9382106844024802E-3</v>
      </c>
    </row>
    <row r="60" spans="15:31" x14ac:dyDescent="0.25">
      <c r="O60" s="83">
        <v>0.91</v>
      </c>
      <c r="P60" s="83">
        <f t="shared" si="2"/>
        <v>48.566699999999997</v>
      </c>
      <c r="W60" s="99">
        <v>42647</v>
      </c>
      <c r="X60" s="103">
        <v>47.89</v>
      </c>
      <c r="Y60" s="103">
        <v>48.16</v>
      </c>
      <c r="Z60" s="103">
        <v>46.87</v>
      </c>
      <c r="AA60" s="103">
        <v>47.09</v>
      </c>
      <c r="AB60" s="101">
        <v>2621400</v>
      </c>
      <c r="AC60" s="100">
        <v>46.61</v>
      </c>
      <c r="AD60" s="2">
        <f t="shared" si="0"/>
        <v>1.2899999999999991</v>
      </c>
      <c r="AE60" s="138">
        <f t="shared" si="1"/>
        <v>-1.5004226542688071E-2</v>
      </c>
    </row>
    <row r="61" spans="15:31" x14ac:dyDescent="0.25">
      <c r="O61" s="83">
        <v>0.9</v>
      </c>
      <c r="P61" s="83">
        <f t="shared" si="2"/>
        <v>48.033000000000001</v>
      </c>
      <c r="W61" s="99">
        <v>42646</v>
      </c>
      <c r="X61" s="103">
        <v>47.98</v>
      </c>
      <c r="Y61" s="103">
        <v>48.24</v>
      </c>
      <c r="Z61" s="103">
        <v>47.62</v>
      </c>
      <c r="AA61" s="103">
        <v>47.8</v>
      </c>
      <c r="AB61" s="101">
        <v>2346000</v>
      </c>
      <c r="AC61" s="100">
        <v>47.32</v>
      </c>
      <c r="AD61" s="2">
        <f t="shared" si="0"/>
        <v>0.62000000000000455</v>
      </c>
      <c r="AE61" s="138">
        <f t="shared" si="1"/>
        <v>-3.5797009896820775E-3</v>
      </c>
    </row>
    <row r="62" spans="15:31" x14ac:dyDescent="0.25">
      <c r="W62" s="99">
        <v>42643</v>
      </c>
      <c r="X62" s="103">
        <v>47.5</v>
      </c>
      <c r="Y62" s="103">
        <v>48.25</v>
      </c>
      <c r="Z62" s="103">
        <v>47.32</v>
      </c>
      <c r="AA62" s="103">
        <v>47.98</v>
      </c>
      <c r="AB62" s="101">
        <v>4253100</v>
      </c>
      <c r="AC62" s="100">
        <v>47.49</v>
      </c>
      <c r="AD62" s="2">
        <f t="shared" si="0"/>
        <v>0.92999999999999972</v>
      </c>
      <c r="AE62" s="138">
        <f t="shared" si="1"/>
        <v>1.3877028181041862E-2</v>
      </c>
    </row>
    <row r="63" spans="15:31" x14ac:dyDescent="0.25">
      <c r="W63" s="99">
        <v>42642</v>
      </c>
      <c r="X63" s="103">
        <v>48</v>
      </c>
      <c r="Y63" s="103">
        <v>48.09</v>
      </c>
      <c r="Z63" s="103">
        <v>47.08</v>
      </c>
      <c r="AA63" s="103">
        <v>47.32</v>
      </c>
      <c r="AB63" s="101">
        <v>2543200</v>
      </c>
      <c r="AC63" s="100">
        <v>46.84</v>
      </c>
      <c r="AD63" s="2">
        <f t="shared" si="0"/>
        <v>1.0100000000000051</v>
      </c>
      <c r="AE63" s="138">
        <f t="shared" si="1"/>
        <v>-1.6379672406551693E-2</v>
      </c>
    </row>
    <row r="64" spans="15:31" x14ac:dyDescent="0.25">
      <c r="W64" s="99">
        <v>42641</v>
      </c>
      <c r="X64" s="103">
        <v>47.63</v>
      </c>
      <c r="Y64" s="103">
        <v>48.14</v>
      </c>
      <c r="Z64" s="103">
        <v>47.3</v>
      </c>
      <c r="AA64" s="103">
        <v>48.11</v>
      </c>
      <c r="AB64" s="101">
        <v>2782800</v>
      </c>
      <c r="AC64" s="100">
        <v>47.62</v>
      </c>
      <c r="AD64" s="2">
        <f t="shared" si="0"/>
        <v>0.84000000000000341</v>
      </c>
      <c r="AE64" s="138">
        <f t="shared" si="1"/>
        <v>1.2760527435133895E-2</v>
      </c>
    </row>
    <row r="65" spans="23:31" x14ac:dyDescent="0.25">
      <c r="W65" s="99">
        <v>42640</v>
      </c>
      <c r="X65" s="103">
        <v>47.36</v>
      </c>
      <c r="Y65" s="103">
        <v>47.69</v>
      </c>
      <c r="Z65" s="103">
        <v>47.08</v>
      </c>
      <c r="AA65" s="103">
        <v>47.5</v>
      </c>
      <c r="AB65" s="101">
        <v>2658100</v>
      </c>
      <c r="AC65" s="100">
        <v>47.02</v>
      </c>
      <c r="AD65" s="2">
        <f t="shared" si="0"/>
        <v>0.60999999999999943</v>
      </c>
      <c r="AE65" s="138">
        <f t="shared" si="1"/>
        <v>2.9863481228669109E-3</v>
      </c>
    </row>
    <row r="66" spans="23:31" x14ac:dyDescent="0.25">
      <c r="W66" s="99">
        <v>42639</v>
      </c>
      <c r="X66" s="103">
        <v>48.25</v>
      </c>
      <c r="Y66" s="103">
        <v>48.3</v>
      </c>
      <c r="Z66" s="103">
        <v>47.32</v>
      </c>
      <c r="AA66" s="103">
        <v>47.36</v>
      </c>
      <c r="AB66" s="101">
        <v>3238900</v>
      </c>
      <c r="AC66" s="100">
        <v>46.88</v>
      </c>
      <c r="AD66" s="2">
        <f t="shared" si="0"/>
        <v>0.97999999999999687</v>
      </c>
      <c r="AE66" s="138">
        <f t="shared" si="1"/>
        <v>-2.1702838063439089E-2</v>
      </c>
    </row>
    <row r="67" spans="23:31" x14ac:dyDescent="0.25">
      <c r="W67" s="99">
        <v>42636</v>
      </c>
      <c r="X67" s="103">
        <v>47.98</v>
      </c>
      <c r="Y67" s="103">
        <v>48.71</v>
      </c>
      <c r="Z67" s="103">
        <v>47.94</v>
      </c>
      <c r="AA67" s="103">
        <v>48.41</v>
      </c>
      <c r="AB67" s="101">
        <v>3683700</v>
      </c>
      <c r="AC67" s="100">
        <v>47.92</v>
      </c>
      <c r="AD67" s="2">
        <f>Y67-Z67</f>
        <v>0.77000000000000313</v>
      </c>
      <c r="AE67" s="138" t="e">
        <f>AC67/#REF!-1</f>
        <v>#REF!</v>
      </c>
    </row>
    <row r="68" spans="23:31" x14ac:dyDescent="0.25">
      <c r="W68" s="99">
        <v>42635</v>
      </c>
      <c r="X68" s="103">
        <v>48.77</v>
      </c>
      <c r="Y68" s="103">
        <v>49.04</v>
      </c>
      <c r="Z68" s="103">
        <v>47.72</v>
      </c>
      <c r="AA68" s="103">
        <v>47.91</v>
      </c>
      <c r="AB68" s="101">
        <v>3790800</v>
      </c>
      <c r="AC68" s="100">
        <v>47.42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93" priority="11">
      <formula>F27&gt;0</formula>
    </cfRule>
    <cfRule type="expression" dxfId="492" priority="12">
      <formula>F27&lt;0</formula>
    </cfRule>
  </conditionalFormatting>
  <conditionalFormatting sqref="H27:H29">
    <cfRule type="expression" dxfId="491" priority="9">
      <formula>H27&gt;0</formula>
    </cfRule>
    <cfRule type="expression" dxfId="490" priority="10">
      <formula>H27&lt;0</formula>
    </cfRule>
  </conditionalFormatting>
  <conditionalFormatting sqref="F23:F26">
    <cfRule type="expression" dxfId="489" priority="7">
      <formula>F23&gt;0</formula>
    </cfRule>
    <cfRule type="expression" dxfId="488" priority="8">
      <formula>F23&lt;0</formula>
    </cfRule>
  </conditionalFormatting>
  <conditionalFormatting sqref="H23:H26">
    <cfRule type="expression" dxfId="487" priority="5">
      <formula>H23&gt;0</formula>
    </cfRule>
    <cfRule type="expression" dxfId="486" priority="6">
      <formula>H23&lt;0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8.5703125" customWidth="1"/>
    <col min="21" max="21" width="36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3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42727</v>
      </c>
      <c r="X2" s="103">
        <v>36.93</v>
      </c>
      <c r="Y2" s="103">
        <v>36.979999999999997</v>
      </c>
      <c r="Z2" s="103">
        <v>36.770000000000003</v>
      </c>
      <c r="AA2" s="103">
        <v>36.97</v>
      </c>
      <c r="AB2" s="101">
        <v>6286000</v>
      </c>
      <c r="AC2" s="100">
        <v>36.97</v>
      </c>
      <c r="AD2" s="2">
        <f>Y2-Z2</f>
        <v>0.20999999999999375</v>
      </c>
      <c r="AE2" s="138">
        <f>AC2/AC3-1</f>
        <v>1.0831302464120451E-3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36.659999999999997</v>
      </c>
      <c r="S3" s="115"/>
      <c r="T3" s="17"/>
      <c r="U3" s="17"/>
      <c r="V3" s="17"/>
      <c r="W3" s="99">
        <v>42726</v>
      </c>
      <c r="X3" s="103">
        <v>37.229999999999997</v>
      </c>
      <c r="Y3" s="103">
        <v>37.24</v>
      </c>
      <c r="Z3" s="103">
        <v>36.81</v>
      </c>
      <c r="AA3" s="103">
        <v>36.93</v>
      </c>
      <c r="AB3" s="101">
        <v>10783100</v>
      </c>
      <c r="AC3" s="100">
        <v>36.93</v>
      </c>
      <c r="AD3" s="2">
        <f t="shared" ref="AD3:AD66" si="0">Y3-Z3</f>
        <v>0.42999999999999972</v>
      </c>
      <c r="AE3" s="138">
        <f t="shared" ref="AE3:AE66" si="1">AC3/AC4-1</f>
        <v>-1.3520822065981042E-3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36.659999999999997</v>
      </c>
      <c r="R4" s="528">
        <v>8.0000000000000004E-4</v>
      </c>
      <c r="W4" s="99">
        <v>42725</v>
      </c>
      <c r="X4" s="103">
        <v>37.25</v>
      </c>
      <c r="Y4" s="103">
        <v>37.35</v>
      </c>
      <c r="Z4" s="103">
        <v>36.909999999999997</v>
      </c>
      <c r="AA4" s="103">
        <v>36.979999999999997</v>
      </c>
      <c r="AB4" s="101">
        <v>14320600</v>
      </c>
      <c r="AC4" s="100">
        <v>36.979999999999997</v>
      </c>
      <c r="AD4" s="2">
        <f t="shared" si="0"/>
        <v>0.44000000000000483</v>
      </c>
      <c r="AE4" s="138">
        <f t="shared" si="1"/>
        <v>-6.1811341037356637E-3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42724</v>
      </c>
      <c r="X5" s="103">
        <v>36.950000000000003</v>
      </c>
      <c r="Y5" s="103">
        <v>37.24</v>
      </c>
      <c r="Z5" s="103">
        <v>36.89</v>
      </c>
      <c r="AA5" s="103">
        <v>37.21</v>
      </c>
      <c r="AB5" s="101">
        <v>18544500</v>
      </c>
      <c r="AC5" s="100">
        <v>37.21</v>
      </c>
      <c r="AD5" s="2">
        <f t="shared" si="0"/>
        <v>0.35000000000000142</v>
      </c>
      <c r="AE5" s="138">
        <f t="shared" si="1"/>
        <v>8.6744375169423016E-3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42723</v>
      </c>
      <c r="X6" s="103">
        <v>36.340000000000003</v>
      </c>
      <c r="Y6" s="103">
        <v>36.950000000000003</v>
      </c>
      <c r="Z6" s="103">
        <v>36.270000000000003</v>
      </c>
      <c r="AA6" s="103">
        <v>36.89</v>
      </c>
      <c r="AB6" s="101">
        <v>18689200</v>
      </c>
      <c r="AC6" s="100">
        <v>36.89</v>
      </c>
      <c r="AD6" s="2">
        <f t="shared" si="0"/>
        <v>0.67999999999999972</v>
      </c>
      <c r="AE6" s="138">
        <f t="shared" si="1"/>
        <v>1.5973561002478709E-2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182</v>
      </c>
      <c r="Q7" s="2">
        <f>Q10+Q8</f>
        <v>1407.5400000000009</v>
      </c>
      <c r="R7">
        <v>0</v>
      </c>
      <c r="W7" s="99">
        <v>42720</v>
      </c>
      <c r="X7" s="103">
        <v>36.72</v>
      </c>
      <c r="Y7" s="103">
        <v>36.869999999999997</v>
      </c>
      <c r="Z7" s="103">
        <v>36.090000000000003</v>
      </c>
      <c r="AA7" s="103">
        <v>36.31</v>
      </c>
      <c r="AB7" s="101">
        <v>37794500</v>
      </c>
      <c r="AC7" s="100">
        <v>36.31</v>
      </c>
      <c r="AD7" s="2">
        <f t="shared" si="0"/>
        <v>0.77999999999999403</v>
      </c>
      <c r="AE7" s="138">
        <f t="shared" si="1"/>
        <v>-1.3047023647730249E-2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185</v>
      </c>
      <c r="P8" s="34"/>
      <c r="Q8" s="2">
        <f>K18+M18-F18+Q2*Q4</f>
        <v>0</v>
      </c>
      <c r="S8" s="121"/>
      <c r="W8" s="99">
        <v>42719</v>
      </c>
      <c r="X8" s="103">
        <v>36.74</v>
      </c>
      <c r="Y8" s="103">
        <v>37.159999999999997</v>
      </c>
      <c r="Z8" s="103">
        <v>36.53</v>
      </c>
      <c r="AA8" s="103">
        <v>36.79</v>
      </c>
      <c r="AB8" s="101">
        <v>23717700</v>
      </c>
      <c r="AC8" s="100">
        <v>36.79</v>
      </c>
      <c r="AD8" s="2">
        <f t="shared" si="0"/>
        <v>0.62999999999999545</v>
      </c>
      <c r="AE8" s="138">
        <f t="shared" si="1"/>
        <v>6.5663474692203572E-3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216</v>
      </c>
      <c r="Q9" s="138">
        <f>IF(Q2=0, 0, Q8/Q6)</f>
        <v>0</v>
      </c>
      <c r="W9" s="99">
        <v>42718</v>
      </c>
      <c r="X9" s="103">
        <v>36.700000000000003</v>
      </c>
      <c r="Y9" s="103">
        <v>36.89</v>
      </c>
      <c r="Z9" s="103">
        <v>36.46</v>
      </c>
      <c r="AA9" s="103">
        <v>36.549999999999997</v>
      </c>
      <c r="AB9" s="101">
        <v>30351600</v>
      </c>
      <c r="AC9" s="100">
        <v>36.549999999999997</v>
      </c>
      <c r="AD9" s="2">
        <f t="shared" si="0"/>
        <v>0.42999999999999972</v>
      </c>
      <c r="AE9" s="138">
        <f t="shared" si="1"/>
        <v>-6.7934782608695121E-3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215</v>
      </c>
      <c r="P10" s="34"/>
      <c r="Q10" s="2">
        <f>M33</f>
        <v>1407.5400000000009</v>
      </c>
      <c r="W10" s="99">
        <v>42717</v>
      </c>
      <c r="X10" s="103">
        <v>36.01</v>
      </c>
      <c r="Y10" s="103">
        <v>36.89</v>
      </c>
      <c r="Z10" s="103">
        <v>35.93</v>
      </c>
      <c r="AA10" s="103">
        <v>36.799999999999997</v>
      </c>
      <c r="AB10" s="101">
        <v>35358100</v>
      </c>
      <c r="AC10" s="100">
        <v>36.799999999999997</v>
      </c>
      <c r="AD10" s="2">
        <f t="shared" si="0"/>
        <v>0.96000000000000085</v>
      </c>
      <c r="AE10" s="138">
        <f t="shared" si="1"/>
        <v>2.307478454267442E-2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179</v>
      </c>
      <c r="P11" s="34"/>
      <c r="Q11" s="138">
        <f>VALUE(TRIM(CLEAN(MID(U58, FIND("(", U58)+1, 5))))</f>
        <v>2.81E-2</v>
      </c>
      <c r="W11" s="99">
        <v>42716</v>
      </c>
      <c r="X11" s="103">
        <v>35.78</v>
      </c>
      <c r="Y11" s="103">
        <v>36.090000000000003</v>
      </c>
      <c r="Z11" s="103">
        <v>35.67</v>
      </c>
      <c r="AA11" s="103">
        <v>35.97</v>
      </c>
      <c r="AB11" s="101">
        <v>21914900</v>
      </c>
      <c r="AC11" s="100">
        <v>35.97</v>
      </c>
      <c r="AD11" s="2">
        <f t="shared" si="0"/>
        <v>0.42000000000000171</v>
      </c>
      <c r="AE11" s="138">
        <f t="shared" si="1"/>
        <v>5.8724832214764877E-3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42713</v>
      </c>
      <c r="X12" s="103">
        <v>35.75</v>
      </c>
      <c r="Y12" s="103">
        <v>35.9</v>
      </c>
      <c r="Z12" s="103">
        <v>35.590000000000003</v>
      </c>
      <c r="AA12" s="103">
        <v>35.76</v>
      </c>
      <c r="AB12" s="101">
        <v>16291200</v>
      </c>
      <c r="AC12" s="100">
        <v>35.76</v>
      </c>
      <c r="AD12" s="2">
        <f t="shared" si="0"/>
        <v>0.30999999999999517</v>
      </c>
      <c r="AE12" s="138">
        <f t="shared" si="1"/>
        <v>1.680672268907335E-3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42712</v>
      </c>
      <c r="X13" s="103">
        <v>35.479999999999997</v>
      </c>
      <c r="Y13" s="103">
        <v>36.03</v>
      </c>
      <c r="Z13" s="103">
        <v>35.22</v>
      </c>
      <c r="AA13" s="103">
        <v>35.700000000000003</v>
      </c>
      <c r="AB13" s="101">
        <v>19915500</v>
      </c>
      <c r="AC13" s="100">
        <v>35.700000000000003</v>
      </c>
      <c r="AD13" s="2">
        <f t="shared" si="0"/>
        <v>0.81000000000000227</v>
      </c>
      <c r="AE13" s="138">
        <f t="shared" si="1"/>
        <v>5.6338028169014009E-3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42711</v>
      </c>
      <c r="X14" s="103">
        <v>34.67</v>
      </c>
      <c r="Y14" s="103">
        <v>35.57</v>
      </c>
      <c r="Z14" s="103">
        <v>34.450000000000003</v>
      </c>
      <c r="AA14" s="103">
        <v>35.5</v>
      </c>
      <c r="AB14" s="101">
        <v>21555100</v>
      </c>
      <c r="AC14" s="100">
        <v>35.5</v>
      </c>
      <c r="AD14" s="2">
        <f t="shared" si="0"/>
        <v>1.1199999999999974</v>
      </c>
      <c r="AE14" s="138">
        <f t="shared" si="1"/>
        <v>2.2465437788018461E-2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42710</v>
      </c>
      <c r="X15" s="103">
        <v>34.39</v>
      </c>
      <c r="Y15" s="103">
        <v>34.75</v>
      </c>
      <c r="Z15" s="103">
        <v>34.299999999999997</v>
      </c>
      <c r="AA15" s="103">
        <v>34.72</v>
      </c>
      <c r="AB15" s="101">
        <v>15101300</v>
      </c>
      <c r="AC15" s="100">
        <v>34.72</v>
      </c>
      <c r="AD15" s="2">
        <f t="shared" si="0"/>
        <v>0.45000000000000284</v>
      </c>
      <c r="AE15" s="138">
        <f t="shared" si="1"/>
        <v>9.5958127362605339E-3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42709</v>
      </c>
      <c r="X16" s="103">
        <v>34.31</v>
      </c>
      <c r="Y16" s="103">
        <v>34.42</v>
      </c>
      <c r="Z16" s="103">
        <v>33.97</v>
      </c>
      <c r="AA16" s="103">
        <v>34.39</v>
      </c>
      <c r="AB16" s="101">
        <v>14418200</v>
      </c>
      <c r="AC16" s="100">
        <v>34.39</v>
      </c>
      <c r="AD16" s="2">
        <f t="shared" si="0"/>
        <v>0.45000000000000284</v>
      </c>
      <c r="AE16" s="138">
        <f t="shared" si="1"/>
        <v>6.7330210772835741E-3</v>
      </c>
    </row>
    <row r="17" spans="1:31" x14ac:dyDescent="0.25">
      <c r="W17" s="99">
        <v>42706</v>
      </c>
      <c r="X17" s="103">
        <v>33.72</v>
      </c>
      <c r="Y17" s="103">
        <v>34.26</v>
      </c>
      <c r="Z17" s="103">
        <v>33.6</v>
      </c>
      <c r="AA17" s="103">
        <v>34.159999999999997</v>
      </c>
      <c r="AB17" s="101">
        <v>21440700</v>
      </c>
      <c r="AC17" s="100">
        <v>34.159999999999997</v>
      </c>
      <c r="AD17" s="2">
        <f t="shared" si="0"/>
        <v>0.65999999999999659</v>
      </c>
      <c r="AE17" s="138">
        <f t="shared" si="1"/>
        <v>1.1848341232227444E-2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42705</v>
      </c>
      <c r="X18" s="103">
        <v>34.86</v>
      </c>
      <c r="Y18" s="103">
        <v>34.93</v>
      </c>
      <c r="Z18" s="103">
        <v>33.56</v>
      </c>
      <c r="AA18" s="103">
        <v>33.76</v>
      </c>
      <c r="AB18" s="101">
        <v>29550100</v>
      </c>
      <c r="AC18" s="100">
        <v>33.76</v>
      </c>
      <c r="AD18" s="2">
        <f t="shared" si="0"/>
        <v>1.3699999999999974</v>
      </c>
      <c r="AE18" s="138">
        <f t="shared" si="1"/>
        <v>-2.7089337175792649E-2</v>
      </c>
    </row>
    <row r="19" spans="1:31" x14ac:dyDescent="0.25">
      <c r="W19" s="99">
        <v>42704</v>
      </c>
      <c r="X19" s="103">
        <v>35.200000000000003</v>
      </c>
      <c r="Y19" s="103">
        <v>35.299999999999997</v>
      </c>
      <c r="Z19" s="103">
        <v>34.700000000000003</v>
      </c>
      <c r="AA19" s="103">
        <v>34.700000000000003</v>
      </c>
      <c r="AB19" s="101">
        <v>26864000</v>
      </c>
      <c r="AC19" s="100">
        <v>34.700000000000003</v>
      </c>
      <c r="AD19" s="2">
        <f t="shared" si="0"/>
        <v>0.59999999999999432</v>
      </c>
      <c r="AE19" s="138">
        <f t="shared" si="1"/>
        <v>-1.7275559331634049E-2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W20" s="99">
        <v>42703</v>
      </c>
      <c r="X20" s="103">
        <v>35.64</v>
      </c>
      <c r="Y20" s="103">
        <v>35.64</v>
      </c>
      <c r="Z20" s="103">
        <v>35.270000000000003</v>
      </c>
      <c r="AA20" s="103">
        <v>35.31</v>
      </c>
      <c r="AB20" s="101">
        <v>19571100</v>
      </c>
      <c r="AC20" s="100">
        <v>35.31</v>
      </c>
      <c r="AD20" s="2">
        <f t="shared" si="0"/>
        <v>0.36999999999999744</v>
      </c>
      <c r="AE20" s="138">
        <f t="shared" si="1"/>
        <v>-5.6322162771049733E-3</v>
      </c>
    </row>
    <row r="21" spans="1:31" x14ac:dyDescent="0.25">
      <c r="B21" s="193"/>
      <c r="C21" s="10"/>
      <c r="D21" s="40"/>
      <c r="E21" s="40"/>
      <c r="F21" s="40"/>
      <c r="G21" s="40"/>
      <c r="W21" s="99">
        <v>42702</v>
      </c>
      <c r="X21" s="103">
        <v>35.43</v>
      </c>
      <c r="Y21" s="103">
        <v>35.659999999999997</v>
      </c>
      <c r="Z21" s="103">
        <v>35.21</v>
      </c>
      <c r="AA21" s="103">
        <v>35.51</v>
      </c>
      <c r="AB21" s="101">
        <v>13509400</v>
      </c>
      <c r="AC21" s="100">
        <v>35.51</v>
      </c>
      <c r="AD21" s="2">
        <f t="shared" si="0"/>
        <v>0.44999999999999574</v>
      </c>
      <c r="AE21" s="138">
        <f t="shared" si="1"/>
        <v>1.9751693002256765E-3</v>
      </c>
    </row>
    <row r="22" spans="1:31" x14ac:dyDescent="0.25">
      <c r="B22" s="193"/>
      <c r="C22" s="10"/>
      <c r="D22" s="40"/>
      <c r="E22" s="40"/>
      <c r="F22" s="40"/>
      <c r="G22" s="40"/>
      <c r="W22" s="99">
        <v>42699</v>
      </c>
      <c r="X22" s="103">
        <v>35.11</v>
      </c>
      <c r="Y22" s="103">
        <v>35.450000000000003</v>
      </c>
      <c r="Z22" s="103">
        <v>35.11</v>
      </c>
      <c r="AA22" s="103">
        <v>35.44</v>
      </c>
      <c r="AB22" s="101">
        <v>6349200</v>
      </c>
      <c r="AC22" s="100">
        <v>35.44</v>
      </c>
      <c r="AD22" s="2">
        <f t="shared" si="0"/>
        <v>0.34000000000000341</v>
      </c>
      <c r="AE22" s="138">
        <f t="shared" si="1"/>
        <v>6.8181818181816123E-3</v>
      </c>
    </row>
    <row r="23" spans="1:31" x14ac:dyDescent="0.25">
      <c r="B23" s="10"/>
      <c r="C23" s="10"/>
      <c r="D23" s="40"/>
      <c r="E23" s="40"/>
      <c r="F23" s="40"/>
      <c r="G23" s="40"/>
      <c r="W23" s="99">
        <v>42697</v>
      </c>
      <c r="X23" s="103">
        <v>35.479999999999997</v>
      </c>
      <c r="Y23" s="103">
        <v>35.520000000000003</v>
      </c>
      <c r="Z23" s="103">
        <v>35.1</v>
      </c>
      <c r="AA23" s="103">
        <v>35.200000000000003</v>
      </c>
      <c r="AB23" s="101">
        <v>15843100</v>
      </c>
      <c r="AC23" s="100">
        <v>35.200000000000003</v>
      </c>
      <c r="AD23" s="2">
        <f t="shared" si="0"/>
        <v>0.42000000000000171</v>
      </c>
      <c r="AE23" s="138">
        <f t="shared" si="1"/>
        <v>-7.8917700112738354E-3</v>
      </c>
    </row>
    <row r="24" spans="1:31" x14ac:dyDescent="0.25">
      <c r="B24" s="10"/>
      <c r="C24" s="10"/>
      <c r="D24" s="40"/>
      <c r="E24" s="40"/>
      <c r="F24" s="40"/>
      <c r="G24" s="40"/>
      <c r="W24" s="99">
        <v>42696</v>
      </c>
      <c r="X24" s="103">
        <v>35.18</v>
      </c>
      <c r="Y24" s="103">
        <v>35.5</v>
      </c>
      <c r="Z24" s="103">
        <v>35.11</v>
      </c>
      <c r="AA24" s="103">
        <v>35.479999999999997</v>
      </c>
      <c r="AB24" s="101">
        <v>22313500</v>
      </c>
      <c r="AC24" s="100">
        <v>35.479999999999997</v>
      </c>
      <c r="AD24" s="2">
        <f t="shared" si="0"/>
        <v>0.39000000000000057</v>
      </c>
      <c r="AE24" s="138">
        <f t="shared" si="1"/>
        <v>1.4293882218410436E-2</v>
      </c>
    </row>
    <row r="25" spans="1:31" x14ac:dyDescent="0.25">
      <c r="B25" s="10"/>
      <c r="C25" s="10"/>
      <c r="D25" s="40"/>
      <c r="E25" s="40"/>
      <c r="F25" s="40"/>
      <c r="G25" s="40"/>
      <c r="W25" s="99">
        <v>42695</v>
      </c>
      <c r="X25" s="103">
        <v>35.1</v>
      </c>
      <c r="Y25" s="103">
        <v>35.200000000000003</v>
      </c>
      <c r="Z25" s="103">
        <v>34.840000000000003</v>
      </c>
      <c r="AA25" s="103">
        <v>34.979999999999997</v>
      </c>
      <c r="AB25" s="101">
        <v>14195800</v>
      </c>
      <c r="AC25" s="100">
        <v>34.979999999999997</v>
      </c>
      <c r="AD25" s="2">
        <f t="shared" si="0"/>
        <v>0.35999999999999943</v>
      </c>
      <c r="AE25" s="138">
        <f t="shared" si="1"/>
        <v>8.5836909871228606E-4</v>
      </c>
    </row>
    <row r="26" spans="1:31" x14ac:dyDescent="0.25">
      <c r="B26" s="10"/>
      <c r="C26" s="10"/>
      <c r="D26" s="40"/>
      <c r="E26" s="40"/>
      <c r="F26" s="40"/>
      <c r="G26" s="40"/>
      <c r="W26" s="99">
        <v>42692</v>
      </c>
      <c r="X26" s="103">
        <v>34.9</v>
      </c>
      <c r="Y26" s="103">
        <v>35</v>
      </c>
      <c r="Z26" s="103">
        <v>34.64</v>
      </c>
      <c r="AA26" s="103">
        <v>34.950000000000003</v>
      </c>
      <c r="AB26" s="101">
        <v>16516500</v>
      </c>
      <c r="AC26" s="100">
        <v>34.950000000000003</v>
      </c>
      <c r="AD26" s="2">
        <f t="shared" si="0"/>
        <v>0.35999999999999943</v>
      </c>
      <c r="AE26" s="138">
        <f t="shared" si="1"/>
        <v>-1.9988577955454279E-3</v>
      </c>
    </row>
    <row r="27" spans="1:31" x14ac:dyDescent="0.25">
      <c r="B27" s="10"/>
      <c r="C27" s="10"/>
      <c r="D27" s="40"/>
      <c r="E27" s="40"/>
      <c r="F27" s="40"/>
      <c r="G27" s="40"/>
      <c r="W27" s="99">
        <v>42691</v>
      </c>
      <c r="X27" s="103">
        <v>34.81</v>
      </c>
      <c r="Y27" s="103">
        <v>35.020000000000003</v>
      </c>
      <c r="Z27" s="103">
        <v>34.630000000000003</v>
      </c>
      <c r="AA27" s="103">
        <v>35.020000000000003</v>
      </c>
      <c r="AB27" s="101">
        <v>15731300</v>
      </c>
      <c r="AC27" s="100">
        <v>35.020000000000003</v>
      </c>
      <c r="AD27" s="2">
        <f t="shared" si="0"/>
        <v>0.39000000000000057</v>
      </c>
      <c r="AE27" s="138">
        <f t="shared" si="1"/>
        <v>5.1664753157290022E-3</v>
      </c>
    </row>
    <row r="28" spans="1:31" x14ac:dyDescent="0.25">
      <c r="B28" s="10"/>
      <c r="C28" s="10"/>
      <c r="D28" s="40"/>
      <c r="E28" s="40"/>
      <c r="F28" s="40"/>
      <c r="G28" s="40"/>
      <c r="W28" s="99">
        <v>42690</v>
      </c>
      <c r="X28" s="103">
        <v>34.9</v>
      </c>
      <c r="Y28" s="103">
        <v>34.92</v>
      </c>
      <c r="Z28" s="103">
        <v>34.54</v>
      </c>
      <c r="AA28" s="103">
        <v>34.840000000000003</v>
      </c>
      <c r="AB28" s="101">
        <v>18535200</v>
      </c>
      <c r="AC28" s="100">
        <v>34.840000000000003</v>
      </c>
      <c r="AD28" s="2">
        <f t="shared" si="0"/>
        <v>0.38000000000000256</v>
      </c>
      <c r="AE28" s="138">
        <f t="shared" si="1"/>
        <v>-2.0051561157259368E-3</v>
      </c>
    </row>
    <row r="29" spans="1:31" x14ac:dyDescent="0.25">
      <c r="B29" s="10"/>
      <c r="C29" s="10"/>
      <c r="D29" s="40"/>
      <c r="E29" s="40"/>
      <c r="F29" s="40"/>
      <c r="G29" s="40"/>
      <c r="W29" s="99">
        <v>42689</v>
      </c>
      <c r="X29" s="103">
        <v>34.64</v>
      </c>
      <c r="Y29" s="103">
        <v>35.29</v>
      </c>
      <c r="Z29" s="103">
        <v>34.61</v>
      </c>
      <c r="AA29" s="103">
        <v>34.909999999999997</v>
      </c>
      <c r="AB29" s="101">
        <v>20651300</v>
      </c>
      <c r="AC29" s="100">
        <v>34.909999999999997</v>
      </c>
      <c r="AD29" s="2">
        <f t="shared" si="0"/>
        <v>0.67999999999999972</v>
      </c>
      <c r="AE29" s="138">
        <f t="shared" si="1"/>
        <v>1.24709976798143E-2</v>
      </c>
    </row>
    <row r="30" spans="1:31" x14ac:dyDescent="0.25">
      <c r="B30" s="10"/>
      <c r="C30" s="10"/>
      <c r="D30" s="40"/>
      <c r="E30" s="40"/>
      <c r="F30" s="40"/>
      <c r="G30" s="40"/>
      <c r="W30" s="99">
        <v>42688</v>
      </c>
      <c r="X30" s="103">
        <v>34.56</v>
      </c>
      <c r="Y30" s="103">
        <v>34.729999999999997</v>
      </c>
      <c r="Z30" s="103">
        <v>34.200000000000003</v>
      </c>
      <c r="AA30" s="103">
        <v>34.479999999999997</v>
      </c>
      <c r="AB30" s="101">
        <v>22529400</v>
      </c>
      <c r="AC30" s="100">
        <v>34.479999999999997</v>
      </c>
      <c r="AD30" s="2">
        <f t="shared" si="0"/>
        <v>0.52999999999999403</v>
      </c>
      <c r="AE30" s="138">
        <f t="shared" si="1"/>
        <v>-3.7561398439758253E-3</v>
      </c>
    </row>
    <row r="31" spans="1:31" x14ac:dyDescent="0.25">
      <c r="W31" s="99">
        <v>42685</v>
      </c>
      <c r="X31" s="103">
        <v>34.57</v>
      </c>
      <c r="Y31" s="103">
        <v>34.869999999999997</v>
      </c>
      <c r="Z31" s="103">
        <v>34.340000000000003</v>
      </c>
      <c r="AA31" s="103">
        <v>34.61</v>
      </c>
      <c r="AB31" s="101">
        <v>22549700</v>
      </c>
      <c r="AC31" s="100">
        <v>34.61</v>
      </c>
      <c r="AD31" s="2">
        <f t="shared" si="0"/>
        <v>0.52999999999999403</v>
      </c>
      <c r="AE31" s="138">
        <f t="shared" si="1"/>
        <v>3.1884057971014457E-3</v>
      </c>
    </row>
    <row r="32" spans="1:31" x14ac:dyDescent="0.25">
      <c r="W32" s="99">
        <v>42684</v>
      </c>
      <c r="X32" s="103">
        <v>34.950000000000003</v>
      </c>
      <c r="Y32" s="103">
        <v>34.950000000000003</v>
      </c>
      <c r="Z32" s="103">
        <v>34.03</v>
      </c>
      <c r="AA32" s="103">
        <v>34.5</v>
      </c>
      <c r="AB32" s="101">
        <v>28249900</v>
      </c>
      <c r="AC32" s="100">
        <v>34.5</v>
      </c>
      <c r="AD32" s="2">
        <f t="shared" si="0"/>
        <v>0.92000000000000171</v>
      </c>
      <c r="AE32" s="138">
        <f t="shared" si="1"/>
        <v>-7.194244604316502E-3</v>
      </c>
    </row>
    <row r="33" spans="1:31" x14ac:dyDescent="0.25">
      <c r="L33" t="s">
        <v>215</v>
      </c>
      <c r="M33" s="2">
        <f>M56+K56-F56</f>
        <v>1407.5400000000009</v>
      </c>
      <c r="W33" s="99">
        <v>42683</v>
      </c>
      <c r="X33" s="103">
        <v>34.130000000000003</v>
      </c>
      <c r="Y33" s="103">
        <v>34.85</v>
      </c>
      <c r="Z33" s="103">
        <v>33.67</v>
      </c>
      <c r="AA33" s="103">
        <v>34.75</v>
      </c>
      <c r="AB33" s="101">
        <v>25991200</v>
      </c>
      <c r="AC33" s="100">
        <v>34.75</v>
      </c>
      <c r="AD33" s="2">
        <f t="shared" si="0"/>
        <v>1.1799999999999997</v>
      </c>
      <c r="AE33" s="138">
        <f t="shared" si="1"/>
        <v>2.8785261945873941E-4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09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42682</v>
      </c>
      <c r="X34" s="103">
        <v>34.6</v>
      </c>
      <c r="Y34" s="103">
        <v>34.950000000000003</v>
      </c>
      <c r="Z34" s="103">
        <v>34.49</v>
      </c>
      <c r="AA34" s="103">
        <v>34.74</v>
      </c>
      <c r="AB34" s="101">
        <v>14789000</v>
      </c>
      <c r="AC34" s="100">
        <v>34.74</v>
      </c>
      <c r="AD34" s="2">
        <f t="shared" si="0"/>
        <v>0.46000000000000085</v>
      </c>
      <c r="AE34" s="138">
        <f t="shared" si="1"/>
        <v>1.4413375612569723E-3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0">
        <v>42247</v>
      </c>
      <c r="H35" s="411">
        <v>100</v>
      </c>
      <c r="I35" s="370">
        <v>27.15</v>
      </c>
      <c r="J35" s="370">
        <v>0.05</v>
      </c>
      <c r="K35" s="275">
        <f t="shared" ref="K35:K43" si="2">H35*I35-J35</f>
        <v>2714.95</v>
      </c>
      <c r="L35" s="266">
        <v>42248</v>
      </c>
      <c r="M35" s="370">
        <v>156</v>
      </c>
      <c r="W35" s="99">
        <v>42681</v>
      </c>
      <c r="X35" s="103">
        <v>34.24</v>
      </c>
      <c r="Y35" s="103">
        <v>34.75</v>
      </c>
      <c r="Z35" s="103">
        <v>34.15</v>
      </c>
      <c r="AA35" s="103">
        <v>34.69</v>
      </c>
      <c r="AB35" s="101">
        <v>18969600</v>
      </c>
      <c r="AC35" s="100">
        <v>34.69</v>
      </c>
      <c r="AD35" s="2">
        <f t="shared" si="0"/>
        <v>0.60000000000000142</v>
      </c>
      <c r="AE35" s="138">
        <f t="shared" si="1"/>
        <v>3.2133293662600426E-2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42678</v>
      </c>
      <c r="X36" s="103">
        <v>33.53</v>
      </c>
      <c r="Y36" s="103">
        <v>33.93</v>
      </c>
      <c r="Z36" s="103">
        <v>33.42</v>
      </c>
      <c r="AA36" s="103">
        <v>33.61</v>
      </c>
      <c r="AB36" s="101">
        <v>21866000</v>
      </c>
      <c r="AC36" s="100">
        <v>33.61</v>
      </c>
      <c r="AD36" s="2">
        <f t="shared" si="0"/>
        <v>0.50999999999999801</v>
      </c>
      <c r="AE36" s="138">
        <f t="shared" si="1"/>
        <v>-9.4311818449749341E-3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0">
        <f t="shared" si="2"/>
        <v>5308.11</v>
      </c>
      <c r="L37" s="261"/>
      <c r="M37" s="261"/>
      <c r="W37" s="99">
        <v>42677</v>
      </c>
      <c r="X37" s="103">
        <v>34.450000000000003</v>
      </c>
      <c r="Y37" s="103">
        <v>34.520000000000003</v>
      </c>
      <c r="Z37" s="103">
        <v>33.869999999999997</v>
      </c>
      <c r="AA37" s="103">
        <v>33.93</v>
      </c>
      <c r="AB37" s="101">
        <v>19400000</v>
      </c>
      <c r="AC37" s="100">
        <v>33.93</v>
      </c>
      <c r="AD37" s="2">
        <f t="shared" si="0"/>
        <v>0.65000000000000568</v>
      </c>
      <c r="AE37" s="138" t="e">
        <f t="shared" si="1"/>
        <v>#DIV/0!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0">
        <f t="shared" si="2"/>
        <v>21335.11</v>
      </c>
      <c r="L38" s="261"/>
      <c r="M38" s="261"/>
      <c r="W38" s="99">
        <v>42677</v>
      </c>
      <c r="X38" s="103" t="s">
        <v>139</v>
      </c>
      <c r="Y38" s="103"/>
      <c r="Z38" s="103"/>
      <c r="AA38" s="103"/>
      <c r="AB38" s="101"/>
      <c r="AC38" s="100"/>
      <c r="AD38" s="2">
        <f t="shared" si="0"/>
        <v>0</v>
      </c>
      <c r="AE38" s="138">
        <f t="shared" si="1"/>
        <v>-1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0">
        <f t="shared" si="2"/>
        <v>1946.9600000000003</v>
      </c>
      <c r="L39" s="261"/>
      <c r="M39" s="261"/>
      <c r="W39" s="99">
        <v>42676</v>
      </c>
      <c r="X39" s="103">
        <v>34.6</v>
      </c>
      <c r="Y39" s="103">
        <v>34.9</v>
      </c>
      <c r="Z39" s="103">
        <v>34.47</v>
      </c>
      <c r="AA39" s="103">
        <v>34.6</v>
      </c>
      <c r="AB39" s="101">
        <v>21416400</v>
      </c>
      <c r="AC39" s="100">
        <v>34.340000000000003</v>
      </c>
      <c r="AD39" s="2">
        <f t="shared" si="0"/>
        <v>0.42999999999999972</v>
      </c>
      <c r="AE39" s="138">
        <f t="shared" si="1"/>
        <v>2.3350846468186415E-3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0">
        <f t="shared" si="2"/>
        <v>6563.88</v>
      </c>
      <c r="L40" s="261"/>
      <c r="M40" s="261"/>
      <c r="O40" s="614" t="s">
        <v>78</v>
      </c>
      <c r="P40" s="614"/>
      <c r="W40" s="99">
        <v>42675</v>
      </c>
      <c r="X40" s="103">
        <v>34.9</v>
      </c>
      <c r="Y40" s="103">
        <v>35.159999999999997</v>
      </c>
      <c r="Z40" s="103">
        <v>34.270000000000003</v>
      </c>
      <c r="AA40" s="103">
        <v>34.520000000000003</v>
      </c>
      <c r="AB40" s="101">
        <v>25368200</v>
      </c>
      <c r="AC40" s="100">
        <v>34.26</v>
      </c>
      <c r="AD40" s="2">
        <f t="shared" si="0"/>
        <v>0.88999999999999346</v>
      </c>
      <c r="AE40" s="138">
        <f t="shared" si="1"/>
        <v>-1.0112684195319299E-2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0">
        <f t="shared" si="2"/>
        <v>2683.95</v>
      </c>
      <c r="L41" s="261"/>
      <c r="M41" s="261"/>
      <c r="O41" s="83">
        <v>1.1000000000000001</v>
      </c>
      <c r="P41" s="83">
        <f>O41*$Q$4</f>
        <v>40.326000000000001</v>
      </c>
      <c r="Q41" s="2"/>
      <c r="W41" s="99">
        <v>42674</v>
      </c>
      <c r="X41" s="103">
        <v>34.92</v>
      </c>
      <c r="Y41" s="103">
        <v>35.08</v>
      </c>
      <c r="Z41" s="103">
        <v>34.840000000000003</v>
      </c>
      <c r="AA41" s="103">
        <v>34.869999999999997</v>
      </c>
      <c r="AB41" s="101">
        <v>19188600</v>
      </c>
      <c r="AC41" s="100">
        <v>34.61</v>
      </c>
      <c r="AD41" s="2">
        <f t="shared" si="0"/>
        <v>0.23999999999999488</v>
      </c>
      <c r="AE41" s="138">
        <f t="shared" si="1"/>
        <v>3.7703016241299458E-3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0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39.959400000000002</v>
      </c>
      <c r="Q42" s="2"/>
      <c r="T42" s="91" t="s">
        <v>113</v>
      </c>
      <c r="W42" s="99">
        <v>42671</v>
      </c>
      <c r="X42" s="103">
        <v>34.869999999999997</v>
      </c>
      <c r="Y42" s="103">
        <v>35.17</v>
      </c>
      <c r="Z42" s="103">
        <v>34.71</v>
      </c>
      <c r="AA42" s="103">
        <v>34.74</v>
      </c>
      <c r="AB42" s="101">
        <v>22296400</v>
      </c>
      <c r="AC42" s="100">
        <v>34.479999999999997</v>
      </c>
      <c r="AD42" s="2">
        <f t="shared" si="0"/>
        <v>0.46000000000000085</v>
      </c>
      <c r="AE42" s="138">
        <f t="shared" si="1"/>
        <v>-2.0260492040521383E-3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0">
        <f t="shared" si="2"/>
        <v>3789.4300000000003</v>
      </c>
      <c r="L43" s="261"/>
      <c r="M43" s="261"/>
      <c r="O43" s="83">
        <v>1.08</v>
      </c>
      <c r="P43" s="83">
        <f t="shared" si="4"/>
        <v>39.592799999999997</v>
      </c>
      <c r="Q43" s="2"/>
      <c r="T43" s="97" t="s">
        <v>98</v>
      </c>
      <c r="U43" s="98">
        <v>36.97</v>
      </c>
      <c r="V43" s="412"/>
      <c r="W43" s="99">
        <v>42670</v>
      </c>
      <c r="X43" s="103">
        <v>35.1</v>
      </c>
      <c r="Y43" s="103">
        <v>35.229999999999997</v>
      </c>
      <c r="Z43" s="103">
        <v>34.75</v>
      </c>
      <c r="AA43" s="103">
        <v>34.81</v>
      </c>
      <c r="AB43" s="101">
        <v>14634700</v>
      </c>
      <c r="AC43" s="100">
        <v>34.549999999999997</v>
      </c>
      <c r="AD43" s="2">
        <f t="shared" si="0"/>
        <v>0.47999999999999687</v>
      </c>
      <c r="AE43" s="138">
        <f t="shared" si="1"/>
        <v>-3.1736872475476297E-3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39.226199999999999</v>
      </c>
      <c r="Q44" s="2"/>
      <c r="T44" s="87" t="s">
        <v>99</v>
      </c>
      <c r="U44" s="88">
        <v>36.909999999999997</v>
      </c>
      <c r="V44" s="413"/>
      <c r="W44" s="99">
        <v>42669</v>
      </c>
      <c r="X44" s="103">
        <v>35.04</v>
      </c>
      <c r="Y44" s="103">
        <v>35.21</v>
      </c>
      <c r="Z44" s="103">
        <v>34.74</v>
      </c>
      <c r="AA44" s="103">
        <v>34.92</v>
      </c>
      <c r="AB44" s="101">
        <v>19977600</v>
      </c>
      <c r="AC44" s="100">
        <v>34.659999999999997</v>
      </c>
      <c r="AD44" s="2">
        <f t="shared" si="0"/>
        <v>0.46999999999999886</v>
      </c>
      <c r="AE44" s="138">
        <f t="shared" si="1"/>
        <v>-5.1664753157292242E-3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38.8596</v>
      </c>
      <c r="Q45" s="2"/>
      <c r="T45" s="87" t="s">
        <v>100</v>
      </c>
      <c r="U45" s="88" t="s">
        <v>547</v>
      </c>
      <c r="V45" s="413"/>
      <c r="W45" s="99">
        <v>42668</v>
      </c>
      <c r="X45" s="103">
        <v>35.14</v>
      </c>
      <c r="Y45" s="103">
        <v>35.25</v>
      </c>
      <c r="Z45" s="103">
        <v>35.01</v>
      </c>
      <c r="AA45" s="103">
        <v>35.1</v>
      </c>
      <c r="AB45" s="101">
        <v>17860300</v>
      </c>
      <c r="AC45" s="100">
        <v>34.840000000000003</v>
      </c>
      <c r="AD45" s="2">
        <f t="shared" si="0"/>
        <v>0.24000000000000199</v>
      </c>
      <c r="AE45" s="138">
        <f t="shared" si="1"/>
        <v>-4.5714285714284486E-3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38.492999999999995</v>
      </c>
      <c r="Q46" s="2"/>
      <c r="T46" s="87" t="s">
        <v>101</v>
      </c>
      <c r="U46" s="88" t="s">
        <v>548</v>
      </c>
      <c r="V46" s="413"/>
      <c r="W46" s="99">
        <v>42667</v>
      </c>
      <c r="X46" s="103">
        <v>35.43</v>
      </c>
      <c r="Y46" s="103">
        <v>35.49</v>
      </c>
      <c r="Z46" s="103">
        <v>35.11</v>
      </c>
      <c r="AA46" s="103">
        <v>35.26</v>
      </c>
      <c r="AB46" s="101">
        <v>21524700</v>
      </c>
      <c r="AC46" s="100">
        <v>35</v>
      </c>
      <c r="AD46" s="2">
        <f t="shared" si="0"/>
        <v>0.38000000000000256</v>
      </c>
      <c r="AE46" s="138">
        <f t="shared" si="1"/>
        <v>3.1527658354828514E-3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38.126399999999997</v>
      </c>
      <c r="Q47" s="2"/>
      <c r="T47" s="87" t="s">
        <v>102</v>
      </c>
      <c r="U47" s="88">
        <v>39.89</v>
      </c>
      <c r="V47" s="413"/>
      <c r="W47" s="99">
        <v>42664</v>
      </c>
      <c r="X47" s="103">
        <v>35.21</v>
      </c>
      <c r="Y47" s="103">
        <v>35.4</v>
      </c>
      <c r="Z47" s="103">
        <v>34.81</v>
      </c>
      <c r="AA47" s="103">
        <v>35.15</v>
      </c>
      <c r="AB47" s="101">
        <v>20813200</v>
      </c>
      <c r="AC47" s="100">
        <v>34.89</v>
      </c>
      <c r="AD47" s="2">
        <f t="shared" si="0"/>
        <v>0.58999999999999631</v>
      </c>
      <c r="AE47" s="138">
        <f t="shared" si="1"/>
        <v>-7.6791808873718503E-3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37.759799999999998</v>
      </c>
      <c r="Q48" s="2"/>
      <c r="T48" s="87" t="s">
        <v>103</v>
      </c>
      <c r="U48" s="88">
        <v>1.17886</v>
      </c>
      <c r="V48" s="413"/>
      <c r="W48" s="99">
        <v>42663</v>
      </c>
      <c r="X48" s="103">
        <v>35.409999999999997</v>
      </c>
      <c r="Y48" s="103">
        <v>35.67</v>
      </c>
      <c r="Z48" s="103">
        <v>35.1</v>
      </c>
      <c r="AA48" s="103">
        <v>35.43</v>
      </c>
      <c r="AB48" s="101">
        <v>25669500</v>
      </c>
      <c r="AC48" s="100">
        <v>35.159999999999997</v>
      </c>
      <c r="AD48" s="2">
        <f t="shared" si="0"/>
        <v>0.57000000000000028</v>
      </c>
      <c r="AE48" s="138">
        <f t="shared" si="1"/>
        <v>-2.2701475595915399E-3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37.3932</v>
      </c>
      <c r="Q49" s="2"/>
      <c r="T49" s="87" t="s">
        <v>104</v>
      </c>
      <c r="U49" s="89" t="s">
        <v>460</v>
      </c>
      <c r="V49" s="414"/>
      <c r="W49" s="99">
        <v>42662</v>
      </c>
      <c r="X49" s="103">
        <v>36.07</v>
      </c>
      <c r="Y49" s="103">
        <v>36.090000000000003</v>
      </c>
      <c r="Z49" s="103">
        <v>35.229999999999997</v>
      </c>
      <c r="AA49" s="103">
        <v>35.51</v>
      </c>
      <c r="AB49" s="101">
        <v>75229000</v>
      </c>
      <c r="AC49" s="100">
        <v>35.24</v>
      </c>
      <c r="AD49" s="2">
        <f t="shared" si="0"/>
        <v>0.86000000000000654</v>
      </c>
      <c r="AE49" s="138">
        <f t="shared" si="1"/>
        <v>-5.9514278089137895E-2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37.026599999999995</v>
      </c>
      <c r="Q50" s="2"/>
      <c r="T50" s="87"/>
      <c r="U50" s="88"/>
      <c r="V50" s="413"/>
      <c r="W50" s="99">
        <v>42661</v>
      </c>
      <c r="X50" s="103">
        <v>37.97</v>
      </c>
      <c r="Y50" s="103">
        <v>38.049999999999997</v>
      </c>
      <c r="Z50" s="103">
        <v>37.53</v>
      </c>
      <c r="AA50" s="103">
        <v>37.75</v>
      </c>
      <c r="AB50" s="101">
        <v>42907800</v>
      </c>
      <c r="AC50" s="100">
        <v>37.47</v>
      </c>
      <c r="AD50" s="2">
        <f t="shared" si="0"/>
        <v>0.51999999999999602</v>
      </c>
      <c r="AE50" s="138">
        <f t="shared" si="1"/>
        <v>1.2429073223453102E-2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36.659999999999997</v>
      </c>
      <c r="Q51" s="2"/>
      <c r="T51" s="87" t="s">
        <v>105</v>
      </c>
      <c r="U51" s="88" t="s">
        <v>549</v>
      </c>
      <c r="V51" s="413"/>
      <c r="W51" s="99">
        <v>42660</v>
      </c>
      <c r="X51" s="103">
        <v>37.549999999999997</v>
      </c>
      <c r="Y51" s="103">
        <v>37.72</v>
      </c>
      <c r="Z51" s="103">
        <v>37.24</v>
      </c>
      <c r="AA51" s="103">
        <v>37.29</v>
      </c>
      <c r="AB51" s="101">
        <v>15788100</v>
      </c>
      <c r="AC51" s="100">
        <v>37.01</v>
      </c>
      <c r="AD51" s="2">
        <f t="shared" si="0"/>
        <v>0.47999999999999687</v>
      </c>
      <c r="AE51" s="138">
        <f t="shared" si="1"/>
        <v>-4.3045466774280783E-3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36.293399999999998</v>
      </c>
      <c r="Q52" s="2"/>
      <c r="T52" s="87" t="s">
        <v>106</v>
      </c>
      <c r="U52" s="88" t="s">
        <v>329</v>
      </c>
      <c r="V52" s="413"/>
      <c r="W52" s="99">
        <v>42657</v>
      </c>
      <c r="X52" s="103">
        <v>37.19</v>
      </c>
      <c r="Y52" s="103">
        <v>37.700000000000003</v>
      </c>
      <c r="Z52" s="103">
        <v>37.159999999999997</v>
      </c>
      <c r="AA52" s="103">
        <v>37.450000000000003</v>
      </c>
      <c r="AB52" s="101">
        <v>19123900</v>
      </c>
      <c r="AC52" s="100">
        <v>37.17</v>
      </c>
      <c r="AD52" s="2">
        <f t="shared" si="0"/>
        <v>0.54000000000000625</v>
      </c>
      <c r="AE52" s="138">
        <f t="shared" si="1"/>
        <v>1.3082583810302584E-2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35.926799999999993</v>
      </c>
      <c r="Q53" s="2"/>
      <c r="T53" s="87" t="s">
        <v>107</v>
      </c>
      <c r="U53" s="90">
        <v>9033706</v>
      </c>
      <c r="V53" s="415"/>
      <c r="W53" s="99">
        <v>42656</v>
      </c>
      <c r="X53" s="103">
        <v>36.85</v>
      </c>
      <c r="Y53" s="103">
        <v>37.130000000000003</v>
      </c>
      <c r="Z53" s="103">
        <v>36.46</v>
      </c>
      <c r="AA53" s="103">
        <v>36.97</v>
      </c>
      <c r="AB53" s="101">
        <v>16936000</v>
      </c>
      <c r="AC53" s="100">
        <v>36.69</v>
      </c>
      <c r="AD53" s="2">
        <f t="shared" si="0"/>
        <v>0.67000000000000171</v>
      </c>
      <c r="AE53" s="138">
        <f t="shared" si="1"/>
        <v>-4.3419267299865671E-3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35.560199999999995</v>
      </c>
      <c r="T54" s="87" t="s">
        <v>110</v>
      </c>
      <c r="U54" s="90">
        <v>21110500</v>
      </c>
      <c r="V54" s="415"/>
      <c r="W54" s="99">
        <v>42655</v>
      </c>
      <c r="X54" s="103">
        <v>37.200000000000003</v>
      </c>
      <c r="Y54" s="103">
        <v>37.25</v>
      </c>
      <c r="Z54" s="103">
        <v>36.81</v>
      </c>
      <c r="AA54" s="103">
        <v>37.130000000000003</v>
      </c>
      <c r="AB54" s="101">
        <v>14053900</v>
      </c>
      <c r="AC54" s="100">
        <v>36.85</v>
      </c>
      <c r="AD54" s="2">
        <f t="shared" si="0"/>
        <v>0.43999999999999773</v>
      </c>
      <c r="AE54" s="138">
        <f t="shared" si="1"/>
        <v>-3.7848067045147538E-3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35.193599999999996</v>
      </c>
      <c r="T55" s="87" t="s">
        <v>108</v>
      </c>
      <c r="U55" s="88" t="s">
        <v>550</v>
      </c>
      <c r="V55" s="413"/>
      <c r="W55" s="99">
        <v>42654</v>
      </c>
      <c r="X55" s="103">
        <v>37.909999999999997</v>
      </c>
      <c r="Y55" s="103">
        <v>38</v>
      </c>
      <c r="Z55" s="103">
        <v>36.82</v>
      </c>
      <c r="AA55" s="103">
        <v>37.270000000000003</v>
      </c>
      <c r="AB55" s="101">
        <v>27650500</v>
      </c>
      <c r="AC55" s="100">
        <v>36.99</v>
      </c>
      <c r="AD55" s="2">
        <f t="shared" si="0"/>
        <v>1.1799999999999997</v>
      </c>
      <c r="AE55" s="138">
        <f t="shared" si="1"/>
        <v>-1.9613040021203121E-2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34.826999999999998</v>
      </c>
      <c r="T56" s="87" t="s">
        <v>111</v>
      </c>
      <c r="U56" s="88">
        <v>17.399999999999999</v>
      </c>
      <c r="V56" s="413"/>
      <c r="W56" s="99">
        <v>42653</v>
      </c>
      <c r="X56" s="103">
        <v>38.25</v>
      </c>
      <c r="Y56" s="103">
        <v>38.36</v>
      </c>
      <c r="Z56" s="103">
        <v>37.9</v>
      </c>
      <c r="AA56" s="103">
        <v>38.020000000000003</v>
      </c>
      <c r="AB56" s="101">
        <v>14954300</v>
      </c>
      <c r="AC56" s="100">
        <v>37.729999999999997</v>
      </c>
      <c r="AD56" s="2">
        <f t="shared" si="0"/>
        <v>0.46000000000000085</v>
      </c>
      <c r="AE56" s="138">
        <f t="shared" si="1"/>
        <v>-2.1158423697436035E-3</v>
      </c>
    </row>
    <row r="57" spans="1:31" x14ac:dyDescent="0.25">
      <c r="O57" s="83">
        <v>0.94</v>
      </c>
      <c r="P57" s="83">
        <f t="shared" si="4"/>
        <v>34.460399999999993</v>
      </c>
      <c r="T57" s="87" t="s">
        <v>112</v>
      </c>
      <c r="U57" s="88">
        <v>2.13</v>
      </c>
      <c r="V57" s="413"/>
      <c r="W57" s="99">
        <v>42650</v>
      </c>
      <c r="X57" s="103">
        <v>38.08</v>
      </c>
      <c r="Y57" s="103">
        <v>38.22</v>
      </c>
      <c r="Z57" s="103">
        <v>37.78</v>
      </c>
      <c r="AA57" s="103">
        <v>38.1</v>
      </c>
      <c r="AB57" s="101">
        <v>16942500</v>
      </c>
      <c r="AC57" s="100">
        <v>37.81</v>
      </c>
      <c r="AD57" s="2">
        <f t="shared" si="0"/>
        <v>0.43999999999999773</v>
      </c>
      <c r="AE57" s="138">
        <f t="shared" si="1"/>
        <v>7.9407093700378795E-4</v>
      </c>
    </row>
    <row r="58" spans="1:31" x14ac:dyDescent="0.25">
      <c r="O58" s="83">
        <v>0.93</v>
      </c>
      <c r="P58" s="83">
        <f t="shared" si="4"/>
        <v>34.093800000000002</v>
      </c>
      <c r="T58" s="87" t="s">
        <v>109</v>
      </c>
      <c r="U58" s="88" t="s">
        <v>461</v>
      </c>
      <c r="V58" s="413"/>
      <c r="W58" s="99">
        <v>42649</v>
      </c>
      <c r="X58" s="103">
        <v>37.840000000000003</v>
      </c>
      <c r="Y58" s="103">
        <v>38.159999999999997</v>
      </c>
      <c r="Z58" s="103">
        <v>37.58</v>
      </c>
      <c r="AA58" s="103">
        <v>38.07</v>
      </c>
      <c r="AB58" s="101">
        <v>15171400</v>
      </c>
      <c r="AC58" s="100">
        <v>37.78</v>
      </c>
      <c r="AD58" s="2">
        <f t="shared" si="0"/>
        <v>0.57999999999999829</v>
      </c>
      <c r="AE58" s="138">
        <f t="shared" si="1"/>
        <v>2.1220159151194018E-3</v>
      </c>
    </row>
    <row r="59" spans="1:31" x14ac:dyDescent="0.25">
      <c r="O59" s="83">
        <v>0.92</v>
      </c>
      <c r="P59" s="83">
        <f t="shared" si="4"/>
        <v>33.727199999999996</v>
      </c>
      <c r="W59" s="99">
        <v>42648</v>
      </c>
      <c r="X59" s="103">
        <v>37.75</v>
      </c>
      <c r="Y59" s="103">
        <v>38.31</v>
      </c>
      <c r="Z59" s="103">
        <v>37.64</v>
      </c>
      <c r="AA59" s="103">
        <v>37.99</v>
      </c>
      <c r="AB59" s="101">
        <v>22420800</v>
      </c>
      <c r="AC59" s="100">
        <v>37.700000000000003</v>
      </c>
      <c r="AD59" s="2">
        <f t="shared" si="0"/>
        <v>0.67000000000000171</v>
      </c>
      <c r="AE59" s="138">
        <f t="shared" si="1"/>
        <v>1.180891035963505E-2</v>
      </c>
    </row>
    <row r="60" spans="1:31" x14ac:dyDescent="0.25">
      <c r="O60" s="83">
        <v>0.91</v>
      </c>
      <c r="P60" s="83">
        <f t="shared" si="4"/>
        <v>33.360599999999998</v>
      </c>
      <c r="W60" s="99">
        <v>42647</v>
      </c>
      <c r="X60" s="103">
        <v>37.770000000000003</v>
      </c>
      <c r="Y60" s="103">
        <v>37.94</v>
      </c>
      <c r="Z60" s="103">
        <v>37.33</v>
      </c>
      <c r="AA60" s="103">
        <v>37.54</v>
      </c>
      <c r="AB60" s="101">
        <v>14393100</v>
      </c>
      <c r="AC60" s="100">
        <v>37.26</v>
      </c>
      <c r="AD60" s="2">
        <f t="shared" si="0"/>
        <v>0.60999999999999943</v>
      </c>
      <c r="AE60" s="138">
        <f t="shared" si="1"/>
        <v>-3.2102728731943087E-3</v>
      </c>
    </row>
    <row r="61" spans="1:31" x14ac:dyDescent="0.25">
      <c r="O61" s="83">
        <v>0.9</v>
      </c>
      <c r="P61" s="83">
        <f t="shared" si="4"/>
        <v>32.994</v>
      </c>
      <c r="W61" s="99">
        <v>42646</v>
      </c>
      <c r="X61" s="103">
        <v>37.69</v>
      </c>
      <c r="Y61" s="103">
        <v>37.950000000000003</v>
      </c>
      <c r="Z61" s="103">
        <v>37.53</v>
      </c>
      <c r="AA61" s="103">
        <v>37.659999999999997</v>
      </c>
      <c r="AB61" s="101">
        <v>14113600</v>
      </c>
      <c r="AC61" s="100">
        <v>37.380000000000003</v>
      </c>
      <c r="AD61" s="2">
        <f t="shared" si="0"/>
        <v>0.42000000000000171</v>
      </c>
      <c r="AE61" s="138">
        <f t="shared" si="1"/>
        <v>-2.4019215372297342E-3</v>
      </c>
    </row>
    <row r="62" spans="1:31" x14ac:dyDescent="0.25">
      <c r="W62" s="99">
        <v>42643</v>
      </c>
      <c r="X62" s="103">
        <v>37.47</v>
      </c>
      <c r="Y62" s="103">
        <v>37.92</v>
      </c>
      <c r="Z62" s="103">
        <v>37.44</v>
      </c>
      <c r="AA62" s="103">
        <v>37.75</v>
      </c>
      <c r="AB62" s="101">
        <v>24279300</v>
      </c>
      <c r="AC62" s="100">
        <v>37.47</v>
      </c>
      <c r="AD62" s="2">
        <f t="shared" si="0"/>
        <v>0.48000000000000398</v>
      </c>
      <c r="AE62" s="138">
        <f t="shared" si="1"/>
        <v>1.1609071274298E-2</v>
      </c>
    </row>
    <row r="63" spans="1:31" x14ac:dyDescent="0.25">
      <c r="W63" s="99">
        <v>42642</v>
      </c>
      <c r="X63" s="103">
        <v>37.49</v>
      </c>
      <c r="Y63" s="103">
        <v>37.53</v>
      </c>
      <c r="Z63" s="103">
        <v>37</v>
      </c>
      <c r="AA63" s="103">
        <v>37.32</v>
      </c>
      <c r="AB63" s="101">
        <v>17675000</v>
      </c>
      <c r="AC63" s="100">
        <v>37.04</v>
      </c>
      <c r="AD63" s="2">
        <f t="shared" si="0"/>
        <v>0.53000000000000114</v>
      </c>
      <c r="AE63" s="138">
        <f t="shared" si="1"/>
        <v>-3.2292787944024903E-3</v>
      </c>
    </row>
    <row r="64" spans="1:31" x14ac:dyDescent="0.25">
      <c r="W64" s="99">
        <v>42641</v>
      </c>
      <c r="X64" s="103">
        <v>37.31</v>
      </c>
      <c r="Y64" s="103">
        <v>37.5</v>
      </c>
      <c r="Z64" s="103">
        <v>37.15</v>
      </c>
      <c r="AA64" s="103">
        <v>37.44</v>
      </c>
      <c r="AB64" s="101">
        <v>19020800</v>
      </c>
      <c r="AC64" s="100">
        <v>37.159999999999997</v>
      </c>
      <c r="AD64" s="2">
        <f t="shared" si="0"/>
        <v>0.35000000000000142</v>
      </c>
      <c r="AE64" s="138">
        <f t="shared" si="1"/>
        <v>7.0460704607044899E-3</v>
      </c>
    </row>
    <row r="65" spans="23:31" x14ac:dyDescent="0.25">
      <c r="W65" s="99">
        <v>42640</v>
      </c>
      <c r="X65" s="103">
        <v>36.9</v>
      </c>
      <c r="Y65" s="103">
        <v>37.22</v>
      </c>
      <c r="Z65" s="103">
        <v>36.630000000000003</v>
      </c>
      <c r="AA65" s="103">
        <v>37.18</v>
      </c>
      <c r="AB65" s="101">
        <v>22391600</v>
      </c>
      <c r="AC65" s="100">
        <v>36.9</v>
      </c>
      <c r="AD65" s="2">
        <f t="shared" si="0"/>
        <v>0.58999999999999631</v>
      </c>
      <c r="AE65" s="138">
        <f t="shared" si="1"/>
        <v>1.4572449821281364E-2</v>
      </c>
    </row>
    <row r="66" spans="23:31" x14ac:dyDescent="0.25">
      <c r="W66" s="99">
        <v>42639</v>
      </c>
      <c r="X66" s="103">
        <v>36.92</v>
      </c>
      <c r="Y66" s="103">
        <v>36.94</v>
      </c>
      <c r="Z66" s="103">
        <v>36.6</v>
      </c>
      <c r="AA66" s="103">
        <v>36.65</v>
      </c>
      <c r="AB66" s="101">
        <v>25518800</v>
      </c>
      <c r="AC66" s="100">
        <v>36.369999999999997</v>
      </c>
      <c r="AD66" s="2">
        <f t="shared" si="0"/>
        <v>0.33999999999999631</v>
      </c>
      <c r="AE66" s="138">
        <f t="shared" si="1"/>
        <v>-1.4630181522622521E-2</v>
      </c>
    </row>
    <row r="67" spans="23:31" x14ac:dyDescent="0.25">
      <c r="W67" s="99">
        <v>42636</v>
      </c>
      <c r="X67" s="103">
        <v>37.450000000000003</v>
      </c>
      <c r="Y67" s="103">
        <v>37.65</v>
      </c>
      <c r="Z67" s="103">
        <v>37.119999999999997</v>
      </c>
      <c r="AA67" s="103">
        <v>37.19</v>
      </c>
      <c r="AB67" s="101">
        <v>18062500</v>
      </c>
      <c r="AC67" s="100">
        <v>36.909999999999997</v>
      </c>
      <c r="AD67" s="2">
        <f>Y67-Z67</f>
        <v>0.53000000000000114</v>
      </c>
      <c r="AE67" s="138" t="e">
        <f>AC67/#REF!-1</f>
        <v>#REF!</v>
      </c>
    </row>
    <row r="68" spans="23:31" x14ac:dyDescent="0.25">
      <c r="W68" s="99">
        <v>42635</v>
      </c>
      <c r="X68" s="103">
        <v>37.6</v>
      </c>
      <c r="Y68" s="103">
        <v>37.83</v>
      </c>
      <c r="Z68" s="103">
        <v>37.44</v>
      </c>
      <c r="AA68" s="103">
        <v>37.549999999999997</v>
      </c>
      <c r="AB68" s="101">
        <v>17013400</v>
      </c>
      <c r="AC68" s="100">
        <v>37.270000000000003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81" priority="7">
      <formula>F21&gt;0</formula>
    </cfRule>
    <cfRule type="expression" dxfId="480" priority="8">
      <formula>F21&lt;0</formula>
    </cfRule>
  </conditionalFormatting>
  <conditionalFormatting sqref="F22">
    <cfRule type="expression" dxfId="479" priority="5">
      <formula>F22&gt;0</formula>
    </cfRule>
    <cfRule type="expression" dxfId="478" priority="6">
      <formula>F22&lt;0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3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42727</v>
      </c>
      <c r="X2" s="41">
        <v>63.38</v>
      </c>
      <c r="Y2" s="41">
        <v>64.19</v>
      </c>
      <c r="Z2" s="41">
        <v>63.09</v>
      </c>
      <c r="AA2" s="41">
        <v>63.78</v>
      </c>
      <c r="AB2" s="104">
        <v>2235900</v>
      </c>
      <c r="AC2" s="41">
        <v>63.78</v>
      </c>
      <c r="AD2" s="2">
        <f>Y2-Z2</f>
        <v>1.0999999999999943</v>
      </c>
      <c r="AE2" s="138">
        <f>AC2/AC3-1</f>
        <v>1.0987286140322627E-3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3"/>
      <c r="I3" s="75"/>
      <c r="J3" s="75"/>
      <c r="K3" s="75"/>
      <c r="L3" s="74"/>
      <c r="M3" s="3"/>
      <c r="O3" s="11" t="s">
        <v>58</v>
      </c>
      <c r="Q3" s="80">
        <f>IF(Q2=0, Q4, (F18-K18-M18)/Q2)</f>
        <v>62.9</v>
      </c>
      <c r="W3" s="110">
        <v>42726</v>
      </c>
      <c r="X3" s="41">
        <v>63.58</v>
      </c>
      <c r="Y3" s="41">
        <v>63.77</v>
      </c>
      <c r="Z3" s="41">
        <v>62.88</v>
      </c>
      <c r="AA3" s="41">
        <v>63.71</v>
      </c>
      <c r="AB3" s="104">
        <v>1813500</v>
      </c>
      <c r="AC3" s="41">
        <v>63.71</v>
      </c>
      <c r="AD3" s="2">
        <f t="shared" ref="AD3:AD66" si="0">Y3-Z3</f>
        <v>0.89000000000000057</v>
      </c>
      <c r="AE3" s="138">
        <f t="shared" ref="AE3:AE66" si="1">AC3/AC4-1</f>
        <v>2.3599748269351739E-3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62.9</v>
      </c>
      <c r="R4" s="506">
        <v>-9.1000000000000004E-3</v>
      </c>
      <c r="T4" s="124"/>
      <c r="U4" s="30"/>
      <c r="V4" s="35"/>
      <c r="W4" s="110">
        <v>42725</v>
      </c>
      <c r="X4" s="41">
        <v>63.97</v>
      </c>
      <c r="Y4" s="41">
        <v>64.489999999999995</v>
      </c>
      <c r="Z4" s="41">
        <v>63.51</v>
      </c>
      <c r="AA4" s="41">
        <v>63.56</v>
      </c>
      <c r="AB4" s="104">
        <v>2246500</v>
      </c>
      <c r="AC4" s="41">
        <v>63.56</v>
      </c>
      <c r="AD4" s="2">
        <f t="shared" si="0"/>
        <v>0.97999999999999687</v>
      </c>
      <c r="AE4" s="138">
        <f t="shared" si="1"/>
        <v>2.6818110112005744E-3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42724</v>
      </c>
      <c r="X5" s="41">
        <v>63.63</v>
      </c>
      <c r="Y5" s="41">
        <v>64.39</v>
      </c>
      <c r="Z5" s="41">
        <v>63.12</v>
      </c>
      <c r="AA5" s="41">
        <v>63.39</v>
      </c>
      <c r="AB5" s="104">
        <v>2434300</v>
      </c>
      <c r="AC5" s="41">
        <v>63.39</v>
      </c>
      <c r="AD5" s="2">
        <f t="shared" si="0"/>
        <v>1.2700000000000031</v>
      </c>
      <c r="AE5" s="138">
        <f t="shared" si="1"/>
        <v>3.156067539846763E-4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42723</v>
      </c>
      <c r="X6" s="41">
        <v>62.25</v>
      </c>
      <c r="Y6" s="41">
        <v>63.66</v>
      </c>
      <c r="Z6" s="41">
        <v>61.61</v>
      </c>
      <c r="AA6" s="41">
        <v>63.37</v>
      </c>
      <c r="AB6" s="104">
        <v>2864100</v>
      </c>
      <c r="AC6" s="41">
        <v>63.37</v>
      </c>
      <c r="AD6" s="2">
        <f t="shared" si="0"/>
        <v>2.0499999999999972</v>
      </c>
      <c r="AE6" s="138">
        <f t="shared" si="1"/>
        <v>1.3919999999999932E-2</v>
      </c>
      <c r="AK6" s="234"/>
      <c r="AN6" s="234"/>
    </row>
    <row r="7" spans="1:40" x14ac:dyDescent="0.25">
      <c r="O7" s="11" t="s">
        <v>182</v>
      </c>
      <c r="Q7" s="2">
        <f>Q10+Q8</f>
        <v>3178.8000000000466</v>
      </c>
      <c r="R7">
        <v>0</v>
      </c>
      <c r="W7" s="110">
        <v>42720</v>
      </c>
      <c r="X7" s="41">
        <v>62.98</v>
      </c>
      <c r="Y7" s="41">
        <v>63.11</v>
      </c>
      <c r="Z7" s="41">
        <v>62.05</v>
      </c>
      <c r="AA7" s="41">
        <v>62.5</v>
      </c>
      <c r="AB7" s="104">
        <v>3908400</v>
      </c>
      <c r="AC7" s="41">
        <v>62.5</v>
      </c>
      <c r="AD7" s="2">
        <f t="shared" si="0"/>
        <v>1.0600000000000023</v>
      </c>
      <c r="AE7" s="138">
        <f t="shared" si="1"/>
        <v>-2.8717294192724951E-3</v>
      </c>
    </row>
    <row r="8" spans="1:40" x14ac:dyDescent="0.25">
      <c r="O8" s="11" t="s">
        <v>185</v>
      </c>
      <c r="P8" s="34"/>
      <c r="Q8" s="2">
        <f>K18+M18-F18+Q2*Q4</f>
        <v>0</v>
      </c>
      <c r="W8" s="110">
        <v>42719</v>
      </c>
      <c r="X8" s="41">
        <v>62.18</v>
      </c>
      <c r="Y8" s="41">
        <v>63.71</v>
      </c>
      <c r="Z8" s="41">
        <v>61.75</v>
      </c>
      <c r="AA8" s="41">
        <v>62.68</v>
      </c>
      <c r="AB8" s="104">
        <v>3641100</v>
      </c>
      <c r="AC8" s="41">
        <v>62.68</v>
      </c>
      <c r="AD8" s="2">
        <f t="shared" si="0"/>
        <v>1.9600000000000009</v>
      </c>
      <c r="AE8" s="138" t="e">
        <f t="shared" si="1"/>
        <v>#DIV/0!</v>
      </c>
    </row>
    <row r="9" spans="1:40" x14ac:dyDescent="0.25">
      <c r="O9" s="11" t="s">
        <v>216</v>
      </c>
      <c r="Q9" s="138">
        <f>IF(Q2=0, 0, Q8/Q6)</f>
        <v>0</v>
      </c>
      <c r="W9" s="110">
        <v>42719</v>
      </c>
      <c r="X9" s="41" t="s">
        <v>125</v>
      </c>
      <c r="Y9" s="41"/>
      <c r="Z9" s="41"/>
      <c r="AA9" s="41"/>
      <c r="AB9" s="104"/>
      <c r="AC9" s="41"/>
      <c r="AD9" s="2">
        <f t="shared" si="0"/>
        <v>0</v>
      </c>
      <c r="AE9" s="138">
        <f t="shared" si="1"/>
        <v>-1</v>
      </c>
    </row>
    <row r="10" spans="1:40" x14ac:dyDescent="0.25">
      <c r="O10" s="11" t="s">
        <v>215</v>
      </c>
      <c r="P10" s="34"/>
      <c r="Q10" s="2">
        <f>M75</f>
        <v>3178.8000000000466</v>
      </c>
      <c r="W10" s="110">
        <v>42718</v>
      </c>
      <c r="X10" s="41">
        <v>64.19</v>
      </c>
      <c r="Y10" s="41">
        <v>65.010000000000005</v>
      </c>
      <c r="Z10" s="41">
        <v>62.8</v>
      </c>
      <c r="AA10" s="41">
        <v>63.17</v>
      </c>
      <c r="AB10" s="104">
        <v>6065500</v>
      </c>
      <c r="AC10" s="41">
        <v>62.92</v>
      </c>
      <c r="AD10" s="2">
        <f t="shared" si="0"/>
        <v>2.210000000000008</v>
      </c>
      <c r="AE10" s="138">
        <f t="shared" si="1"/>
        <v>-3.0209617755856844E-2</v>
      </c>
    </row>
    <row r="11" spans="1:40" x14ac:dyDescent="0.25">
      <c r="O11" s="11" t="s">
        <v>179</v>
      </c>
      <c r="P11" s="34"/>
      <c r="Q11" s="138">
        <f>VALUE(TRIM(CLEAN(MID(U58, FIND("(", U58)+1, 5))))</f>
        <v>1.5699999999999999E-2</v>
      </c>
      <c r="T11" s="19"/>
      <c r="W11" s="110">
        <v>42717</v>
      </c>
      <c r="X11" s="41">
        <v>63.53</v>
      </c>
      <c r="Y11" s="41">
        <v>65.56</v>
      </c>
      <c r="Z11" s="41">
        <v>62.78</v>
      </c>
      <c r="AA11" s="41">
        <v>65.14</v>
      </c>
      <c r="AB11" s="104">
        <v>6543000</v>
      </c>
      <c r="AC11" s="41">
        <v>64.88</v>
      </c>
      <c r="AD11" s="2">
        <f t="shared" si="0"/>
        <v>2.7800000000000011</v>
      </c>
      <c r="AE11" s="138">
        <f t="shared" si="1"/>
        <v>3.5594573024740672E-2</v>
      </c>
    </row>
    <row r="12" spans="1:40" x14ac:dyDescent="0.25">
      <c r="T12" s="19"/>
      <c r="W12" s="110">
        <v>42716</v>
      </c>
      <c r="X12" s="41">
        <v>64.3</v>
      </c>
      <c r="Y12" s="41">
        <v>64.94</v>
      </c>
      <c r="Z12" s="41">
        <v>62.8</v>
      </c>
      <c r="AA12" s="41">
        <v>62.9</v>
      </c>
      <c r="AB12" s="104">
        <v>5285600</v>
      </c>
      <c r="AC12" s="41">
        <v>62.65</v>
      </c>
      <c r="AD12" s="2">
        <f t="shared" si="0"/>
        <v>2.1400000000000006</v>
      </c>
      <c r="AE12" s="138">
        <f t="shared" si="1"/>
        <v>2.2396416573349232E-3</v>
      </c>
    </row>
    <row r="13" spans="1:40" x14ac:dyDescent="0.25">
      <c r="W13" s="110">
        <v>42713</v>
      </c>
      <c r="X13" s="41">
        <v>61.88</v>
      </c>
      <c r="Y13" s="41">
        <v>62.78</v>
      </c>
      <c r="Z13" s="41">
        <v>61.4</v>
      </c>
      <c r="AA13" s="41">
        <v>62.76</v>
      </c>
      <c r="AB13" s="104">
        <v>4400200</v>
      </c>
      <c r="AC13" s="41">
        <v>62.51</v>
      </c>
      <c r="AD13" s="2">
        <f t="shared" si="0"/>
        <v>1.3800000000000026</v>
      </c>
      <c r="AE13" s="138">
        <f t="shared" si="1"/>
        <v>1.7580986488686223E-2</v>
      </c>
    </row>
    <row r="14" spans="1:40" x14ac:dyDescent="0.25">
      <c r="W14" s="110">
        <v>42712</v>
      </c>
      <c r="X14" s="41">
        <v>61.79</v>
      </c>
      <c r="Y14" s="41">
        <v>62</v>
      </c>
      <c r="Z14" s="41">
        <v>60.75</v>
      </c>
      <c r="AA14" s="41">
        <v>61.67</v>
      </c>
      <c r="AB14" s="104">
        <v>6004800</v>
      </c>
      <c r="AC14" s="41">
        <v>61.43</v>
      </c>
      <c r="AD14" s="2">
        <f t="shared" si="0"/>
        <v>1.25</v>
      </c>
      <c r="AE14" s="138">
        <f t="shared" si="1"/>
        <v>1.1859660681930562E-2</v>
      </c>
    </row>
    <row r="15" spans="1:40" x14ac:dyDescent="0.25">
      <c r="W15" s="110">
        <v>42711</v>
      </c>
      <c r="X15" s="41">
        <v>59.92</v>
      </c>
      <c r="Y15" s="41">
        <v>60.98</v>
      </c>
      <c r="Z15" s="41">
        <v>59.32</v>
      </c>
      <c r="AA15" s="41">
        <v>60.95</v>
      </c>
      <c r="AB15" s="104">
        <v>4707200</v>
      </c>
      <c r="AC15" s="41">
        <v>60.71</v>
      </c>
      <c r="AD15" s="2">
        <f t="shared" si="0"/>
        <v>1.6599999999999966</v>
      </c>
      <c r="AE15" s="138">
        <f t="shared" si="1"/>
        <v>1.9137149571932133E-2</v>
      </c>
    </row>
    <row r="16" spans="1:40" x14ac:dyDescent="0.25">
      <c r="W16" s="110">
        <v>42710</v>
      </c>
      <c r="X16" s="41">
        <v>58.36</v>
      </c>
      <c r="Y16" s="41">
        <v>60.6</v>
      </c>
      <c r="Z16" s="41">
        <v>57.83</v>
      </c>
      <c r="AA16" s="41">
        <v>59.81</v>
      </c>
      <c r="AB16" s="104">
        <v>4952900</v>
      </c>
      <c r="AC16" s="41">
        <v>59.57</v>
      </c>
      <c r="AD16" s="2">
        <f t="shared" si="0"/>
        <v>2.7700000000000031</v>
      </c>
      <c r="AE16" s="138">
        <f t="shared" si="1"/>
        <v>1.361238727241787E-2</v>
      </c>
    </row>
    <row r="17" spans="1:31" x14ac:dyDescent="0.25">
      <c r="C17" s="4"/>
      <c r="D17" s="240"/>
      <c r="E17" s="3"/>
      <c r="F17" s="3"/>
      <c r="W17" s="110">
        <v>42709</v>
      </c>
      <c r="X17" s="41">
        <v>59</v>
      </c>
      <c r="Y17" s="41">
        <v>60.5</v>
      </c>
      <c r="Z17" s="41">
        <v>58.65</v>
      </c>
      <c r="AA17" s="41">
        <v>59</v>
      </c>
      <c r="AB17" s="104">
        <v>7532700</v>
      </c>
      <c r="AC17" s="41">
        <v>58.77</v>
      </c>
      <c r="AD17" s="2">
        <f t="shared" si="0"/>
        <v>1.8500000000000014</v>
      </c>
      <c r="AE17" s="138">
        <f t="shared" si="1"/>
        <v>1.8720748829953227E-2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42706</v>
      </c>
      <c r="X18" s="41">
        <v>55.88</v>
      </c>
      <c r="Y18" s="41">
        <v>58.74</v>
      </c>
      <c r="Z18" s="41">
        <v>55.72</v>
      </c>
      <c r="AA18" s="41">
        <v>57.92</v>
      </c>
      <c r="AB18" s="104">
        <v>6113700</v>
      </c>
      <c r="AC18" s="41">
        <v>57.69</v>
      </c>
      <c r="AD18" s="2">
        <f t="shared" si="0"/>
        <v>3.0200000000000031</v>
      </c>
      <c r="AE18" s="138">
        <f t="shared" si="1"/>
        <v>3.2206119162640823E-2</v>
      </c>
    </row>
    <row r="19" spans="1:31" x14ac:dyDescent="0.25">
      <c r="W19" s="110">
        <v>42705</v>
      </c>
      <c r="X19" s="41">
        <v>57.79</v>
      </c>
      <c r="Y19" s="41">
        <v>57.9</v>
      </c>
      <c r="Z19" s="41">
        <v>55.72</v>
      </c>
      <c r="AA19" s="41">
        <v>56.11</v>
      </c>
      <c r="AB19" s="104">
        <v>5591300</v>
      </c>
      <c r="AC19" s="41">
        <v>55.89</v>
      </c>
      <c r="AD19" s="2">
        <f t="shared" si="0"/>
        <v>2.1799999999999997</v>
      </c>
      <c r="AE19" s="138">
        <f t="shared" si="1"/>
        <v>2.6910656620020568E-3</v>
      </c>
    </row>
    <row r="20" spans="1:31" x14ac:dyDescent="0.25">
      <c r="B20" s="191" t="s">
        <v>114</v>
      </c>
      <c r="C20" s="191" t="s">
        <v>147</v>
      </c>
      <c r="D20" s="199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J20" s="2" t="s">
        <v>124</v>
      </c>
      <c r="W20" s="110">
        <v>42704</v>
      </c>
      <c r="X20" s="41">
        <v>52.76</v>
      </c>
      <c r="Y20" s="41">
        <v>56.93</v>
      </c>
      <c r="Z20" s="41">
        <v>52.76</v>
      </c>
      <c r="AA20" s="41">
        <v>55.96</v>
      </c>
      <c r="AB20" s="104">
        <v>13801700</v>
      </c>
      <c r="AC20" s="41">
        <v>55.74</v>
      </c>
      <c r="AD20" s="2">
        <f t="shared" si="0"/>
        <v>4.1700000000000017</v>
      </c>
      <c r="AE20" s="138">
        <f t="shared" si="1"/>
        <v>0.1408104789193616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42703</v>
      </c>
      <c r="X21" s="41">
        <v>49.7</v>
      </c>
      <c r="Y21" s="41">
        <v>49.81</v>
      </c>
      <c r="Z21" s="41">
        <v>48.52</v>
      </c>
      <c r="AA21" s="41">
        <v>49.05</v>
      </c>
      <c r="AB21" s="104">
        <v>4830600</v>
      </c>
      <c r="AC21" s="41">
        <v>48.86</v>
      </c>
      <c r="AD21" s="2">
        <f t="shared" si="0"/>
        <v>1.2899999999999991</v>
      </c>
      <c r="AE21" s="138">
        <f t="shared" si="1"/>
        <v>-3.818897637795271E-2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42702</v>
      </c>
      <c r="X22" s="41">
        <v>53.11</v>
      </c>
      <c r="Y22" s="41">
        <v>53.39</v>
      </c>
      <c r="Z22" s="41">
        <v>50.86</v>
      </c>
      <c r="AA22" s="41">
        <v>51</v>
      </c>
      <c r="AB22" s="104">
        <v>3115300</v>
      </c>
      <c r="AC22" s="41">
        <v>50.8</v>
      </c>
      <c r="AD22" s="2">
        <f t="shared" si="0"/>
        <v>2.5300000000000011</v>
      </c>
      <c r="AE22" s="138">
        <f t="shared" si="1"/>
        <v>-3.2749428789032864E-2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42699</v>
      </c>
      <c r="X23" s="41">
        <v>52.62</v>
      </c>
      <c r="Y23" s="41">
        <v>52.91</v>
      </c>
      <c r="Z23" s="41">
        <v>52.11</v>
      </c>
      <c r="AA23" s="41">
        <v>52.73</v>
      </c>
      <c r="AB23" s="104">
        <v>947400</v>
      </c>
      <c r="AC23" s="41">
        <v>52.52</v>
      </c>
      <c r="AD23" s="2">
        <f t="shared" si="0"/>
        <v>0.79999999999999716</v>
      </c>
      <c r="AE23" s="138">
        <f t="shared" si="1"/>
        <v>-8.8695980373655336E-3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42697</v>
      </c>
      <c r="X24" s="41">
        <v>51.97</v>
      </c>
      <c r="Y24" s="41">
        <v>53.54</v>
      </c>
      <c r="Z24" s="41">
        <v>51.6</v>
      </c>
      <c r="AA24" s="41">
        <v>53.2</v>
      </c>
      <c r="AB24" s="104">
        <v>2348000</v>
      </c>
      <c r="AC24" s="41">
        <v>52.99</v>
      </c>
      <c r="AD24" s="2">
        <f t="shared" si="0"/>
        <v>1.9399999999999977</v>
      </c>
      <c r="AE24" s="138">
        <f t="shared" si="1"/>
        <v>1.1066590345353955E-2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42696</v>
      </c>
      <c r="X25" s="41">
        <v>53.35</v>
      </c>
      <c r="Y25" s="41">
        <v>53.94</v>
      </c>
      <c r="Z25" s="41">
        <v>51.34</v>
      </c>
      <c r="AA25" s="41">
        <v>52.62</v>
      </c>
      <c r="AB25" s="104">
        <v>2654400</v>
      </c>
      <c r="AC25" s="41">
        <v>52.41</v>
      </c>
      <c r="AD25" s="2">
        <f t="shared" si="0"/>
        <v>2.5999999999999943</v>
      </c>
      <c r="AE25" s="138">
        <f t="shared" si="1"/>
        <v>-3.6121673003802757E-3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42695</v>
      </c>
      <c r="X26" s="41">
        <v>52.5</v>
      </c>
      <c r="Y26" s="41">
        <v>53.9</v>
      </c>
      <c r="Z26" s="41">
        <v>52.18</v>
      </c>
      <c r="AA26" s="41">
        <v>52.81</v>
      </c>
      <c r="AB26" s="104">
        <v>3832900</v>
      </c>
      <c r="AC26" s="41">
        <v>52.6</v>
      </c>
      <c r="AD26" s="2">
        <f t="shared" si="0"/>
        <v>1.7199999999999989</v>
      </c>
      <c r="AE26" s="138">
        <f t="shared" si="1"/>
        <v>3.6044908410478582E-2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42692</v>
      </c>
      <c r="X27" s="41">
        <v>50.59</v>
      </c>
      <c r="Y27" s="41">
        <v>52.39</v>
      </c>
      <c r="Z27" s="41">
        <v>50.59</v>
      </c>
      <c r="AA27" s="41">
        <v>50.97</v>
      </c>
      <c r="AB27" s="104">
        <v>5421700</v>
      </c>
      <c r="AC27" s="41">
        <v>50.77</v>
      </c>
      <c r="AD27" s="2">
        <f t="shared" si="0"/>
        <v>1.7999999999999972</v>
      </c>
      <c r="AE27" s="138">
        <f t="shared" si="1"/>
        <v>9.3439363817098275E-3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42691</v>
      </c>
      <c r="X28" s="41">
        <v>51.53</v>
      </c>
      <c r="Y28" s="41">
        <v>52.25</v>
      </c>
      <c r="Z28" s="41">
        <v>50.38</v>
      </c>
      <c r="AA28" s="41">
        <v>50.5</v>
      </c>
      <c r="AB28" s="104">
        <v>3544400</v>
      </c>
      <c r="AC28" s="41">
        <v>50.3</v>
      </c>
      <c r="AD28" s="2">
        <f t="shared" si="0"/>
        <v>1.8699999999999974</v>
      </c>
      <c r="AE28" s="138">
        <f t="shared" si="1"/>
        <v>-6.3216120110628493E-3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42690</v>
      </c>
      <c r="X29" s="41">
        <v>50.33</v>
      </c>
      <c r="Y29" s="41">
        <v>51.39</v>
      </c>
      <c r="Z29" s="41">
        <v>49.71</v>
      </c>
      <c r="AA29" s="41">
        <v>50.82</v>
      </c>
      <c r="AB29" s="104">
        <v>3351400</v>
      </c>
      <c r="AC29" s="41">
        <v>50.62</v>
      </c>
      <c r="AD29" s="2">
        <f t="shared" si="0"/>
        <v>1.6799999999999997</v>
      </c>
      <c r="AE29" s="138">
        <f t="shared" si="1"/>
        <v>4.5643976979559131E-3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42689</v>
      </c>
      <c r="X30" s="41">
        <v>48.73</v>
      </c>
      <c r="Y30" s="41">
        <v>50.78</v>
      </c>
      <c r="Z30" s="41">
        <v>48.68</v>
      </c>
      <c r="AA30" s="41">
        <v>50.59</v>
      </c>
      <c r="AB30" s="104">
        <v>6937000</v>
      </c>
      <c r="AC30" s="41">
        <v>50.39</v>
      </c>
      <c r="AD30" s="2">
        <f t="shared" si="0"/>
        <v>2.1000000000000014</v>
      </c>
      <c r="AE30" s="138">
        <f t="shared" si="1"/>
        <v>5.2422723475354926E-2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42688</v>
      </c>
      <c r="X31" s="197">
        <v>47.13</v>
      </c>
      <c r="Y31" s="41">
        <v>48.26</v>
      </c>
      <c r="Z31" s="41">
        <v>46.61</v>
      </c>
      <c r="AA31" s="41">
        <v>48.07</v>
      </c>
      <c r="AB31" s="104">
        <v>6876600</v>
      </c>
      <c r="AC31" s="41">
        <v>47.88</v>
      </c>
      <c r="AD31" s="2">
        <f t="shared" si="0"/>
        <v>1.6499999999999986</v>
      </c>
      <c r="AE31" s="138">
        <f t="shared" si="1"/>
        <v>1.0339734121122657E-2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42685</v>
      </c>
      <c r="X32" s="41">
        <v>48.95</v>
      </c>
      <c r="Y32" s="41">
        <v>49.22</v>
      </c>
      <c r="Z32" s="41">
        <v>47.54</v>
      </c>
      <c r="AA32" s="41">
        <v>47.58</v>
      </c>
      <c r="AB32" s="104">
        <v>3538200</v>
      </c>
      <c r="AC32" s="41">
        <v>47.39</v>
      </c>
      <c r="AD32" s="2">
        <f t="shared" si="0"/>
        <v>1.6799999999999997</v>
      </c>
      <c r="AE32" s="138">
        <f t="shared" si="1"/>
        <v>-4.1464401294498354E-2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42684</v>
      </c>
      <c r="X33" s="41">
        <v>48.65</v>
      </c>
      <c r="Y33" s="41">
        <v>50.34</v>
      </c>
      <c r="Z33" s="41">
        <v>48.57</v>
      </c>
      <c r="AA33" s="41">
        <v>49.64</v>
      </c>
      <c r="AB33" s="104">
        <v>3148100</v>
      </c>
      <c r="AC33" s="41">
        <v>49.44</v>
      </c>
      <c r="AD33" s="2">
        <f t="shared" si="0"/>
        <v>1.7700000000000031</v>
      </c>
      <c r="AE33" s="138">
        <f t="shared" si="1"/>
        <v>1.2907191149354569E-2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42683</v>
      </c>
      <c r="X34" s="41">
        <v>47.61</v>
      </c>
      <c r="Y34" s="41">
        <v>49.66</v>
      </c>
      <c r="Z34" s="41">
        <v>47.54</v>
      </c>
      <c r="AA34" s="41">
        <v>49</v>
      </c>
      <c r="AB34" s="104">
        <v>4343300</v>
      </c>
      <c r="AC34" s="41">
        <v>48.81</v>
      </c>
      <c r="AD34" s="2">
        <f t="shared" si="0"/>
        <v>2.1199999999999974</v>
      </c>
      <c r="AE34" s="138">
        <f t="shared" si="1"/>
        <v>2.64984227129339E-2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42682</v>
      </c>
      <c r="X35" s="41">
        <v>46.88</v>
      </c>
      <c r="Y35" s="41">
        <v>48.05</v>
      </c>
      <c r="Z35" s="41">
        <v>46.8</v>
      </c>
      <c r="AA35" s="41">
        <v>47.74</v>
      </c>
      <c r="AB35" s="104">
        <v>2888700</v>
      </c>
      <c r="AC35" s="41">
        <v>47.55</v>
      </c>
      <c r="AD35" s="2">
        <f t="shared" si="0"/>
        <v>1.25</v>
      </c>
      <c r="AE35" s="138">
        <f t="shared" si="1"/>
        <v>6.3492063492063266E-3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42681</v>
      </c>
      <c r="X36" s="41">
        <v>47.52</v>
      </c>
      <c r="Y36" s="41">
        <v>47.77</v>
      </c>
      <c r="Z36" s="41">
        <v>46.91</v>
      </c>
      <c r="AA36" s="41">
        <v>47.44</v>
      </c>
      <c r="AB36" s="104">
        <v>3424600</v>
      </c>
      <c r="AC36" s="41">
        <v>47.25</v>
      </c>
      <c r="AD36" s="2">
        <f t="shared" si="0"/>
        <v>0.86000000000000654</v>
      </c>
      <c r="AE36" s="138">
        <f t="shared" si="1"/>
        <v>2.1842560553633206E-2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42678</v>
      </c>
      <c r="X37" s="41">
        <v>46.91</v>
      </c>
      <c r="Y37" s="41">
        <v>47.53</v>
      </c>
      <c r="Z37" s="41">
        <v>46.26</v>
      </c>
      <c r="AA37" s="41">
        <v>46.42</v>
      </c>
      <c r="AB37" s="104">
        <v>3591500</v>
      </c>
      <c r="AC37" s="41">
        <v>46.24</v>
      </c>
      <c r="AD37" s="2">
        <f t="shared" si="0"/>
        <v>1.2700000000000031</v>
      </c>
      <c r="AE37" s="138">
        <f t="shared" si="1"/>
        <v>-1.407249466950955E-2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42677</v>
      </c>
      <c r="X38" s="41">
        <v>47.51</v>
      </c>
      <c r="Y38" s="41">
        <v>48.35</v>
      </c>
      <c r="Z38" s="41">
        <v>46.88</v>
      </c>
      <c r="AA38" s="41">
        <v>47.09</v>
      </c>
      <c r="AB38" s="104">
        <v>2554800</v>
      </c>
      <c r="AC38" s="41">
        <v>46.9</v>
      </c>
      <c r="AD38" s="2">
        <f t="shared" si="0"/>
        <v>1.4699999999999989</v>
      </c>
      <c r="AE38" s="138">
        <f t="shared" si="1"/>
        <v>0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42676</v>
      </c>
      <c r="X39" s="41">
        <v>47.01</v>
      </c>
      <c r="Y39" s="41">
        <v>47.45</v>
      </c>
      <c r="Z39" s="41">
        <v>46.06</v>
      </c>
      <c r="AA39" s="41">
        <v>47.09</v>
      </c>
      <c r="AB39" s="104">
        <v>4800700</v>
      </c>
      <c r="AC39" s="41">
        <v>46.9</v>
      </c>
      <c r="AD39" s="2">
        <f t="shared" si="0"/>
        <v>1.3900000000000006</v>
      </c>
      <c r="AE39" s="138">
        <f t="shared" si="1"/>
        <v>-1.5946286193873282E-2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42675</v>
      </c>
      <c r="X40" s="41">
        <v>48.52</v>
      </c>
      <c r="Y40" s="41">
        <v>48.76</v>
      </c>
      <c r="Z40" s="41">
        <v>46.81</v>
      </c>
      <c r="AA40" s="41">
        <v>47.85</v>
      </c>
      <c r="AB40" s="104">
        <v>4069800</v>
      </c>
      <c r="AC40" s="41">
        <v>47.66</v>
      </c>
      <c r="AD40" s="2">
        <f t="shared" si="0"/>
        <v>1.9499999999999957</v>
      </c>
      <c r="AE40" s="138">
        <f t="shared" si="1"/>
        <v>-2.511511092507468E-3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42674</v>
      </c>
      <c r="X41" s="41">
        <v>50.08</v>
      </c>
      <c r="Y41" s="41">
        <v>50.25</v>
      </c>
      <c r="Z41" s="41">
        <v>47.81</v>
      </c>
      <c r="AA41" s="41">
        <v>47.97</v>
      </c>
      <c r="AB41" s="104">
        <v>4938200</v>
      </c>
      <c r="AC41" s="41">
        <v>47.78</v>
      </c>
      <c r="AD41" s="2">
        <f t="shared" si="0"/>
        <v>2.4399999999999977</v>
      </c>
      <c r="AE41" s="138">
        <f t="shared" si="1"/>
        <v>-4.6307385229540921E-2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42671</v>
      </c>
      <c r="X42" s="41">
        <v>50.39</v>
      </c>
      <c r="Y42" s="41">
        <v>51.67</v>
      </c>
      <c r="Z42" s="41">
        <v>50.02</v>
      </c>
      <c r="AA42" s="41">
        <v>50.3</v>
      </c>
      <c r="AB42" s="104">
        <v>3224000</v>
      </c>
      <c r="AC42" s="41">
        <v>50.1</v>
      </c>
      <c r="AD42" s="2">
        <f t="shared" si="0"/>
        <v>1.6499999999999986</v>
      </c>
      <c r="AE42" s="138">
        <f t="shared" si="1"/>
        <v>-2.3894862604539879E-3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63.78</v>
      </c>
      <c r="W43" s="110">
        <v>42670</v>
      </c>
      <c r="X43" s="41">
        <v>50.7</v>
      </c>
      <c r="Y43" s="41">
        <v>51.28</v>
      </c>
      <c r="Z43" s="41">
        <v>49.88</v>
      </c>
      <c r="AA43" s="41">
        <v>50.42</v>
      </c>
      <c r="AB43" s="104">
        <v>4812700</v>
      </c>
      <c r="AC43" s="41">
        <v>50.22</v>
      </c>
      <c r="AD43" s="2">
        <f t="shared" si="0"/>
        <v>1.3999999999999986</v>
      </c>
      <c r="AE43" s="138">
        <f t="shared" si="1"/>
        <v>3.1961646024769585E-3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614" t="s">
        <v>78</v>
      </c>
      <c r="P44" s="614"/>
      <c r="T44" s="108" t="s">
        <v>99</v>
      </c>
      <c r="U44" s="106">
        <v>64.14</v>
      </c>
      <c r="W44" s="110">
        <v>42669</v>
      </c>
      <c r="X44" s="41">
        <v>52.05</v>
      </c>
      <c r="Y44" s="41">
        <v>53.01</v>
      </c>
      <c r="Z44" s="41">
        <v>48.67</v>
      </c>
      <c r="AA44" s="41">
        <v>50.26</v>
      </c>
      <c r="AB44" s="104">
        <v>8766100</v>
      </c>
      <c r="AC44" s="41">
        <v>50.06</v>
      </c>
      <c r="AD44" s="2">
        <f t="shared" si="0"/>
        <v>4.3399999999999963</v>
      </c>
      <c r="AE44" s="138">
        <f t="shared" si="1"/>
        <v>-1.2623274161735698E-2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69.19</v>
      </c>
      <c r="R45" s="34"/>
      <c r="T45" s="108" t="s">
        <v>100</v>
      </c>
      <c r="U45" s="106" t="s">
        <v>129</v>
      </c>
      <c r="W45" s="110">
        <v>42668</v>
      </c>
      <c r="X45" s="41">
        <v>52.42</v>
      </c>
      <c r="Y45" s="41">
        <v>52.8</v>
      </c>
      <c r="Z45" s="41">
        <v>50.8</v>
      </c>
      <c r="AA45" s="41">
        <v>50.9</v>
      </c>
      <c r="AB45" s="104">
        <v>4509400</v>
      </c>
      <c r="AC45" s="41">
        <v>50.7</v>
      </c>
      <c r="AD45" s="2">
        <f t="shared" si="0"/>
        <v>2</v>
      </c>
      <c r="AE45" s="138">
        <f t="shared" si="1"/>
        <v>-2.518746394924043E-2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68.561000000000007</v>
      </c>
      <c r="Q46" s="2"/>
      <c r="R46" s="34"/>
      <c r="T46" s="108" t="s">
        <v>101</v>
      </c>
      <c r="U46" s="106" t="s">
        <v>129</v>
      </c>
      <c r="W46" s="110">
        <v>42667</v>
      </c>
      <c r="X46" s="41">
        <v>52.76</v>
      </c>
      <c r="Y46" s="41">
        <v>53.38</v>
      </c>
      <c r="Z46" s="41">
        <v>51.38</v>
      </c>
      <c r="AA46" s="41">
        <v>52.22</v>
      </c>
      <c r="AB46" s="104">
        <v>3239700</v>
      </c>
      <c r="AC46" s="41">
        <v>52.01</v>
      </c>
      <c r="AD46" s="2">
        <f t="shared" si="0"/>
        <v>2</v>
      </c>
      <c r="AE46" s="138">
        <f t="shared" si="1"/>
        <v>-1.0275927687916298E-2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67.932000000000002</v>
      </c>
      <c r="Q47" s="2"/>
      <c r="R47" s="34"/>
      <c r="T47" s="108" t="s">
        <v>102</v>
      </c>
      <c r="U47" s="106">
        <v>64.75</v>
      </c>
      <c r="W47" s="110">
        <v>42664</v>
      </c>
      <c r="X47" s="41">
        <v>52.14</v>
      </c>
      <c r="Y47" s="41">
        <v>52.78</v>
      </c>
      <c r="Z47" s="41">
        <v>51.93</v>
      </c>
      <c r="AA47" s="41">
        <v>52.76</v>
      </c>
      <c r="AB47" s="104">
        <v>2488000</v>
      </c>
      <c r="AC47" s="41">
        <v>52.55</v>
      </c>
      <c r="AD47" s="2">
        <f t="shared" si="0"/>
        <v>0.85000000000000142</v>
      </c>
      <c r="AE47" s="138">
        <f t="shared" si="1"/>
        <v>2.0976353928299218E-3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67.302999999999997</v>
      </c>
      <c r="Q48" s="2"/>
      <c r="R48" s="34"/>
      <c r="T48" s="108" t="s">
        <v>103</v>
      </c>
      <c r="U48" s="106">
        <v>1.6671499999999999</v>
      </c>
      <c r="W48" s="110">
        <v>42663</v>
      </c>
      <c r="X48" s="41">
        <v>51.74</v>
      </c>
      <c r="Y48" s="41">
        <v>52.77</v>
      </c>
      <c r="Z48" s="41">
        <v>51.54</v>
      </c>
      <c r="AA48" s="41">
        <v>52.65</v>
      </c>
      <c r="AB48" s="104">
        <v>2248100</v>
      </c>
      <c r="AC48" s="41">
        <v>52.44</v>
      </c>
      <c r="AD48" s="2">
        <f t="shared" si="0"/>
        <v>1.230000000000004</v>
      </c>
      <c r="AE48" s="138">
        <f t="shared" si="1"/>
        <v>5.368098159509227E-3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66.674000000000007</v>
      </c>
      <c r="Q49" s="2"/>
      <c r="R49" s="34"/>
      <c r="T49" s="108" t="s">
        <v>122</v>
      </c>
      <c r="U49" s="106" t="s">
        <v>339</v>
      </c>
      <c r="W49" s="110">
        <v>42662</v>
      </c>
      <c r="X49" s="41">
        <v>51.62</v>
      </c>
      <c r="Y49" s="41">
        <v>53.24</v>
      </c>
      <c r="Z49" s="41">
        <v>51.28</v>
      </c>
      <c r="AA49" s="41">
        <v>52.37</v>
      </c>
      <c r="AB49" s="104">
        <v>3695200</v>
      </c>
      <c r="AC49" s="41">
        <v>52.16</v>
      </c>
      <c r="AD49" s="2">
        <f t="shared" si="0"/>
        <v>1.9600000000000009</v>
      </c>
      <c r="AE49" s="138">
        <f t="shared" si="1"/>
        <v>2.7176053564395231E-2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66.045000000000002</v>
      </c>
      <c r="Q50" s="2"/>
      <c r="R50" s="34"/>
      <c r="T50" s="108"/>
      <c r="U50" s="106"/>
      <c r="W50" s="110">
        <v>42661</v>
      </c>
      <c r="X50" s="41">
        <v>51.68</v>
      </c>
      <c r="Y50" s="41">
        <v>51.72</v>
      </c>
      <c r="Z50" s="41">
        <v>50.79</v>
      </c>
      <c r="AA50" s="41">
        <v>50.98</v>
      </c>
      <c r="AB50" s="104">
        <v>2453500</v>
      </c>
      <c r="AC50" s="41">
        <v>50.78</v>
      </c>
      <c r="AD50" s="2">
        <f t="shared" si="0"/>
        <v>0.92999999999999972</v>
      </c>
      <c r="AE50" s="138">
        <f t="shared" si="1"/>
        <v>3.1608060055314802E-3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65.415999999999997</v>
      </c>
      <c r="Q51" s="2"/>
      <c r="R51" s="34"/>
      <c r="T51" s="108" t="s">
        <v>105</v>
      </c>
      <c r="U51" s="106" t="s">
        <v>551</v>
      </c>
      <c r="W51" s="110">
        <v>42660</v>
      </c>
      <c r="X51" s="41">
        <v>51.48</v>
      </c>
      <c r="Y51" s="41">
        <v>51.81</v>
      </c>
      <c r="Z51" s="41">
        <v>50.3</v>
      </c>
      <c r="AA51" s="41">
        <v>50.82</v>
      </c>
      <c r="AB51" s="104">
        <v>2656700</v>
      </c>
      <c r="AC51" s="41">
        <v>50.62</v>
      </c>
      <c r="AD51" s="2">
        <f t="shared" si="0"/>
        <v>1.5100000000000051</v>
      </c>
      <c r="AE51" s="138">
        <f t="shared" si="1"/>
        <v>-1.7087378640776696E-2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64.787000000000006</v>
      </c>
      <c r="Q52" s="2"/>
      <c r="R52" s="34"/>
      <c r="T52" s="108" t="s">
        <v>106</v>
      </c>
      <c r="U52" s="106" t="s">
        <v>423</v>
      </c>
      <c r="W52" s="110">
        <v>42657</v>
      </c>
      <c r="X52" s="41">
        <v>51.89</v>
      </c>
      <c r="Y52" s="41">
        <v>52.51</v>
      </c>
      <c r="Z52" s="41">
        <v>51.02</v>
      </c>
      <c r="AA52" s="41">
        <v>51.7</v>
      </c>
      <c r="AB52" s="104">
        <v>3858900</v>
      </c>
      <c r="AC52" s="41">
        <v>51.5</v>
      </c>
      <c r="AD52" s="2">
        <f t="shared" si="0"/>
        <v>1.4899999999999949</v>
      </c>
      <c r="AE52" s="138">
        <f t="shared" si="1"/>
        <v>3.5074045206546778E-3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64.158000000000001</v>
      </c>
      <c r="Q53" s="2"/>
      <c r="R53" s="34"/>
      <c r="T53" s="108" t="s">
        <v>107</v>
      </c>
      <c r="U53" s="107">
        <v>1834329</v>
      </c>
      <c r="W53" s="110">
        <v>42656</v>
      </c>
      <c r="X53" s="41">
        <v>51.43</v>
      </c>
      <c r="Y53" s="41">
        <v>51.73</v>
      </c>
      <c r="Z53" s="41">
        <v>50.66</v>
      </c>
      <c r="AA53" s="41">
        <v>51.52</v>
      </c>
      <c r="AB53" s="104">
        <v>3104500</v>
      </c>
      <c r="AC53" s="41">
        <v>51.32</v>
      </c>
      <c r="AD53" s="2">
        <f t="shared" si="0"/>
        <v>1.0700000000000003</v>
      </c>
      <c r="AE53" s="138">
        <f t="shared" si="1"/>
        <v>-8.3091787439613096E-3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63.528999999999996</v>
      </c>
      <c r="Q54" s="2"/>
      <c r="R54" s="34"/>
      <c r="T54" s="108" t="s">
        <v>110</v>
      </c>
      <c r="U54" s="107">
        <v>4332020</v>
      </c>
      <c r="W54" s="110">
        <v>42655</v>
      </c>
      <c r="X54" s="41">
        <v>52.24</v>
      </c>
      <c r="Y54" s="41">
        <v>52.33</v>
      </c>
      <c r="Z54" s="41">
        <v>51.35</v>
      </c>
      <c r="AA54" s="41">
        <v>51.96</v>
      </c>
      <c r="AB54" s="104">
        <v>3311900</v>
      </c>
      <c r="AC54" s="41">
        <v>51.75</v>
      </c>
      <c r="AD54" s="2">
        <f t="shared" si="0"/>
        <v>0.97999999999999687</v>
      </c>
      <c r="AE54" s="138">
        <f t="shared" si="1"/>
        <v>-1.1650114591291061E-2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62.9</v>
      </c>
      <c r="Q55" s="2"/>
      <c r="R55" s="34"/>
      <c r="T55" s="108" t="s">
        <v>108</v>
      </c>
      <c r="U55" s="106" t="s">
        <v>552</v>
      </c>
      <c r="W55" s="110">
        <v>42654</v>
      </c>
      <c r="X55" s="41">
        <v>53.78</v>
      </c>
      <c r="Y55" s="41">
        <v>53.84</v>
      </c>
      <c r="Z55" s="41">
        <v>52.52</v>
      </c>
      <c r="AA55" s="41">
        <v>52.57</v>
      </c>
      <c r="AB55" s="104">
        <v>3006800</v>
      </c>
      <c r="AC55" s="41">
        <v>52.36</v>
      </c>
      <c r="AD55" s="2">
        <f t="shared" si="0"/>
        <v>1.3200000000000003</v>
      </c>
      <c r="AE55" s="138">
        <f t="shared" si="1"/>
        <v>-2.5679196129512527E-2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62.271000000000001</v>
      </c>
      <c r="Q56" s="2"/>
      <c r="R56" s="34"/>
      <c r="T56" s="108" t="s">
        <v>111</v>
      </c>
      <c r="U56" s="106" t="s">
        <v>129</v>
      </c>
      <c r="W56" s="110">
        <v>42653</v>
      </c>
      <c r="X56" s="41">
        <v>53.61</v>
      </c>
      <c r="Y56" s="41">
        <v>54.67</v>
      </c>
      <c r="Z56" s="41">
        <v>53.55</v>
      </c>
      <c r="AA56" s="41">
        <v>53.95</v>
      </c>
      <c r="AB56" s="104">
        <v>3298100</v>
      </c>
      <c r="AC56" s="41">
        <v>53.74</v>
      </c>
      <c r="AD56" s="2">
        <f t="shared" si="0"/>
        <v>1.1200000000000045</v>
      </c>
      <c r="AE56" s="138">
        <f t="shared" si="1"/>
        <v>1.6647748770336701E-2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61.641999999999996</v>
      </c>
      <c r="Q57" s="2"/>
      <c r="R57" s="34"/>
      <c r="T57" s="108" t="s">
        <v>112</v>
      </c>
      <c r="U57" s="106">
        <v>-10.23</v>
      </c>
      <c r="W57" s="110">
        <v>42650</v>
      </c>
      <c r="X57" s="41">
        <v>53.55</v>
      </c>
      <c r="Y57" s="41">
        <v>54.16</v>
      </c>
      <c r="Z57" s="41">
        <v>53.05</v>
      </c>
      <c r="AA57" s="41">
        <v>53.07</v>
      </c>
      <c r="AB57" s="104">
        <v>4025200</v>
      </c>
      <c r="AC57" s="41">
        <v>52.86</v>
      </c>
      <c r="AD57" s="2">
        <f t="shared" si="0"/>
        <v>1.1099999999999994</v>
      </c>
      <c r="AE57" s="138">
        <f t="shared" si="1"/>
        <v>-1.1038353601496742E-2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61.012999999999998</v>
      </c>
      <c r="Q58" s="2"/>
      <c r="R58" s="34"/>
      <c r="T58" s="108" t="s">
        <v>109</v>
      </c>
      <c r="U58" s="106" t="s">
        <v>462</v>
      </c>
      <c r="W58" s="110">
        <v>42649</v>
      </c>
      <c r="X58" s="41">
        <v>53.73</v>
      </c>
      <c r="Y58" s="41">
        <v>54.03</v>
      </c>
      <c r="Z58" s="41">
        <v>52.7</v>
      </c>
      <c r="AA58" s="41">
        <v>53.66</v>
      </c>
      <c r="AB58" s="104">
        <v>2982300</v>
      </c>
      <c r="AC58" s="41">
        <v>53.45</v>
      </c>
      <c r="AD58" s="2">
        <f t="shared" si="0"/>
        <v>1.3299999999999983</v>
      </c>
      <c r="AE58" s="138">
        <f t="shared" si="1"/>
        <v>3.3790125774357804E-3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60.383999999999993</v>
      </c>
      <c r="W59" s="110">
        <v>42648</v>
      </c>
      <c r="X59" s="41">
        <v>53.04</v>
      </c>
      <c r="Y59" s="41">
        <v>53.87</v>
      </c>
      <c r="Z59" s="41">
        <v>52.82</v>
      </c>
      <c r="AA59" s="41">
        <v>53.48</v>
      </c>
      <c r="AB59" s="104">
        <v>3427500</v>
      </c>
      <c r="AC59" s="41">
        <v>53.27</v>
      </c>
      <c r="AD59" s="2">
        <f t="shared" si="0"/>
        <v>1.0499999999999972</v>
      </c>
      <c r="AE59" s="138">
        <f t="shared" si="1"/>
        <v>2.3635664873174589E-2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59.754999999999995</v>
      </c>
      <c r="W60" s="110">
        <v>42647</v>
      </c>
      <c r="X60" s="41">
        <v>54.07</v>
      </c>
      <c r="Y60" s="41">
        <v>54.23</v>
      </c>
      <c r="Z60" s="41">
        <v>51.93</v>
      </c>
      <c r="AA60" s="41">
        <v>52.25</v>
      </c>
      <c r="AB60" s="104">
        <v>4734900</v>
      </c>
      <c r="AC60" s="41">
        <v>52.04</v>
      </c>
      <c r="AD60" s="2">
        <f t="shared" si="0"/>
        <v>2.2999999999999972</v>
      </c>
      <c r="AE60" s="138">
        <f t="shared" si="1"/>
        <v>-3.0731979884522254E-2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59.125999999999998</v>
      </c>
      <c r="W61" s="110">
        <v>42646</v>
      </c>
      <c r="X61" s="41">
        <v>53.57</v>
      </c>
      <c r="Y61" s="41">
        <v>54.63</v>
      </c>
      <c r="Z61" s="41">
        <v>52.75</v>
      </c>
      <c r="AA61" s="41">
        <v>53.9</v>
      </c>
      <c r="AB61" s="104">
        <v>4112600</v>
      </c>
      <c r="AC61" s="41">
        <v>53.69</v>
      </c>
      <c r="AD61" s="2">
        <f t="shared" si="0"/>
        <v>1.8800000000000026</v>
      </c>
      <c r="AE61" s="138">
        <f t="shared" si="1"/>
        <v>5.2424639580603838E-3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58.497</v>
      </c>
      <c r="W62" s="110">
        <v>42643</v>
      </c>
      <c r="X62" s="41">
        <v>52.67</v>
      </c>
      <c r="Y62" s="41">
        <v>53.96</v>
      </c>
      <c r="Z62" s="41">
        <v>52.25</v>
      </c>
      <c r="AA62" s="41">
        <v>53.62</v>
      </c>
      <c r="AB62" s="104">
        <v>6963100</v>
      </c>
      <c r="AC62" s="41">
        <v>53.41</v>
      </c>
      <c r="AD62" s="2">
        <f t="shared" si="0"/>
        <v>1.7100000000000009</v>
      </c>
      <c r="AE62" s="138">
        <f t="shared" si="1"/>
        <v>2.8301886792452713E-2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57.868000000000002</v>
      </c>
      <c r="W63" s="110">
        <v>42642</v>
      </c>
      <c r="X63" s="41">
        <v>49.52</v>
      </c>
      <c r="Y63" s="41">
        <v>53.39</v>
      </c>
      <c r="Z63" s="41">
        <v>49.52</v>
      </c>
      <c r="AA63" s="41">
        <v>52.15</v>
      </c>
      <c r="AB63" s="104">
        <v>9295500</v>
      </c>
      <c r="AC63" s="41">
        <v>51.94</v>
      </c>
      <c r="AD63" s="2">
        <f t="shared" si="0"/>
        <v>3.8699999999999974</v>
      </c>
      <c r="AE63" s="138">
        <f t="shared" si="1"/>
        <v>4.6333601933924218E-2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57.238999999999997</v>
      </c>
      <c r="W64" s="110">
        <v>42641</v>
      </c>
      <c r="X64" s="41">
        <v>47.19</v>
      </c>
      <c r="Y64" s="41">
        <v>49.98</v>
      </c>
      <c r="Z64" s="41">
        <v>46.41</v>
      </c>
      <c r="AA64" s="41">
        <v>49.84</v>
      </c>
      <c r="AB64" s="104">
        <v>6643800</v>
      </c>
      <c r="AC64" s="41">
        <v>49.64</v>
      </c>
      <c r="AD64" s="2">
        <f t="shared" si="0"/>
        <v>3.5700000000000003</v>
      </c>
      <c r="AE64" s="138">
        <f t="shared" si="1"/>
        <v>6.4779064779064921E-2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56.61</v>
      </c>
      <c r="W65" s="110">
        <v>42640</v>
      </c>
      <c r="X65" s="41">
        <v>47.09</v>
      </c>
      <c r="Y65" s="41">
        <v>47.25</v>
      </c>
      <c r="Z65" s="41">
        <v>46.33</v>
      </c>
      <c r="AA65" s="41">
        <v>46.81</v>
      </c>
      <c r="AB65" s="104">
        <v>3834500</v>
      </c>
      <c r="AC65" s="41">
        <v>46.62</v>
      </c>
      <c r="AD65" s="2">
        <f t="shared" si="0"/>
        <v>0.92000000000000171</v>
      </c>
      <c r="AE65" s="138">
        <f t="shared" si="1"/>
        <v>-1.728499156829677E-2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42639</v>
      </c>
      <c r="X66" s="41">
        <v>47.13</v>
      </c>
      <c r="Y66" s="41">
        <v>48.22</v>
      </c>
      <c r="Z66" s="41">
        <v>47.01</v>
      </c>
      <c r="AA66" s="41">
        <v>47.63</v>
      </c>
      <c r="AB66" s="104">
        <v>5256300</v>
      </c>
      <c r="AC66" s="41">
        <v>47.44</v>
      </c>
      <c r="AD66" s="2">
        <f t="shared" si="0"/>
        <v>1.2100000000000009</v>
      </c>
      <c r="AE66" s="138">
        <f t="shared" si="1"/>
        <v>1.5410958904109595E-2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42636</v>
      </c>
      <c r="X67" s="41">
        <v>47.36</v>
      </c>
      <c r="Y67" s="41">
        <v>48.17</v>
      </c>
      <c r="Z67" s="41">
        <v>46.51</v>
      </c>
      <c r="AA67" s="41">
        <v>46.91</v>
      </c>
      <c r="AB67" s="104">
        <v>4682300</v>
      </c>
      <c r="AC67" s="41">
        <v>46.72</v>
      </c>
      <c r="AD67" s="2">
        <f>Y67-Z67</f>
        <v>1.6600000000000037</v>
      </c>
      <c r="AE67" s="138">
        <f>AC67/AC68-1</f>
        <v>-1.8281151502416604E-2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42635</v>
      </c>
      <c r="X68" s="41">
        <v>47.84</v>
      </c>
      <c r="Y68" s="41">
        <v>48.59</v>
      </c>
      <c r="Z68" s="41">
        <v>47.57</v>
      </c>
      <c r="AA68" s="41">
        <v>47.78</v>
      </c>
      <c r="AB68" s="104">
        <v>5406400</v>
      </c>
      <c r="AC68" s="41">
        <v>47.59</v>
      </c>
      <c r="AD68" s="2">
        <f>Y68-Z68</f>
        <v>1.0200000000000031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215</v>
      </c>
      <c r="M75" s="2">
        <f>M128+K128-F128</f>
        <v>3178.8000000000466</v>
      </c>
    </row>
    <row r="76" spans="1:31" x14ac:dyDescent="0.25">
      <c r="A76" s="394" t="s">
        <v>1</v>
      </c>
      <c r="B76" s="395" t="s">
        <v>2</v>
      </c>
      <c r="C76" s="394" t="s">
        <v>4</v>
      </c>
      <c r="D76" s="396" t="s">
        <v>5</v>
      </c>
      <c r="E76" s="397" t="s">
        <v>90</v>
      </c>
      <c r="F76" s="397" t="s">
        <v>60</v>
      </c>
      <c r="G76" s="394" t="s">
        <v>3</v>
      </c>
      <c r="H76" s="398" t="s">
        <v>6</v>
      </c>
      <c r="I76" s="397" t="s">
        <v>7</v>
      </c>
      <c r="J76" s="397" t="s">
        <v>89</v>
      </c>
      <c r="K76" s="397" t="s">
        <v>61</v>
      </c>
      <c r="L76" s="394" t="s">
        <v>43</v>
      </c>
      <c r="M76" s="394" t="s">
        <v>38</v>
      </c>
    </row>
    <row r="77" spans="1:31" x14ac:dyDescent="0.25">
      <c r="A77" s="390" t="s">
        <v>22</v>
      </c>
      <c r="B77" s="399">
        <v>42153</v>
      </c>
      <c r="C77" s="381">
        <v>20</v>
      </c>
      <c r="D77" s="386">
        <v>67.3</v>
      </c>
      <c r="E77" s="382">
        <v>0</v>
      </c>
      <c r="F77" s="382">
        <f t="shared" ref="F77:F126" si="6">D77*C77+E77</f>
        <v>1346</v>
      </c>
      <c r="G77" s="380">
        <v>42219</v>
      </c>
      <c r="H77" s="400">
        <v>25</v>
      </c>
      <c r="I77" s="401">
        <v>60.05</v>
      </c>
      <c r="J77" s="401">
        <v>0.03</v>
      </c>
      <c r="K77" s="401">
        <f t="shared" ref="K77:K112" si="7">H77*I77-J77</f>
        <v>1501.22</v>
      </c>
      <c r="L77" s="380">
        <v>42185</v>
      </c>
      <c r="M77" s="382">
        <v>5</v>
      </c>
    </row>
    <row r="78" spans="1:31" x14ac:dyDescent="0.25">
      <c r="A78" s="391" t="s">
        <v>71</v>
      </c>
      <c r="B78" s="399">
        <v>42205</v>
      </c>
      <c r="C78" s="381">
        <v>20</v>
      </c>
      <c r="D78" s="386">
        <v>63.4</v>
      </c>
      <c r="E78" s="382">
        <v>0</v>
      </c>
      <c r="F78" s="382">
        <f t="shared" si="6"/>
        <v>1268</v>
      </c>
      <c r="G78" s="380">
        <v>42219</v>
      </c>
      <c r="H78" s="400">
        <v>55</v>
      </c>
      <c r="I78" s="401">
        <v>59.75</v>
      </c>
      <c r="J78" s="401">
        <v>0.06</v>
      </c>
      <c r="K78" s="401">
        <f t="shared" si="7"/>
        <v>3286.19</v>
      </c>
      <c r="L78" s="380">
        <v>42277</v>
      </c>
      <c r="M78" s="382">
        <v>37.5</v>
      </c>
    </row>
    <row r="79" spans="1:31" x14ac:dyDescent="0.25">
      <c r="A79" s="381"/>
      <c r="B79" s="399">
        <v>42205</v>
      </c>
      <c r="C79" s="381">
        <v>20</v>
      </c>
      <c r="D79" s="386">
        <v>63.15</v>
      </c>
      <c r="E79" s="382">
        <v>0</v>
      </c>
      <c r="F79" s="382">
        <f t="shared" si="6"/>
        <v>1263</v>
      </c>
      <c r="G79" s="380">
        <v>42250</v>
      </c>
      <c r="H79" s="385">
        <v>100</v>
      </c>
      <c r="I79" s="382">
        <v>59.4</v>
      </c>
      <c r="J79" s="382">
        <v>0.11</v>
      </c>
      <c r="K79" s="401">
        <f t="shared" si="7"/>
        <v>5939.89</v>
      </c>
      <c r="L79" s="380">
        <v>42734</v>
      </c>
      <c r="M79" s="382">
        <v>100</v>
      </c>
    </row>
    <row r="80" spans="1:31" x14ac:dyDescent="0.25">
      <c r="A80" s="381"/>
      <c r="B80" s="399">
        <v>42207</v>
      </c>
      <c r="C80" s="381">
        <v>10</v>
      </c>
      <c r="D80" s="386">
        <v>62</v>
      </c>
      <c r="E80" s="382">
        <v>0</v>
      </c>
      <c r="F80" s="382">
        <f t="shared" si="6"/>
        <v>620</v>
      </c>
      <c r="G80" s="380">
        <v>42258</v>
      </c>
      <c r="H80" s="385">
        <v>80</v>
      </c>
      <c r="I80" s="382">
        <v>56.47</v>
      </c>
      <c r="J80" s="382">
        <v>0.08</v>
      </c>
      <c r="K80" s="401">
        <f t="shared" si="7"/>
        <v>4517.5200000000004</v>
      </c>
      <c r="L80" s="380">
        <v>42459</v>
      </c>
      <c r="M80" s="382">
        <v>25</v>
      </c>
    </row>
    <row r="81" spans="1:13" x14ac:dyDescent="0.25">
      <c r="A81" s="381"/>
      <c r="B81" s="399">
        <v>42207</v>
      </c>
      <c r="C81" s="381">
        <v>5</v>
      </c>
      <c r="D81" s="386">
        <v>61.6</v>
      </c>
      <c r="E81" s="382">
        <v>0</v>
      </c>
      <c r="F81" s="382">
        <f t="shared" si="6"/>
        <v>308</v>
      </c>
      <c r="G81" s="380">
        <v>42263</v>
      </c>
      <c r="H81" s="385">
        <v>80</v>
      </c>
      <c r="I81" s="382">
        <v>52.55</v>
      </c>
      <c r="J81" s="382">
        <v>0.08</v>
      </c>
      <c r="K81" s="401">
        <f t="shared" si="7"/>
        <v>4203.92</v>
      </c>
      <c r="L81" s="381"/>
      <c r="M81" s="382"/>
    </row>
    <row r="82" spans="1:13" x14ac:dyDescent="0.25">
      <c r="A82" s="381"/>
      <c r="B82" s="399">
        <v>42207</v>
      </c>
      <c r="C82" s="381">
        <v>20</v>
      </c>
      <c r="D82" s="386">
        <v>59.85</v>
      </c>
      <c r="E82" s="382">
        <v>0</v>
      </c>
      <c r="F82" s="382">
        <f t="shared" si="6"/>
        <v>1197</v>
      </c>
      <c r="G82" s="380">
        <v>42284</v>
      </c>
      <c r="H82" s="385">
        <v>50</v>
      </c>
      <c r="I82" s="382">
        <v>52.85</v>
      </c>
      <c r="J82" s="382">
        <v>0.05</v>
      </c>
      <c r="K82" s="401">
        <f t="shared" si="7"/>
        <v>2642.45</v>
      </c>
      <c r="L82" s="381"/>
      <c r="M82" s="382"/>
    </row>
    <row r="83" spans="1:13" x14ac:dyDescent="0.25">
      <c r="A83" s="381"/>
      <c r="B83" s="399">
        <v>42208</v>
      </c>
      <c r="C83" s="381">
        <v>5</v>
      </c>
      <c r="D83" s="386">
        <v>61.3</v>
      </c>
      <c r="E83" s="382">
        <v>0</v>
      </c>
      <c r="F83" s="382">
        <f t="shared" si="6"/>
        <v>306.5</v>
      </c>
      <c r="G83" s="380">
        <v>42284</v>
      </c>
      <c r="H83" s="385">
        <v>30</v>
      </c>
      <c r="I83" s="382">
        <v>53.05</v>
      </c>
      <c r="J83" s="382">
        <v>0.03</v>
      </c>
      <c r="K83" s="401">
        <f t="shared" si="7"/>
        <v>1591.47</v>
      </c>
      <c r="L83" s="381"/>
      <c r="M83" s="382"/>
    </row>
    <row r="84" spans="1:13" x14ac:dyDescent="0.25">
      <c r="A84" s="381"/>
      <c r="B84" s="399">
        <v>42219</v>
      </c>
      <c r="C84" s="402">
        <v>25</v>
      </c>
      <c r="D84" s="386">
        <v>59.4</v>
      </c>
      <c r="E84" s="382">
        <v>0</v>
      </c>
      <c r="F84" s="382">
        <f t="shared" si="6"/>
        <v>1485</v>
      </c>
      <c r="G84" s="380">
        <v>42291</v>
      </c>
      <c r="H84" s="385">
        <v>80</v>
      </c>
      <c r="I84" s="382">
        <v>61.6</v>
      </c>
      <c r="J84" s="382">
        <v>0.09</v>
      </c>
      <c r="K84" s="401">
        <f t="shared" si="7"/>
        <v>4927.91</v>
      </c>
      <c r="L84" s="381"/>
      <c r="M84" s="382"/>
    </row>
    <row r="85" spans="1:13" x14ac:dyDescent="0.25">
      <c r="A85" s="381"/>
      <c r="B85" s="399">
        <v>42219</v>
      </c>
      <c r="C85" s="402">
        <v>50</v>
      </c>
      <c r="D85" s="386">
        <v>59.2</v>
      </c>
      <c r="E85" s="382">
        <v>0</v>
      </c>
      <c r="F85" s="382">
        <f t="shared" si="6"/>
        <v>2960</v>
      </c>
      <c r="G85" s="380">
        <v>42297</v>
      </c>
      <c r="H85" s="385">
        <v>115</v>
      </c>
      <c r="I85" s="382">
        <v>61.23</v>
      </c>
      <c r="J85" s="382">
        <v>0.13</v>
      </c>
      <c r="K85" s="401">
        <f t="shared" si="7"/>
        <v>7041.32</v>
      </c>
      <c r="L85" s="381"/>
      <c r="M85" s="382"/>
    </row>
    <row r="86" spans="1:13" x14ac:dyDescent="0.25">
      <c r="A86" s="381"/>
      <c r="B86" s="399">
        <v>42226</v>
      </c>
      <c r="C86" s="402">
        <v>5</v>
      </c>
      <c r="D86" s="386">
        <v>56.2</v>
      </c>
      <c r="E86" s="382">
        <v>0</v>
      </c>
      <c r="F86" s="382">
        <f t="shared" si="6"/>
        <v>281</v>
      </c>
      <c r="G86" s="380">
        <v>42304</v>
      </c>
      <c r="H86" s="385">
        <v>80</v>
      </c>
      <c r="I86" s="382">
        <v>59.76</v>
      </c>
      <c r="J86" s="382">
        <v>0.09</v>
      </c>
      <c r="K86" s="401">
        <f t="shared" si="7"/>
        <v>4780.71</v>
      </c>
      <c r="L86" s="381"/>
      <c r="M86" s="382"/>
    </row>
    <row r="87" spans="1:13" x14ac:dyDescent="0.25">
      <c r="A87" s="381"/>
      <c r="B87" s="399">
        <v>42226</v>
      </c>
      <c r="C87" s="381">
        <v>15</v>
      </c>
      <c r="D87" s="386">
        <v>56.5</v>
      </c>
      <c r="E87" s="382">
        <v>0</v>
      </c>
      <c r="F87" s="382">
        <f t="shared" si="6"/>
        <v>847.5</v>
      </c>
      <c r="G87" s="380">
        <v>42314</v>
      </c>
      <c r="H87" s="385">
        <v>10</v>
      </c>
      <c r="I87" s="382">
        <v>59.65</v>
      </c>
      <c r="J87" s="382">
        <v>0.01</v>
      </c>
      <c r="K87" s="401">
        <f t="shared" si="7"/>
        <v>596.49</v>
      </c>
      <c r="L87" s="381"/>
      <c r="M87" s="382"/>
    </row>
    <row r="88" spans="1:13" x14ac:dyDescent="0.25">
      <c r="A88" s="381"/>
      <c r="B88" s="399">
        <v>42240</v>
      </c>
      <c r="C88" s="402">
        <v>15</v>
      </c>
      <c r="D88" s="386">
        <v>57.19</v>
      </c>
      <c r="E88" s="382">
        <v>0</v>
      </c>
      <c r="F88" s="382">
        <f t="shared" si="6"/>
        <v>857.84999999999991</v>
      </c>
      <c r="G88" s="380">
        <v>42338</v>
      </c>
      <c r="H88" s="385">
        <v>75</v>
      </c>
      <c r="I88" s="382">
        <v>61.49</v>
      </c>
      <c r="J88" s="382">
        <v>0.08</v>
      </c>
      <c r="K88" s="382">
        <f t="shared" si="7"/>
        <v>4611.67</v>
      </c>
      <c r="L88" s="381"/>
      <c r="M88" s="382"/>
    </row>
    <row r="89" spans="1:13" x14ac:dyDescent="0.25">
      <c r="A89" s="381"/>
      <c r="B89" s="399">
        <v>42240</v>
      </c>
      <c r="C89" s="381">
        <v>20</v>
      </c>
      <c r="D89" s="386">
        <v>56.6</v>
      </c>
      <c r="E89" s="382">
        <v>0</v>
      </c>
      <c r="F89" s="382">
        <f t="shared" si="6"/>
        <v>1132</v>
      </c>
      <c r="G89" s="380">
        <v>42354</v>
      </c>
      <c r="H89" s="385">
        <v>100</v>
      </c>
      <c r="I89" s="382">
        <v>50.1</v>
      </c>
      <c r="J89" s="382">
        <v>0.09</v>
      </c>
      <c r="K89" s="382">
        <f t="shared" si="7"/>
        <v>5009.91</v>
      </c>
      <c r="L89" s="381"/>
      <c r="M89" s="382"/>
    </row>
    <row r="90" spans="1:13" x14ac:dyDescent="0.25">
      <c r="A90" s="381"/>
      <c r="B90" s="399">
        <v>42240</v>
      </c>
      <c r="C90" s="381">
        <v>30</v>
      </c>
      <c r="D90" s="386">
        <v>56.5</v>
      </c>
      <c r="E90" s="382">
        <v>0</v>
      </c>
      <c r="F90" s="382">
        <f t="shared" si="6"/>
        <v>1695</v>
      </c>
      <c r="G90" s="380">
        <v>42354</v>
      </c>
      <c r="H90" s="385">
        <v>200</v>
      </c>
      <c r="I90" s="382">
        <v>50.15</v>
      </c>
      <c r="J90" s="382">
        <v>0.18</v>
      </c>
      <c r="K90" s="382">
        <f t="shared" si="7"/>
        <v>10029.82</v>
      </c>
      <c r="L90" s="381"/>
      <c r="M90" s="382"/>
    </row>
    <row r="91" spans="1:13" ht="15" customHeight="1" x14ac:dyDescent="0.25">
      <c r="A91" s="381"/>
      <c r="B91" s="406">
        <v>42258</v>
      </c>
      <c r="C91" s="381">
        <v>80</v>
      </c>
      <c r="D91" s="386">
        <v>55.45</v>
      </c>
      <c r="E91" s="382">
        <v>0</v>
      </c>
      <c r="F91" s="382">
        <f t="shared" si="6"/>
        <v>4436</v>
      </c>
      <c r="G91" s="380">
        <v>42354</v>
      </c>
      <c r="H91" s="385">
        <v>100</v>
      </c>
      <c r="I91" s="382">
        <v>50.15</v>
      </c>
      <c r="J91" s="382">
        <v>0.09</v>
      </c>
      <c r="K91" s="382">
        <f t="shared" si="7"/>
        <v>5014.91</v>
      </c>
      <c r="L91" s="381"/>
      <c r="M91" s="382"/>
    </row>
    <row r="92" spans="1:13" x14ac:dyDescent="0.25">
      <c r="A92" s="381"/>
      <c r="B92" s="406"/>
      <c r="C92" s="381">
        <v>20</v>
      </c>
      <c r="D92" s="386">
        <v>55.45</v>
      </c>
      <c r="E92" s="382">
        <v>0</v>
      </c>
      <c r="F92" s="382">
        <f t="shared" si="6"/>
        <v>1109</v>
      </c>
      <c r="G92" s="380">
        <v>42367</v>
      </c>
      <c r="H92" s="385">
        <v>400</v>
      </c>
      <c r="I92" s="382">
        <v>49.86</v>
      </c>
      <c r="J92" s="382">
        <v>0.37</v>
      </c>
      <c r="K92" s="382">
        <f t="shared" si="7"/>
        <v>19943.63</v>
      </c>
      <c r="L92" s="381"/>
      <c r="M92" s="382"/>
    </row>
    <row r="93" spans="1:13" x14ac:dyDescent="0.25">
      <c r="A93" s="381"/>
      <c r="B93" s="407">
        <v>42263</v>
      </c>
      <c r="C93" s="381">
        <v>50</v>
      </c>
      <c r="D93" s="386">
        <v>52.7</v>
      </c>
      <c r="E93" s="382">
        <v>0</v>
      </c>
      <c r="F93" s="382">
        <f t="shared" si="6"/>
        <v>2635</v>
      </c>
      <c r="G93" s="380">
        <v>42375</v>
      </c>
      <c r="H93" s="385">
        <v>100</v>
      </c>
      <c r="I93" s="382">
        <v>47.56</v>
      </c>
      <c r="J93" s="382">
        <v>0.09</v>
      </c>
      <c r="K93" s="382">
        <f t="shared" si="7"/>
        <v>4755.91</v>
      </c>
      <c r="L93" s="381"/>
      <c r="M93" s="381"/>
    </row>
    <row r="94" spans="1:13" x14ac:dyDescent="0.25">
      <c r="A94" s="381"/>
      <c r="B94" s="407"/>
      <c r="C94" s="381">
        <v>30</v>
      </c>
      <c r="D94" s="386">
        <v>52.7</v>
      </c>
      <c r="E94" s="382">
        <v>0</v>
      </c>
      <c r="F94" s="382">
        <f t="shared" si="6"/>
        <v>1581</v>
      </c>
      <c r="G94" s="380">
        <v>42398</v>
      </c>
      <c r="H94" s="385">
        <v>150</v>
      </c>
      <c r="I94" s="382">
        <v>40.880000000000003</v>
      </c>
      <c r="J94" s="382">
        <v>0.11</v>
      </c>
      <c r="K94" s="382">
        <f t="shared" si="7"/>
        <v>6131.89</v>
      </c>
      <c r="L94" s="381"/>
      <c r="M94" s="381"/>
    </row>
    <row r="95" spans="1:13" x14ac:dyDescent="0.25">
      <c r="A95" s="381"/>
      <c r="B95" s="399">
        <v>42263</v>
      </c>
      <c r="C95" s="381">
        <v>50</v>
      </c>
      <c r="D95" s="386">
        <v>52.05</v>
      </c>
      <c r="E95" s="382">
        <v>0</v>
      </c>
      <c r="F95" s="382">
        <f t="shared" si="6"/>
        <v>2602.5</v>
      </c>
      <c r="G95" s="380">
        <v>42405</v>
      </c>
      <c r="H95" s="385">
        <v>100</v>
      </c>
      <c r="I95" s="382">
        <v>38.445</v>
      </c>
      <c r="J95" s="382">
        <v>7.0000000000000007E-2</v>
      </c>
      <c r="K95" s="382">
        <f t="shared" si="7"/>
        <v>3844.43</v>
      </c>
      <c r="L95" s="381"/>
      <c r="M95" s="381"/>
    </row>
    <row r="96" spans="1:13" x14ac:dyDescent="0.25">
      <c r="A96" s="381"/>
      <c r="B96" s="407">
        <v>42270</v>
      </c>
      <c r="C96" s="381">
        <v>30</v>
      </c>
      <c r="D96" s="386">
        <v>52.5</v>
      </c>
      <c r="E96" s="382">
        <v>0</v>
      </c>
      <c r="F96" s="382">
        <f t="shared" si="6"/>
        <v>1575</v>
      </c>
      <c r="G96" s="380">
        <v>42426</v>
      </c>
      <c r="H96" s="385">
        <v>150</v>
      </c>
      <c r="I96" s="382">
        <v>43.25</v>
      </c>
      <c r="J96" s="382">
        <v>0.14000000000000001</v>
      </c>
      <c r="K96" s="382">
        <f t="shared" si="7"/>
        <v>6487.36</v>
      </c>
      <c r="L96" s="381"/>
      <c r="M96" s="381"/>
    </row>
    <row r="97" spans="1:13" x14ac:dyDescent="0.25">
      <c r="A97" s="381"/>
      <c r="B97" s="407"/>
      <c r="C97" s="381">
        <v>20</v>
      </c>
      <c r="D97" s="386">
        <v>52.5</v>
      </c>
      <c r="E97" s="382">
        <v>0</v>
      </c>
      <c r="F97" s="382">
        <f t="shared" si="6"/>
        <v>1050</v>
      </c>
      <c r="G97" s="380">
        <v>42426</v>
      </c>
      <c r="H97" s="385">
        <v>150</v>
      </c>
      <c r="I97" s="382">
        <v>43.4</v>
      </c>
      <c r="J97" s="382">
        <v>0.14000000000000001</v>
      </c>
      <c r="K97" s="382">
        <f t="shared" si="7"/>
        <v>6509.86</v>
      </c>
      <c r="L97" s="381"/>
      <c r="M97" s="381"/>
    </row>
    <row r="98" spans="1:13" x14ac:dyDescent="0.25">
      <c r="A98" s="381"/>
      <c r="B98" s="399">
        <v>42292</v>
      </c>
      <c r="C98" s="381">
        <v>80</v>
      </c>
      <c r="D98" s="386">
        <v>61.25</v>
      </c>
      <c r="E98" s="382">
        <v>0</v>
      </c>
      <c r="F98" s="382">
        <f t="shared" si="6"/>
        <v>4900</v>
      </c>
      <c r="G98" s="380">
        <v>42431</v>
      </c>
      <c r="H98" s="385">
        <v>150</v>
      </c>
      <c r="I98" s="382">
        <v>45.95</v>
      </c>
      <c r="J98" s="382">
        <v>0.15</v>
      </c>
      <c r="K98" s="382">
        <f t="shared" si="7"/>
        <v>6892.35</v>
      </c>
      <c r="L98" s="381"/>
      <c r="M98" s="381"/>
    </row>
    <row r="99" spans="1:13" x14ac:dyDescent="0.25">
      <c r="A99" s="381"/>
      <c r="B99" s="399">
        <v>42292</v>
      </c>
      <c r="C99" s="381">
        <v>80</v>
      </c>
      <c r="D99" s="386">
        <v>59.75</v>
      </c>
      <c r="E99" s="382">
        <v>0</v>
      </c>
      <c r="F99" s="382">
        <f t="shared" si="6"/>
        <v>4780</v>
      </c>
      <c r="G99" s="380">
        <v>42431</v>
      </c>
      <c r="H99" s="385">
        <v>150</v>
      </c>
      <c r="I99" s="382">
        <v>45.5</v>
      </c>
      <c r="J99" s="382">
        <v>0.15</v>
      </c>
      <c r="K99" s="382">
        <f t="shared" si="7"/>
        <v>6824.85</v>
      </c>
      <c r="L99" s="381"/>
      <c r="M99" s="381"/>
    </row>
    <row r="100" spans="1:13" x14ac:dyDescent="0.25">
      <c r="A100" s="381"/>
      <c r="B100" s="399">
        <v>42310</v>
      </c>
      <c r="C100" s="381">
        <v>80</v>
      </c>
      <c r="D100" s="386">
        <v>55.225000000000001</v>
      </c>
      <c r="E100" s="382">
        <v>6.95</v>
      </c>
      <c r="F100" s="382">
        <f t="shared" si="6"/>
        <v>4424.95</v>
      </c>
      <c r="G100" s="380">
        <v>42431</v>
      </c>
      <c r="H100" s="385">
        <v>150</v>
      </c>
      <c r="I100" s="382">
        <v>46.4</v>
      </c>
      <c r="J100" s="382">
        <v>0.15</v>
      </c>
      <c r="K100" s="382">
        <f t="shared" si="7"/>
        <v>6959.85</v>
      </c>
      <c r="L100" s="381"/>
      <c r="M100" s="381"/>
    </row>
    <row r="101" spans="1:13" x14ac:dyDescent="0.25">
      <c r="A101" s="381"/>
      <c r="B101" s="399">
        <v>42310</v>
      </c>
      <c r="C101" s="381">
        <v>40</v>
      </c>
      <c r="D101" s="386">
        <v>53.01</v>
      </c>
      <c r="E101" s="382">
        <v>6.95</v>
      </c>
      <c r="F101" s="382">
        <f t="shared" si="6"/>
        <v>2127.35</v>
      </c>
      <c r="G101" s="380">
        <v>42431</v>
      </c>
      <c r="H101" s="385">
        <v>150</v>
      </c>
      <c r="I101" s="382">
        <v>46.72</v>
      </c>
      <c r="J101" s="382">
        <v>0.15</v>
      </c>
      <c r="K101" s="382">
        <f t="shared" si="7"/>
        <v>7007.85</v>
      </c>
      <c r="L101" s="381"/>
      <c r="M101" s="381"/>
    </row>
    <row r="102" spans="1:13" x14ac:dyDescent="0.25">
      <c r="A102" s="381"/>
      <c r="B102" s="399">
        <v>42340</v>
      </c>
      <c r="C102" s="381">
        <v>40</v>
      </c>
      <c r="D102" s="386">
        <v>58.6</v>
      </c>
      <c r="E102" s="382">
        <v>0</v>
      </c>
      <c r="F102" s="382">
        <f t="shared" si="6"/>
        <v>2344</v>
      </c>
      <c r="G102" s="380">
        <v>42433</v>
      </c>
      <c r="H102" s="385">
        <v>50</v>
      </c>
      <c r="I102" s="382">
        <v>50.35</v>
      </c>
      <c r="J102" s="382">
        <v>0.05</v>
      </c>
      <c r="K102" s="382">
        <f t="shared" si="7"/>
        <v>2517.4499999999998</v>
      </c>
      <c r="L102" s="381"/>
      <c r="M102" s="381"/>
    </row>
    <row r="103" spans="1:13" ht="45" x14ac:dyDescent="0.25">
      <c r="A103" s="381"/>
      <c r="B103" s="408" t="s">
        <v>171</v>
      </c>
      <c r="C103" s="381">
        <v>45</v>
      </c>
      <c r="D103" s="386">
        <v>50.45</v>
      </c>
      <c r="E103" s="382">
        <v>0</v>
      </c>
      <c r="F103" s="382">
        <f t="shared" si="6"/>
        <v>2270.25</v>
      </c>
      <c r="G103" s="380">
        <v>42440</v>
      </c>
      <c r="H103" s="385">
        <v>250</v>
      </c>
      <c r="I103" s="382">
        <v>50.24</v>
      </c>
      <c r="J103" s="382">
        <v>0.27</v>
      </c>
      <c r="K103" s="382">
        <f t="shared" si="7"/>
        <v>12559.73</v>
      </c>
      <c r="L103" s="381"/>
      <c r="M103" s="381"/>
    </row>
    <row r="104" spans="1:13" x14ac:dyDescent="0.25">
      <c r="A104" s="381"/>
      <c r="B104" s="408"/>
      <c r="C104" s="381">
        <v>75</v>
      </c>
      <c r="D104" s="386">
        <v>50.42</v>
      </c>
      <c r="E104" s="382">
        <v>0</v>
      </c>
      <c r="F104" s="382">
        <f t="shared" si="6"/>
        <v>3781.5</v>
      </c>
      <c r="G104" s="380">
        <v>42440</v>
      </c>
      <c r="H104" s="385">
        <v>50</v>
      </c>
      <c r="I104" s="382">
        <v>50.73</v>
      </c>
      <c r="J104" s="382">
        <v>0.05</v>
      </c>
      <c r="K104" s="382">
        <f t="shared" si="7"/>
        <v>2536.4499999999998</v>
      </c>
      <c r="L104" s="381"/>
      <c r="M104" s="381"/>
    </row>
    <row r="105" spans="1:13" x14ac:dyDescent="0.25">
      <c r="A105" s="381"/>
      <c r="B105" s="408"/>
      <c r="C105" s="381">
        <v>100</v>
      </c>
      <c r="D105" s="386">
        <v>50.33</v>
      </c>
      <c r="E105" s="382">
        <v>0</v>
      </c>
      <c r="F105" s="382">
        <f t="shared" si="6"/>
        <v>5033</v>
      </c>
      <c r="G105" s="380">
        <v>42440</v>
      </c>
      <c r="H105" s="385">
        <v>50</v>
      </c>
      <c r="I105" s="382">
        <v>51.08</v>
      </c>
      <c r="J105" s="382">
        <v>0.06</v>
      </c>
      <c r="K105" s="382">
        <f t="shared" si="7"/>
        <v>2553.94</v>
      </c>
      <c r="L105" s="381"/>
      <c r="M105" s="381"/>
    </row>
    <row r="106" spans="1:13" x14ac:dyDescent="0.25">
      <c r="A106" s="381"/>
      <c r="B106" s="408"/>
      <c r="C106" s="381">
        <v>100</v>
      </c>
      <c r="D106" s="386">
        <v>50.25</v>
      </c>
      <c r="E106" s="382">
        <v>0</v>
      </c>
      <c r="F106" s="382">
        <f t="shared" si="6"/>
        <v>5025</v>
      </c>
      <c r="G106" s="380">
        <v>42445</v>
      </c>
      <c r="H106" s="385">
        <v>20</v>
      </c>
      <c r="I106" s="382">
        <v>51.59</v>
      </c>
      <c r="J106" s="382">
        <v>0.02</v>
      </c>
      <c r="K106" s="382">
        <f t="shared" si="7"/>
        <v>1031.7800000000002</v>
      </c>
      <c r="L106" s="381"/>
      <c r="M106" s="381"/>
    </row>
    <row r="107" spans="1:13" x14ac:dyDescent="0.25">
      <c r="A107" s="381"/>
      <c r="B107" s="408"/>
      <c r="C107" s="381">
        <v>100</v>
      </c>
      <c r="D107" s="386">
        <v>50.05</v>
      </c>
      <c r="E107" s="382">
        <v>0</v>
      </c>
      <c r="F107" s="382">
        <f t="shared" si="6"/>
        <v>5005</v>
      </c>
      <c r="G107" s="380">
        <v>42446</v>
      </c>
      <c r="H107" s="385">
        <v>80</v>
      </c>
      <c r="I107" s="382">
        <v>53.45</v>
      </c>
      <c r="J107" s="382">
        <v>0.09</v>
      </c>
      <c r="K107" s="382">
        <f t="shared" si="7"/>
        <v>4275.91</v>
      </c>
      <c r="L107" s="381"/>
      <c r="M107" s="381"/>
    </row>
    <row r="108" spans="1:13" x14ac:dyDescent="0.25">
      <c r="A108" s="381"/>
      <c r="B108" s="408"/>
      <c r="C108" s="381">
        <v>100</v>
      </c>
      <c r="D108" s="386">
        <v>49.99</v>
      </c>
      <c r="E108" s="382">
        <v>0</v>
      </c>
      <c r="F108" s="382">
        <f t="shared" si="6"/>
        <v>4999</v>
      </c>
      <c r="G108" s="380">
        <v>42460</v>
      </c>
      <c r="H108" s="385">
        <v>50</v>
      </c>
      <c r="I108" s="382">
        <v>52.74</v>
      </c>
      <c r="J108" s="382">
        <v>0.06</v>
      </c>
      <c r="K108" s="382">
        <f t="shared" si="7"/>
        <v>2636.94</v>
      </c>
      <c r="L108" s="381"/>
      <c r="M108" s="381"/>
    </row>
    <row r="109" spans="1:13" x14ac:dyDescent="0.25">
      <c r="A109" s="381"/>
      <c r="B109" s="408"/>
      <c r="C109" s="381">
        <v>200</v>
      </c>
      <c r="D109" s="386">
        <v>49.69</v>
      </c>
      <c r="E109" s="382">
        <v>0</v>
      </c>
      <c r="F109" s="382">
        <f t="shared" si="6"/>
        <v>9938</v>
      </c>
      <c r="G109" s="380">
        <v>42466</v>
      </c>
      <c r="H109" s="385">
        <v>50</v>
      </c>
      <c r="I109" s="382">
        <v>53.25</v>
      </c>
      <c r="J109" s="382">
        <v>0.06</v>
      </c>
      <c r="K109" s="382">
        <f t="shared" si="7"/>
        <v>2662.44</v>
      </c>
      <c r="L109" s="381"/>
      <c r="M109" s="381"/>
    </row>
    <row r="110" spans="1:13" x14ac:dyDescent="0.25">
      <c r="A110" s="381"/>
      <c r="B110" s="399">
        <v>42362</v>
      </c>
      <c r="C110" s="381">
        <v>300</v>
      </c>
      <c r="D110" s="386">
        <v>48.18</v>
      </c>
      <c r="E110" s="382">
        <v>0</v>
      </c>
      <c r="F110" s="382">
        <f t="shared" si="6"/>
        <v>14454</v>
      </c>
      <c r="G110" s="380">
        <v>42472</v>
      </c>
      <c r="H110" s="385">
        <v>20</v>
      </c>
      <c r="I110" s="382">
        <v>57.11</v>
      </c>
      <c r="J110" s="382">
        <v>-0.03</v>
      </c>
      <c r="K110" s="382">
        <f t="shared" si="7"/>
        <v>1142.23</v>
      </c>
      <c r="L110" s="381"/>
      <c r="M110" s="381"/>
    </row>
    <row r="111" spans="1:13" x14ac:dyDescent="0.25">
      <c r="A111" s="381"/>
      <c r="B111" s="399">
        <v>42362</v>
      </c>
      <c r="C111" s="381">
        <v>300</v>
      </c>
      <c r="D111" s="386">
        <v>47.73</v>
      </c>
      <c r="E111" s="382">
        <v>-0.03</v>
      </c>
      <c r="F111" s="382">
        <f t="shared" si="6"/>
        <v>14318.969999999998</v>
      </c>
      <c r="G111" s="380">
        <v>42478</v>
      </c>
      <c r="H111" s="385">
        <v>20</v>
      </c>
      <c r="I111" s="382">
        <v>58.75</v>
      </c>
      <c r="J111" s="382">
        <v>0.03</v>
      </c>
      <c r="K111" s="382">
        <f t="shared" si="7"/>
        <v>1174.97</v>
      </c>
      <c r="L111" s="381"/>
      <c r="M111" s="381"/>
    </row>
    <row r="112" spans="1:13" x14ac:dyDescent="0.25">
      <c r="A112" s="381"/>
      <c r="B112" s="399">
        <v>42374</v>
      </c>
      <c r="C112" s="381">
        <v>100</v>
      </c>
      <c r="D112" s="386">
        <v>47.13</v>
      </c>
      <c r="E112" s="382">
        <v>0</v>
      </c>
      <c r="F112" s="382">
        <f t="shared" si="6"/>
        <v>4713</v>
      </c>
      <c r="G112" s="380">
        <v>42501</v>
      </c>
      <c r="H112" s="385">
        <v>30</v>
      </c>
      <c r="I112" s="382">
        <v>58.45</v>
      </c>
      <c r="J112" s="382">
        <v>0.04</v>
      </c>
      <c r="K112" s="382">
        <f t="shared" si="7"/>
        <v>1753.46</v>
      </c>
      <c r="L112" s="381"/>
      <c r="M112" s="381"/>
    </row>
    <row r="113" spans="1:13" x14ac:dyDescent="0.25">
      <c r="A113" s="381"/>
      <c r="B113" s="399">
        <v>42375</v>
      </c>
      <c r="C113" s="381">
        <v>100</v>
      </c>
      <c r="D113" s="386">
        <v>46.02</v>
      </c>
      <c r="E113" s="382">
        <v>0</v>
      </c>
      <c r="F113" s="382">
        <f t="shared" si="6"/>
        <v>4602</v>
      </c>
      <c r="G113" s="381"/>
      <c r="H113" s="385"/>
      <c r="I113" s="382"/>
      <c r="J113" s="382"/>
      <c r="K113" s="382"/>
      <c r="L113" s="381"/>
      <c r="M113" s="381"/>
    </row>
    <row r="114" spans="1:13" x14ac:dyDescent="0.25">
      <c r="A114" s="381"/>
      <c r="B114" s="407">
        <v>42375</v>
      </c>
      <c r="C114" s="381">
        <v>30</v>
      </c>
      <c r="D114" s="386">
        <v>45.1</v>
      </c>
      <c r="E114" s="382">
        <v>0</v>
      </c>
      <c r="F114" s="382">
        <f t="shared" si="6"/>
        <v>1353</v>
      </c>
      <c r="G114" s="381"/>
      <c r="H114" s="385"/>
      <c r="I114" s="382"/>
      <c r="J114" s="382"/>
      <c r="K114" s="382"/>
      <c r="L114" s="381"/>
      <c r="M114" s="381"/>
    </row>
    <row r="115" spans="1:13" x14ac:dyDescent="0.25">
      <c r="A115" s="381"/>
      <c r="B115" s="407"/>
      <c r="C115" s="381">
        <v>20</v>
      </c>
      <c r="D115" s="386">
        <v>45.1</v>
      </c>
      <c r="E115" s="382">
        <v>0</v>
      </c>
      <c r="F115" s="382">
        <f t="shared" si="6"/>
        <v>902</v>
      </c>
      <c r="G115" s="381"/>
      <c r="H115" s="385"/>
      <c r="I115" s="382"/>
      <c r="J115" s="382"/>
      <c r="K115" s="382"/>
      <c r="L115" s="381"/>
      <c r="M115" s="381"/>
    </row>
    <row r="116" spans="1:13" x14ac:dyDescent="0.25">
      <c r="A116" s="381"/>
      <c r="B116" s="399">
        <v>42402</v>
      </c>
      <c r="C116" s="381">
        <v>150</v>
      </c>
      <c r="D116" s="386">
        <v>39.450000000000003</v>
      </c>
      <c r="E116" s="382">
        <v>0</v>
      </c>
      <c r="F116" s="382">
        <f t="shared" si="6"/>
        <v>5917.5</v>
      </c>
      <c r="G116" s="381"/>
      <c r="H116" s="385"/>
      <c r="I116" s="382"/>
      <c r="J116" s="382"/>
      <c r="K116" s="382"/>
      <c r="L116" s="381"/>
      <c r="M116" s="381"/>
    </row>
    <row r="117" spans="1:13" x14ac:dyDescent="0.25">
      <c r="A117" s="381"/>
      <c r="B117" s="399">
        <v>42405</v>
      </c>
      <c r="C117" s="381">
        <v>100</v>
      </c>
      <c r="D117" s="386">
        <v>38.385100000000001</v>
      </c>
      <c r="E117" s="382">
        <v>0</v>
      </c>
      <c r="F117" s="382">
        <f t="shared" si="6"/>
        <v>3838.51</v>
      </c>
      <c r="G117" s="381"/>
      <c r="H117" s="385"/>
      <c r="I117" s="382"/>
      <c r="J117" s="382"/>
      <c r="K117" s="382"/>
      <c r="L117" s="381"/>
      <c r="M117" s="381"/>
    </row>
    <row r="118" spans="1:13" x14ac:dyDescent="0.25">
      <c r="A118" s="381"/>
      <c r="B118" s="399">
        <v>42426</v>
      </c>
      <c r="C118" s="381">
        <v>150</v>
      </c>
      <c r="D118" s="386">
        <v>43.09</v>
      </c>
      <c r="E118" s="382">
        <v>0</v>
      </c>
      <c r="F118" s="382">
        <f t="shared" si="6"/>
        <v>6463.5000000000009</v>
      </c>
      <c r="G118" s="381"/>
      <c r="H118" s="385"/>
      <c r="I118" s="382"/>
      <c r="J118" s="382"/>
      <c r="K118" s="382"/>
      <c r="L118" s="381"/>
      <c r="M118" s="381"/>
    </row>
    <row r="119" spans="1:13" x14ac:dyDescent="0.25">
      <c r="A119" s="381"/>
      <c r="B119" s="399">
        <v>42426</v>
      </c>
      <c r="C119" s="381">
        <v>150</v>
      </c>
      <c r="D119" s="386">
        <v>42.89</v>
      </c>
      <c r="E119" s="382">
        <v>0</v>
      </c>
      <c r="F119" s="382">
        <f t="shared" si="6"/>
        <v>6433.5</v>
      </c>
      <c r="G119" s="381"/>
      <c r="H119" s="385"/>
      <c r="I119" s="382"/>
      <c r="J119" s="382"/>
      <c r="K119" s="382"/>
      <c r="L119" s="381"/>
      <c r="M119" s="381"/>
    </row>
    <row r="120" spans="1:13" x14ac:dyDescent="0.25">
      <c r="A120" s="381"/>
      <c r="B120" s="399">
        <v>42431</v>
      </c>
      <c r="C120" s="381">
        <v>150</v>
      </c>
      <c r="D120" s="386">
        <v>45.49</v>
      </c>
      <c r="E120" s="382">
        <v>0</v>
      </c>
      <c r="F120" s="382">
        <f t="shared" si="6"/>
        <v>6823.5</v>
      </c>
      <c r="G120" s="381"/>
      <c r="H120" s="385"/>
      <c r="I120" s="382"/>
      <c r="J120" s="382"/>
      <c r="K120" s="382"/>
      <c r="L120" s="381"/>
      <c r="M120" s="381"/>
    </row>
    <row r="121" spans="1:13" x14ac:dyDescent="0.25">
      <c r="A121" s="381"/>
      <c r="B121" s="399">
        <v>42431</v>
      </c>
      <c r="C121" s="381">
        <v>150</v>
      </c>
      <c r="D121" s="386">
        <v>45.07</v>
      </c>
      <c r="E121" s="382">
        <v>0</v>
      </c>
      <c r="F121" s="382">
        <f t="shared" si="6"/>
        <v>6760.5</v>
      </c>
      <c r="G121" s="381"/>
      <c r="H121" s="385"/>
      <c r="I121" s="382"/>
      <c r="J121" s="382"/>
      <c r="K121" s="382"/>
      <c r="L121" s="381"/>
      <c r="M121" s="381"/>
    </row>
    <row r="122" spans="1:13" x14ac:dyDescent="0.25">
      <c r="A122" s="381"/>
      <c r="B122" s="399">
        <v>42433</v>
      </c>
      <c r="C122" s="381">
        <v>50</v>
      </c>
      <c r="D122" s="386">
        <v>49.45</v>
      </c>
      <c r="E122" s="382">
        <v>0</v>
      </c>
      <c r="F122" s="382">
        <f t="shared" si="6"/>
        <v>2472.5</v>
      </c>
      <c r="G122" s="381"/>
      <c r="H122" s="385"/>
      <c r="I122" s="382"/>
      <c r="J122" s="382"/>
      <c r="K122" s="382"/>
      <c r="L122" s="381"/>
      <c r="M122" s="381"/>
    </row>
    <row r="123" spans="1:13" x14ac:dyDescent="0.25">
      <c r="A123" s="381"/>
      <c r="B123" s="399">
        <v>42444</v>
      </c>
      <c r="C123" s="381">
        <v>50</v>
      </c>
      <c r="D123" s="386">
        <v>48.21</v>
      </c>
      <c r="E123" s="382">
        <v>0</v>
      </c>
      <c r="F123" s="382">
        <f t="shared" si="6"/>
        <v>2410.5</v>
      </c>
      <c r="G123" s="381"/>
      <c r="H123" s="385"/>
      <c r="I123" s="382"/>
      <c r="J123" s="382"/>
      <c r="K123" s="382"/>
      <c r="L123" s="381"/>
      <c r="M123" s="381"/>
    </row>
    <row r="124" spans="1:13" x14ac:dyDescent="0.25">
      <c r="A124" s="381"/>
      <c r="B124" s="399">
        <v>42452</v>
      </c>
      <c r="C124" s="381">
        <v>50</v>
      </c>
      <c r="D124" s="386">
        <v>51.6</v>
      </c>
      <c r="E124" s="382">
        <v>0</v>
      </c>
      <c r="F124" s="382">
        <f t="shared" si="6"/>
        <v>2580</v>
      </c>
      <c r="G124" s="381"/>
      <c r="H124" s="385"/>
      <c r="I124" s="382"/>
      <c r="J124" s="382"/>
      <c r="K124" s="382"/>
      <c r="L124" s="381"/>
      <c r="M124" s="381"/>
    </row>
    <row r="125" spans="1:13" x14ac:dyDescent="0.25">
      <c r="A125" s="381"/>
      <c r="B125" s="399">
        <v>42464</v>
      </c>
      <c r="C125" s="381">
        <v>50</v>
      </c>
      <c r="D125" s="386">
        <v>50.62</v>
      </c>
      <c r="E125" s="382">
        <v>0</v>
      </c>
      <c r="F125" s="382">
        <f t="shared" si="6"/>
        <v>2531</v>
      </c>
      <c r="G125" s="381"/>
      <c r="H125" s="385"/>
      <c r="I125" s="382"/>
      <c r="J125" s="382"/>
      <c r="K125" s="382"/>
      <c r="L125" s="381"/>
      <c r="M125" s="381"/>
    </row>
    <row r="126" spans="1:13" x14ac:dyDescent="0.25">
      <c r="A126" s="381"/>
      <c r="B126" s="399">
        <v>42493</v>
      </c>
      <c r="C126" s="381">
        <v>20</v>
      </c>
      <c r="D126" s="386">
        <v>56.5</v>
      </c>
      <c r="E126" s="382">
        <v>0</v>
      </c>
      <c r="F126" s="382">
        <f t="shared" si="6"/>
        <v>1130</v>
      </c>
      <c r="G126" s="381"/>
      <c r="H126" s="385"/>
      <c r="I126" s="382"/>
      <c r="J126" s="382"/>
      <c r="K126" s="382"/>
      <c r="L126" s="381"/>
      <c r="M126" s="381"/>
    </row>
    <row r="127" spans="1:13" x14ac:dyDescent="0.25">
      <c r="A127" s="381"/>
      <c r="B127" s="403"/>
      <c r="C127" s="381"/>
      <c r="D127" s="386"/>
      <c r="E127" s="382"/>
      <c r="F127" s="382"/>
      <c r="G127" s="381"/>
      <c r="H127" s="385"/>
      <c r="I127" s="382"/>
      <c r="J127" s="382"/>
      <c r="K127" s="382"/>
      <c r="L127" s="381"/>
      <c r="M127" s="381"/>
    </row>
    <row r="128" spans="1:13" x14ac:dyDescent="0.25">
      <c r="A128" s="22" t="s">
        <v>81</v>
      </c>
      <c r="B128" s="404"/>
      <c r="C128" s="12">
        <f>SUM(C77:C127)</f>
        <v>3500</v>
      </c>
      <c r="D128" s="405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1"/>
      <c r="B129" s="403"/>
      <c r="C129" s="381"/>
      <c r="D129" s="386"/>
      <c r="E129" s="382"/>
      <c r="F129" s="382"/>
      <c r="G129" s="381"/>
      <c r="H129" s="385"/>
      <c r="I129" s="382"/>
      <c r="J129" s="382"/>
      <c r="K129" s="382"/>
      <c r="L129" s="381"/>
      <c r="M129" s="38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73" priority="17">
      <formula>F38&gt;0</formula>
    </cfRule>
    <cfRule type="expression" dxfId="472" priority="18">
      <formula>F38&lt;0</formula>
    </cfRule>
  </conditionalFormatting>
  <conditionalFormatting sqref="H38:H72">
    <cfRule type="expression" dxfId="471" priority="9">
      <formula>H38&gt;0</formula>
    </cfRule>
    <cfRule type="expression" dxfId="470" priority="10">
      <formula>H38&lt;0</formula>
    </cfRule>
  </conditionalFormatting>
  <conditionalFormatting sqref="F21:F37">
    <cfRule type="expression" dxfId="469" priority="7">
      <formula>F21&gt;0</formula>
    </cfRule>
    <cfRule type="expression" dxfId="468" priority="8">
      <formula>F21&lt;0</formula>
    </cfRule>
  </conditionalFormatting>
  <conditionalFormatting sqref="H21:H37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42727</v>
      </c>
      <c r="X2" s="10">
        <v>105.23</v>
      </c>
      <c r="Y2" s="10">
        <v>105.27</v>
      </c>
      <c r="Z2" s="10">
        <v>104.32</v>
      </c>
      <c r="AA2" s="10">
        <v>105.18</v>
      </c>
      <c r="AB2" s="95">
        <v>2146200</v>
      </c>
      <c r="AC2" s="10">
        <v>105.18</v>
      </c>
      <c r="AD2" s="2">
        <f>Y2-Z2</f>
        <v>0.95000000000000284</v>
      </c>
      <c r="AE2" s="138">
        <f>AC2/AC3-1</f>
        <v>-9.5066070919247458E-5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104.42</v>
      </c>
      <c r="W3" s="133">
        <v>42726</v>
      </c>
      <c r="X3" s="10">
        <v>104.12</v>
      </c>
      <c r="Y3" s="10">
        <v>105.28</v>
      </c>
      <c r="Z3" s="10">
        <v>103.37</v>
      </c>
      <c r="AA3" s="10">
        <v>105.19</v>
      </c>
      <c r="AB3" s="95">
        <v>2994800</v>
      </c>
      <c r="AC3" s="10">
        <v>105.19</v>
      </c>
      <c r="AD3" s="2">
        <f t="shared" ref="AD3:AD66" si="0">Y3-Z3</f>
        <v>1.9099999999999966</v>
      </c>
      <c r="AE3" s="138">
        <f t="shared" ref="AE3:AE66" si="1">AC3/AC4-1</f>
        <v>5.1600573339702915E-3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104.42</v>
      </c>
      <c r="R4" s="528">
        <v>-3.2000000000000002E-3</v>
      </c>
      <c r="W4" s="133">
        <v>42725</v>
      </c>
      <c r="X4" s="10">
        <v>104.7</v>
      </c>
      <c r="Y4" s="10">
        <v>105.55</v>
      </c>
      <c r="Z4" s="10">
        <v>104.05</v>
      </c>
      <c r="AA4" s="10">
        <v>104.65</v>
      </c>
      <c r="AB4" s="95">
        <v>2210900</v>
      </c>
      <c r="AC4" s="10">
        <v>104.65</v>
      </c>
      <c r="AD4" s="2">
        <f t="shared" si="0"/>
        <v>1.5</v>
      </c>
      <c r="AE4" s="138">
        <f t="shared" si="1"/>
        <v>0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42724</v>
      </c>
      <c r="X5" s="10">
        <v>103.81</v>
      </c>
      <c r="Y5" s="10">
        <v>104.77</v>
      </c>
      <c r="Z5" s="10">
        <v>103.54</v>
      </c>
      <c r="AA5" s="10">
        <v>104.65</v>
      </c>
      <c r="AB5" s="95">
        <v>3024000</v>
      </c>
      <c r="AC5" s="10">
        <v>104.65</v>
      </c>
      <c r="AD5" s="2">
        <f t="shared" si="0"/>
        <v>1.2299999999999898</v>
      </c>
      <c r="AE5" s="138">
        <f t="shared" si="1"/>
        <v>1.2088974854932211E-2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103.08</v>
      </c>
      <c r="Y6" s="10">
        <v>103.89</v>
      </c>
      <c r="Z6" s="10">
        <v>102.63</v>
      </c>
      <c r="AA6" s="10">
        <v>103.4</v>
      </c>
      <c r="AB6" s="95">
        <v>2849700</v>
      </c>
      <c r="AC6" s="10">
        <v>103.4</v>
      </c>
      <c r="AD6" s="2">
        <f t="shared" si="0"/>
        <v>1.2600000000000051</v>
      </c>
      <c r="AE6" s="138">
        <f t="shared" si="1"/>
        <v>8.7116445649026986E-4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128.08999999999833</v>
      </c>
      <c r="R7">
        <v>0</v>
      </c>
      <c r="W7" s="133">
        <v>42720</v>
      </c>
      <c r="X7" s="10">
        <v>104.74</v>
      </c>
      <c r="Y7" s="10">
        <v>104.97</v>
      </c>
      <c r="Z7" s="10">
        <v>103.05</v>
      </c>
      <c r="AA7" s="10">
        <v>103.31</v>
      </c>
      <c r="AB7" s="95">
        <v>6242800</v>
      </c>
      <c r="AC7" s="10">
        <v>103.31</v>
      </c>
      <c r="AD7" s="2">
        <f t="shared" si="0"/>
        <v>1.9200000000000017</v>
      </c>
      <c r="AE7" s="138">
        <f t="shared" si="1"/>
        <v>-1.3087504776461589E-2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102.98</v>
      </c>
      <c r="Y8" s="10">
        <v>104.94</v>
      </c>
      <c r="Z8" s="10">
        <v>102.51</v>
      </c>
      <c r="AA8" s="10">
        <v>104.68</v>
      </c>
      <c r="AB8" s="95">
        <v>4479800</v>
      </c>
      <c r="AC8" s="10">
        <v>104.68</v>
      </c>
      <c r="AD8" s="2">
        <f t="shared" si="0"/>
        <v>2.4299999999999926</v>
      </c>
      <c r="AE8" s="138">
        <f t="shared" si="1"/>
        <v>1.8089865784866932E-2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104.25</v>
      </c>
      <c r="Y9" s="10">
        <v>104.83</v>
      </c>
      <c r="Z9" s="10">
        <v>102.67</v>
      </c>
      <c r="AA9" s="10">
        <v>102.82</v>
      </c>
      <c r="AB9" s="95">
        <v>3472200</v>
      </c>
      <c r="AC9" s="10">
        <v>102.82</v>
      </c>
      <c r="AD9" s="2">
        <f t="shared" si="0"/>
        <v>2.1599999999999966</v>
      </c>
      <c r="AE9" s="138">
        <f t="shared" si="1"/>
        <v>-1.1726259131103589E-2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M34</f>
        <v>128.08999999999833</v>
      </c>
      <c r="W10" s="133">
        <v>42717</v>
      </c>
      <c r="X10" s="10">
        <v>104.59</v>
      </c>
      <c r="Y10" s="10">
        <v>104.74</v>
      </c>
      <c r="Z10" s="10">
        <v>103.12</v>
      </c>
      <c r="AA10" s="10">
        <v>104.04</v>
      </c>
      <c r="AB10" s="95">
        <v>4081800</v>
      </c>
      <c r="AC10" s="10">
        <v>104.04</v>
      </c>
      <c r="AD10" s="2">
        <f t="shared" si="0"/>
        <v>1.6199999999999903</v>
      </c>
      <c r="AE10" s="138">
        <f t="shared" si="1"/>
        <v>-2.6840490797545025E-3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2.1600000000000001E-2</v>
      </c>
      <c r="T11" s="43"/>
      <c r="U11" s="33"/>
      <c r="V11" s="11"/>
      <c r="W11" s="99">
        <v>42716</v>
      </c>
      <c r="X11" s="10">
        <v>105.33</v>
      </c>
      <c r="Y11" s="10">
        <v>105.33</v>
      </c>
      <c r="Z11" s="10">
        <v>102.91</v>
      </c>
      <c r="AA11" s="10">
        <v>104.32</v>
      </c>
      <c r="AB11" s="95">
        <v>4135600</v>
      </c>
      <c r="AC11" s="10">
        <v>104.32</v>
      </c>
      <c r="AD11" s="2">
        <f t="shared" si="0"/>
        <v>2.4200000000000017</v>
      </c>
      <c r="AE11" s="138">
        <f t="shared" si="1"/>
        <v>-6.3815601485855966E-3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42713</v>
      </c>
      <c r="X12" s="10">
        <v>104.89</v>
      </c>
      <c r="Y12" s="10">
        <v>105.48</v>
      </c>
      <c r="Z12" s="10">
        <v>104.03</v>
      </c>
      <c r="AA12" s="10">
        <v>104.99</v>
      </c>
      <c r="AB12" s="95">
        <v>4093400</v>
      </c>
      <c r="AC12" s="10">
        <v>104.99</v>
      </c>
      <c r="AD12" s="2">
        <f t="shared" si="0"/>
        <v>1.4500000000000028</v>
      </c>
      <c r="AE12" s="138">
        <f t="shared" si="1"/>
        <v>-3.6063395653412877E-3</v>
      </c>
    </row>
    <row r="13" spans="1:31" x14ac:dyDescent="0.25">
      <c r="T13" s="67"/>
      <c r="W13" s="133">
        <v>42712</v>
      </c>
      <c r="X13" s="10">
        <v>106.32</v>
      </c>
      <c r="Y13" s="10">
        <v>106.62</v>
      </c>
      <c r="Z13" s="10">
        <v>104.74</v>
      </c>
      <c r="AA13" s="10">
        <v>105.37</v>
      </c>
      <c r="AB13" s="95">
        <v>3850300</v>
      </c>
      <c r="AC13" s="10">
        <v>105.37</v>
      </c>
      <c r="AD13" s="2">
        <f t="shared" si="0"/>
        <v>1.8800000000000097</v>
      </c>
      <c r="AE13" s="138">
        <f t="shared" si="1"/>
        <v>-9.0284961911031303E-3</v>
      </c>
    </row>
    <row r="14" spans="1:31" x14ac:dyDescent="0.25">
      <c r="W14" s="133">
        <v>42711</v>
      </c>
      <c r="X14" s="10">
        <v>103.49</v>
      </c>
      <c r="Y14" s="10">
        <v>106.5</v>
      </c>
      <c r="Z14" s="10">
        <v>102.72</v>
      </c>
      <c r="AA14" s="10">
        <v>106.33</v>
      </c>
      <c r="AB14" s="95">
        <v>4892500</v>
      </c>
      <c r="AC14" s="10">
        <v>106.33</v>
      </c>
      <c r="AD14" s="2">
        <f t="shared" si="0"/>
        <v>3.7800000000000011</v>
      </c>
      <c r="AE14" s="138">
        <f t="shared" si="1"/>
        <v>3.0828889966068695E-2</v>
      </c>
    </row>
    <row r="15" spans="1:31" x14ac:dyDescent="0.25">
      <c r="W15" s="133">
        <v>42710</v>
      </c>
      <c r="X15" s="10">
        <v>103</v>
      </c>
      <c r="Y15" s="10">
        <v>103.31</v>
      </c>
      <c r="Z15" s="10">
        <v>102.3</v>
      </c>
      <c r="AA15" s="10">
        <v>103.15</v>
      </c>
      <c r="AB15" s="95">
        <v>3187400</v>
      </c>
      <c r="AC15" s="10">
        <v>103.15</v>
      </c>
      <c r="AD15" s="2">
        <f t="shared" si="0"/>
        <v>1.0100000000000051</v>
      </c>
      <c r="AE15" s="138">
        <f t="shared" si="1"/>
        <v>3.0143912874367462E-3</v>
      </c>
    </row>
    <row r="16" spans="1:31" x14ac:dyDescent="0.25">
      <c r="W16" s="133">
        <v>42709</v>
      </c>
      <c r="X16" s="10">
        <v>103.32</v>
      </c>
      <c r="Y16" s="10">
        <v>103.75</v>
      </c>
      <c r="Z16" s="10">
        <v>102.81</v>
      </c>
      <c r="AA16" s="10">
        <v>102.84</v>
      </c>
      <c r="AB16" s="95">
        <v>3437700</v>
      </c>
      <c r="AC16" s="10">
        <v>102.84</v>
      </c>
      <c r="AD16" s="2">
        <f t="shared" si="0"/>
        <v>0.93999999999999773</v>
      </c>
      <c r="AE16" s="138">
        <f t="shared" si="1"/>
        <v>1.8509498295178339E-3</v>
      </c>
    </row>
    <row r="17" spans="1:31" x14ac:dyDescent="0.25">
      <c r="W17" s="133">
        <v>42706</v>
      </c>
      <c r="X17" s="10">
        <v>103.38</v>
      </c>
      <c r="Y17" s="10">
        <v>103.6</v>
      </c>
      <c r="Z17" s="10">
        <v>102.02</v>
      </c>
      <c r="AA17" s="10">
        <v>102.65</v>
      </c>
      <c r="AB17" s="95">
        <v>3510100</v>
      </c>
      <c r="AC17" s="10">
        <v>102.65</v>
      </c>
      <c r="AD17" s="2">
        <f t="shared" si="0"/>
        <v>1.5799999999999983</v>
      </c>
      <c r="AE17" s="138">
        <f t="shared" si="1"/>
        <v>-7.1573653157944728E-3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42705</v>
      </c>
      <c r="X18" s="10">
        <v>101.84</v>
      </c>
      <c r="Y18" s="10">
        <v>103.96</v>
      </c>
      <c r="Z18" s="10">
        <v>101.61</v>
      </c>
      <c r="AA18" s="10">
        <v>103.39</v>
      </c>
      <c r="AB18" s="95">
        <v>4730600</v>
      </c>
      <c r="AC18" s="10">
        <v>103.39</v>
      </c>
      <c r="AD18" s="2">
        <f t="shared" si="0"/>
        <v>2.3499999999999943</v>
      </c>
      <c r="AE18" s="138">
        <f t="shared" si="1"/>
        <v>2.0329616105792869E-2</v>
      </c>
    </row>
    <row r="19" spans="1:31" x14ac:dyDescent="0.25">
      <c r="W19" s="133">
        <v>42704</v>
      </c>
      <c r="X19" s="10">
        <v>101.36</v>
      </c>
      <c r="Y19" s="10">
        <v>102.73</v>
      </c>
      <c r="Z19" s="10">
        <v>101.26</v>
      </c>
      <c r="AA19" s="10">
        <v>101.33</v>
      </c>
      <c r="AB19" s="95">
        <v>6140900</v>
      </c>
      <c r="AC19" s="10">
        <v>101.33</v>
      </c>
      <c r="AD19" s="2">
        <f t="shared" si="0"/>
        <v>1.4699999999999989</v>
      </c>
      <c r="AE19" s="138">
        <f t="shared" si="1"/>
        <v>7.5569255245102607E-3</v>
      </c>
    </row>
    <row r="20" spans="1:31" x14ac:dyDescent="0.25">
      <c r="W20" s="133">
        <v>42703</v>
      </c>
      <c r="X20" s="10">
        <v>100.53</v>
      </c>
      <c r="Y20" s="10">
        <v>101.05</v>
      </c>
      <c r="Z20" s="10">
        <v>100.1</v>
      </c>
      <c r="AA20" s="10">
        <v>100.57</v>
      </c>
      <c r="AB20" s="95">
        <v>2936700</v>
      </c>
      <c r="AC20" s="10">
        <v>100.57</v>
      </c>
      <c r="AD20" s="2">
        <f t="shared" si="0"/>
        <v>0.95000000000000284</v>
      </c>
      <c r="AE20" s="138">
        <f t="shared" si="1"/>
        <v>-1.1917767404906465E-3</v>
      </c>
    </row>
    <row r="21" spans="1:31" x14ac:dyDescent="0.25">
      <c r="W21" s="40">
        <v>42702</v>
      </c>
      <c r="X21" s="10">
        <v>101.32</v>
      </c>
      <c r="Y21" s="10">
        <v>101.39</v>
      </c>
      <c r="Z21" s="10">
        <v>100.43</v>
      </c>
      <c r="AA21" s="10">
        <v>100.69</v>
      </c>
      <c r="AB21" s="95">
        <v>3497500</v>
      </c>
      <c r="AC21" s="10">
        <v>100.69</v>
      </c>
      <c r="AD21" s="2">
        <f t="shared" si="0"/>
        <v>0.95999999999999375</v>
      </c>
      <c r="AE21" s="138" t="e">
        <f t="shared" si="1"/>
        <v>#DIV/0!</v>
      </c>
    </row>
    <row r="22" spans="1:31" x14ac:dyDescent="0.25">
      <c r="W22" s="133">
        <v>42702</v>
      </c>
      <c r="X22" s="10" t="s">
        <v>390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133">
        <v>42699</v>
      </c>
      <c r="X23" s="10">
        <v>101.45</v>
      </c>
      <c r="Y23" s="10">
        <v>102.16</v>
      </c>
      <c r="Z23" s="10">
        <v>101.13</v>
      </c>
      <c r="AA23" s="10">
        <v>102.1</v>
      </c>
      <c r="AB23" s="95">
        <v>1680900</v>
      </c>
      <c r="AC23" s="10">
        <v>101.5</v>
      </c>
      <c r="AD23" s="2">
        <f t="shared" si="0"/>
        <v>1.0300000000000011</v>
      </c>
      <c r="AE23" s="138">
        <f t="shared" si="1"/>
        <v>7.044349637860936E-3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42697</v>
      </c>
      <c r="X24" s="10">
        <v>100.71</v>
      </c>
      <c r="Y24" s="10">
        <v>101.7</v>
      </c>
      <c r="Z24" s="10">
        <v>100.66</v>
      </c>
      <c r="AA24" s="10">
        <v>101.39</v>
      </c>
      <c r="AB24" s="95">
        <v>3154300</v>
      </c>
      <c r="AC24" s="10">
        <v>100.79</v>
      </c>
      <c r="AD24" s="2">
        <f t="shared" si="0"/>
        <v>1.0400000000000063</v>
      </c>
      <c r="AE24" s="138">
        <f t="shared" si="1"/>
        <v>9.009910901992324E-3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42696</v>
      </c>
      <c r="X25" s="10">
        <v>101.1</v>
      </c>
      <c r="Y25" s="10">
        <v>101.22</v>
      </c>
      <c r="Z25" s="10">
        <v>100.39</v>
      </c>
      <c r="AA25" s="10">
        <v>100.49</v>
      </c>
      <c r="AB25" s="95">
        <v>3350900</v>
      </c>
      <c r="AC25" s="10">
        <v>99.89</v>
      </c>
      <c r="AD25" s="2">
        <f t="shared" si="0"/>
        <v>0.82999999999999829</v>
      </c>
      <c r="AE25" s="138">
        <f t="shared" si="1"/>
        <v>-2.5961058412381499E-3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42695</v>
      </c>
      <c r="X26" s="10">
        <v>100.1</v>
      </c>
      <c r="Y26" s="10">
        <v>101.63</v>
      </c>
      <c r="Z26" s="10">
        <v>100</v>
      </c>
      <c r="AA26" s="10">
        <v>100.75</v>
      </c>
      <c r="AB26" s="95">
        <v>3385300</v>
      </c>
      <c r="AC26" s="10">
        <v>100.15</v>
      </c>
      <c r="AD26" s="2">
        <f t="shared" si="0"/>
        <v>1.6299999999999955</v>
      </c>
      <c r="AE26" s="138">
        <f t="shared" si="1"/>
        <v>9.1696896412738482E-3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42692</v>
      </c>
      <c r="X27" s="10">
        <v>98.93</v>
      </c>
      <c r="Y27" s="10">
        <v>100</v>
      </c>
      <c r="Z27" s="10">
        <v>98.6</v>
      </c>
      <c r="AA27" s="10">
        <v>99.83</v>
      </c>
      <c r="AB27" s="95">
        <v>3653400</v>
      </c>
      <c r="AC27" s="10">
        <v>99.24</v>
      </c>
      <c r="AD27" s="2">
        <f t="shared" si="0"/>
        <v>1.4000000000000057</v>
      </c>
      <c r="AE27" s="138">
        <f t="shared" si="1"/>
        <v>1.0384850335980467E-2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42691</v>
      </c>
      <c r="X28" s="10">
        <v>97.72</v>
      </c>
      <c r="Y28" s="10">
        <v>98.94</v>
      </c>
      <c r="Z28" s="10">
        <v>97.48</v>
      </c>
      <c r="AA28" s="10">
        <v>98.81</v>
      </c>
      <c r="AB28" s="95">
        <v>4379500</v>
      </c>
      <c r="AC28" s="10">
        <v>98.22</v>
      </c>
      <c r="AD28" s="2">
        <f t="shared" si="0"/>
        <v>1.4599999999999937</v>
      </c>
      <c r="AE28" s="138">
        <f t="shared" si="1"/>
        <v>8.1083855075438915E-3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42690</v>
      </c>
      <c r="X29" s="10">
        <v>98.38</v>
      </c>
      <c r="Y29" s="10">
        <v>99.06</v>
      </c>
      <c r="Z29" s="10">
        <v>97.72</v>
      </c>
      <c r="AA29" s="10">
        <v>98.01</v>
      </c>
      <c r="AB29" s="95">
        <v>2866100</v>
      </c>
      <c r="AC29" s="10">
        <v>97.43</v>
      </c>
      <c r="AD29" s="2">
        <f t="shared" si="0"/>
        <v>1.3400000000000034</v>
      </c>
      <c r="AE29" s="138">
        <f t="shared" si="1"/>
        <v>-1.106374340235472E-2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42689</v>
      </c>
      <c r="X30" s="10">
        <v>99.18</v>
      </c>
      <c r="Y30" s="10">
        <v>99.54</v>
      </c>
      <c r="Z30" s="10">
        <v>97.92</v>
      </c>
      <c r="AA30" s="10">
        <v>99.11</v>
      </c>
      <c r="AB30" s="95">
        <v>4263200</v>
      </c>
      <c r="AC30" s="10">
        <v>98.52</v>
      </c>
      <c r="AD30" s="2">
        <f t="shared" si="0"/>
        <v>1.6200000000000045</v>
      </c>
      <c r="AE30" s="138">
        <f t="shared" si="1"/>
        <v>-3.2375556454877774E-3</v>
      </c>
    </row>
    <row r="31" spans="1:31" x14ac:dyDescent="0.25">
      <c r="W31" s="133">
        <v>42688</v>
      </c>
      <c r="X31" s="10">
        <v>97.52</v>
      </c>
      <c r="Y31" s="10">
        <v>100.63</v>
      </c>
      <c r="Z31" s="10">
        <v>97.51</v>
      </c>
      <c r="AA31" s="10">
        <v>99.43</v>
      </c>
      <c r="AB31" s="95">
        <v>6617000</v>
      </c>
      <c r="AC31" s="10">
        <v>98.84</v>
      </c>
      <c r="AD31" s="2">
        <f t="shared" si="0"/>
        <v>3.1199999999999903</v>
      </c>
      <c r="AE31" s="138">
        <f t="shared" si="1"/>
        <v>2.6269338594123059E-2</v>
      </c>
    </row>
    <row r="32" spans="1:31" x14ac:dyDescent="0.25">
      <c r="W32" s="133">
        <v>42685</v>
      </c>
      <c r="X32" s="10">
        <v>97.05</v>
      </c>
      <c r="Y32" s="10">
        <v>97.7</v>
      </c>
      <c r="Z32" s="10">
        <v>95.67</v>
      </c>
      <c r="AA32" s="10">
        <v>96.88</v>
      </c>
      <c r="AB32" s="95">
        <v>6664200</v>
      </c>
      <c r="AC32" s="10">
        <v>96.31</v>
      </c>
      <c r="AD32" s="2">
        <f t="shared" si="0"/>
        <v>2.0300000000000011</v>
      </c>
      <c r="AE32" s="138">
        <f t="shared" si="1"/>
        <v>-6.1913115261582607E-3</v>
      </c>
    </row>
    <row r="33" spans="1:31" x14ac:dyDescent="0.25">
      <c r="W33" s="133">
        <v>42684</v>
      </c>
      <c r="X33" s="10">
        <v>95.13</v>
      </c>
      <c r="Y33" s="10">
        <v>98.79</v>
      </c>
      <c r="Z33" s="10">
        <v>95.03</v>
      </c>
      <c r="AA33" s="10">
        <v>97.49</v>
      </c>
      <c r="AB33" s="95">
        <v>8952900</v>
      </c>
      <c r="AC33" s="10">
        <v>96.91</v>
      </c>
      <c r="AD33" s="2">
        <f t="shared" si="0"/>
        <v>3.7600000000000051</v>
      </c>
      <c r="AE33" s="138">
        <f t="shared" si="1"/>
        <v>3.7691401648998868E-2</v>
      </c>
    </row>
    <row r="34" spans="1:31" x14ac:dyDescent="0.25">
      <c r="L34" t="s">
        <v>215</v>
      </c>
      <c r="M34" s="2">
        <f>M49+K49-F49</f>
        <v>128.08999999999833</v>
      </c>
      <c r="W34" s="133">
        <v>42683</v>
      </c>
      <c r="X34" s="10">
        <v>87.88</v>
      </c>
      <c r="Y34" s="10">
        <v>94.96</v>
      </c>
      <c r="Z34" s="10">
        <v>87.88</v>
      </c>
      <c r="AA34" s="10">
        <v>93.95</v>
      </c>
      <c r="AB34" s="95">
        <v>9655200</v>
      </c>
      <c r="AC34" s="10">
        <v>93.39</v>
      </c>
      <c r="AD34" s="2">
        <f t="shared" si="0"/>
        <v>7.0799999999999983</v>
      </c>
      <c r="AE34" s="138">
        <f t="shared" si="1"/>
        <v>3.6975349766822152E-2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42682</v>
      </c>
      <c r="X35" s="10">
        <v>90.79</v>
      </c>
      <c r="Y35" s="10">
        <v>90.96</v>
      </c>
      <c r="Z35" s="10">
        <v>89.72</v>
      </c>
      <c r="AA35" s="10">
        <v>90.6</v>
      </c>
      <c r="AB35" s="95">
        <v>4268500</v>
      </c>
      <c r="AC35" s="10">
        <v>90.06</v>
      </c>
      <c r="AD35" s="2">
        <f t="shared" si="0"/>
        <v>1.2399999999999949</v>
      </c>
      <c r="AE35" s="138">
        <f t="shared" si="1"/>
        <v>-1.6627868307281801E-3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42681</v>
      </c>
      <c r="X36" s="10">
        <v>90</v>
      </c>
      <c r="Y36" s="10">
        <v>90.88</v>
      </c>
      <c r="Z36" s="10">
        <v>89.85</v>
      </c>
      <c r="AA36" s="10">
        <v>90.75</v>
      </c>
      <c r="AB36" s="95">
        <v>4556500</v>
      </c>
      <c r="AC36" s="10">
        <v>90.21</v>
      </c>
      <c r="AD36" s="2">
        <f t="shared" si="0"/>
        <v>1.0300000000000011</v>
      </c>
      <c r="AE36" s="138">
        <f t="shared" si="1"/>
        <v>2.244134648078866E-2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42678</v>
      </c>
      <c r="X37" s="10">
        <v>88.7</v>
      </c>
      <c r="Y37" s="10">
        <v>89.48</v>
      </c>
      <c r="Z37" s="10">
        <v>88.38</v>
      </c>
      <c r="AA37" s="10">
        <v>88.76</v>
      </c>
      <c r="AB37" s="95">
        <v>3745700</v>
      </c>
      <c r="AC37" s="10">
        <v>88.23</v>
      </c>
      <c r="AD37" s="2">
        <f t="shared" si="0"/>
        <v>1.1000000000000085</v>
      </c>
      <c r="AE37" s="138">
        <f t="shared" si="1"/>
        <v>-1.1332728921109592E-4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42677</v>
      </c>
      <c r="X38" s="10">
        <v>88.68</v>
      </c>
      <c r="Y38" s="10">
        <v>89.64</v>
      </c>
      <c r="Z38" s="10">
        <v>88.25</v>
      </c>
      <c r="AA38" s="10">
        <v>88.77</v>
      </c>
      <c r="AB38" s="95">
        <v>4468600</v>
      </c>
      <c r="AC38" s="10">
        <v>88.24</v>
      </c>
      <c r="AD38" s="2">
        <f t="shared" si="0"/>
        <v>1.3900000000000006</v>
      </c>
      <c r="AE38" s="138">
        <f t="shared" si="1"/>
        <v>9.0744101633388752E-4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42676</v>
      </c>
      <c r="X39" s="10">
        <v>88.08</v>
      </c>
      <c r="Y39" s="10">
        <v>89.31</v>
      </c>
      <c r="Z39" s="10">
        <v>87.74</v>
      </c>
      <c r="AA39" s="10">
        <v>88.69</v>
      </c>
      <c r="AB39" s="95">
        <v>4437400</v>
      </c>
      <c r="AC39" s="10">
        <v>88.16</v>
      </c>
      <c r="AD39" s="2">
        <f t="shared" si="0"/>
        <v>1.5700000000000074</v>
      </c>
      <c r="AE39" s="138">
        <f t="shared" si="1"/>
        <v>9.042005264964903E-3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42675</v>
      </c>
      <c r="X40" s="10">
        <v>88.65</v>
      </c>
      <c r="Y40" s="10">
        <v>88.89</v>
      </c>
      <c r="Z40" s="10">
        <v>87.06</v>
      </c>
      <c r="AA40" s="10">
        <v>87.89</v>
      </c>
      <c r="AB40" s="95">
        <v>3980500</v>
      </c>
      <c r="AC40" s="10">
        <v>87.37</v>
      </c>
      <c r="AD40" s="2">
        <f t="shared" si="0"/>
        <v>1.8299999999999983</v>
      </c>
      <c r="AE40" s="138">
        <f t="shared" si="1"/>
        <v>-3.308236367784545E-3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42674</v>
      </c>
      <c r="X41" s="10">
        <v>88.75</v>
      </c>
      <c r="Y41" s="10">
        <v>89.07</v>
      </c>
      <c r="Z41" s="10">
        <v>88.11</v>
      </c>
      <c r="AA41" s="10">
        <v>88.18</v>
      </c>
      <c r="AB41" s="95">
        <v>3681200</v>
      </c>
      <c r="AC41" s="10">
        <v>87.66</v>
      </c>
      <c r="AD41" s="2">
        <f t="shared" si="0"/>
        <v>0.95999999999999375</v>
      </c>
      <c r="AE41" s="138">
        <f t="shared" si="1"/>
        <v>-2.1627774615822215E-3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42671</v>
      </c>
      <c r="X42" s="10">
        <v>88.94</v>
      </c>
      <c r="Y42" s="10">
        <v>89.32</v>
      </c>
      <c r="Z42" s="10">
        <v>87.79</v>
      </c>
      <c r="AA42" s="10">
        <v>88.37</v>
      </c>
      <c r="AB42" s="95">
        <v>3784400</v>
      </c>
      <c r="AC42" s="10">
        <v>87.85</v>
      </c>
      <c r="AD42" s="2">
        <f t="shared" si="0"/>
        <v>1.5299999999999869</v>
      </c>
      <c r="AE42" s="138">
        <f t="shared" si="1"/>
        <v>-4.9835768490203991E-3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109.28</v>
      </c>
      <c r="W43" s="133">
        <v>42670</v>
      </c>
      <c r="X43" s="10">
        <v>89.21</v>
      </c>
      <c r="Y43" s="10">
        <v>89.39</v>
      </c>
      <c r="Z43" s="10">
        <v>88.58</v>
      </c>
      <c r="AA43" s="10">
        <v>88.82</v>
      </c>
      <c r="AB43" s="95">
        <v>4367100</v>
      </c>
      <c r="AC43" s="10">
        <v>88.29</v>
      </c>
      <c r="AD43" s="2">
        <f t="shared" si="0"/>
        <v>0.81000000000000227</v>
      </c>
      <c r="AE43" s="138">
        <f t="shared" si="1"/>
        <v>-2.5982828739267161E-3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109.34</v>
      </c>
      <c r="W44" s="133">
        <v>42669</v>
      </c>
      <c r="X44" s="10">
        <v>90.02</v>
      </c>
      <c r="Y44" s="10">
        <v>90.02</v>
      </c>
      <c r="Z44" s="10">
        <v>88.63</v>
      </c>
      <c r="AA44" s="10">
        <v>89.05</v>
      </c>
      <c r="AB44" s="95">
        <v>4750200</v>
      </c>
      <c r="AC44" s="10">
        <v>88.52</v>
      </c>
      <c r="AD44" s="2">
        <f t="shared" si="0"/>
        <v>1.3900000000000006</v>
      </c>
      <c r="AE44" s="138">
        <f t="shared" si="1"/>
        <v>-1.0507489380728763E-2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129</v>
      </c>
      <c r="W45" s="133">
        <v>42668</v>
      </c>
      <c r="X45" s="10">
        <v>89.73</v>
      </c>
      <c r="Y45" s="10">
        <v>90.42</v>
      </c>
      <c r="Z45" s="10">
        <v>89.15</v>
      </c>
      <c r="AA45" s="10">
        <v>89.99</v>
      </c>
      <c r="AB45" s="95">
        <v>5599100</v>
      </c>
      <c r="AC45" s="10">
        <v>89.46</v>
      </c>
      <c r="AD45" s="2">
        <f t="shared" si="0"/>
        <v>1.269999999999996</v>
      </c>
      <c r="AE45" s="138">
        <f t="shared" si="1"/>
        <v>1.2311135982092658E-3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614" t="s">
        <v>78</v>
      </c>
      <c r="P46" s="614"/>
      <c r="Q46" s="34"/>
      <c r="R46"/>
      <c r="T46" s="87" t="s">
        <v>101</v>
      </c>
      <c r="U46" s="130" t="s">
        <v>129</v>
      </c>
      <c r="W46" s="133">
        <v>42667</v>
      </c>
      <c r="X46" s="10">
        <v>90.78</v>
      </c>
      <c r="Y46" s="10">
        <v>91.49</v>
      </c>
      <c r="Z46" s="10">
        <v>89.77</v>
      </c>
      <c r="AA46" s="10">
        <v>89.88</v>
      </c>
      <c r="AB46" s="95">
        <v>7038000</v>
      </c>
      <c r="AC46" s="10">
        <v>89.35</v>
      </c>
      <c r="AD46" s="2">
        <f t="shared" si="0"/>
        <v>1.7199999999999989</v>
      </c>
      <c r="AE46" s="138">
        <f t="shared" si="1"/>
        <v>-5.3434264722254099E-3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114.86200000000001</v>
      </c>
      <c r="Q47" s="34"/>
      <c r="R47"/>
      <c r="T47" s="87" t="s">
        <v>102</v>
      </c>
      <c r="U47" s="130">
        <v>105.19</v>
      </c>
      <c r="W47" s="133">
        <v>42664</v>
      </c>
      <c r="X47" s="10">
        <v>89.57</v>
      </c>
      <c r="Y47" s="10">
        <v>91.5</v>
      </c>
      <c r="Z47" s="10">
        <v>89.37</v>
      </c>
      <c r="AA47" s="10">
        <v>90.37</v>
      </c>
      <c r="AB47" s="95">
        <v>8288700</v>
      </c>
      <c r="AC47" s="10">
        <v>89.83</v>
      </c>
      <c r="AD47" s="2">
        <f t="shared" si="0"/>
        <v>2.1299999999999955</v>
      </c>
      <c r="AE47" s="138">
        <f t="shared" si="1"/>
        <v>-2.9966703662596128E-3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113.81780000000001</v>
      </c>
      <c r="Q48" s="34"/>
      <c r="R48"/>
      <c r="T48" s="87" t="s">
        <v>103</v>
      </c>
      <c r="U48" s="130">
        <v>1.3447499999999999</v>
      </c>
      <c r="W48" s="133">
        <v>42663</v>
      </c>
      <c r="X48" s="10">
        <v>94.4</v>
      </c>
      <c r="Y48" s="10">
        <v>95</v>
      </c>
      <c r="Z48" s="10">
        <v>89.81</v>
      </c>
      <c r="AA48" s="10">
        <v>90.64</v>
      </c>
      <c r="AB48" s="95">
        <v>16101900</v>
      </c>
      <c r="AC48" s="10">
        <v>90.1</v>
      </c>
      <c r="AD48" s="2">
        <f t="shared" si="0"/>
        <v>5.1899999999999977</v>
      </c>
      <c r="AE48" s="138">
        <f t="shared" si="1"/>
        <v>-6.6708100269318504E-2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112.77360000000002</v>
      </c>
      <c r="Q49" s="34"/>
      <c r="R49"/>
      <c r="T49" s="87" t="s">
        <v>122</v>
      </c>
      <c r="U49" s="94" t="s">
        <v>339</v>
      </c>
      <c r="W49" s="133">
        <v>42662</v>
      </c>
      <c r="X49" s="10">
        <v>96.65</v>
      </c>
      <c r="Y49" s="10">
        <v>98.44</v>
      </c>
      <c r="Z49" s="10">
        <v>96.26</v>
      </c>
      <c r="AA49" s="10">
        <v>97.12</v>
      </c>
      <c r="AB49" s="95">
        <v>3706800</v>
      </c>
      <c r="AC49" s="10">
        <v>96.54</v>
      </c>
      <c r="AD49" s="2">
        <f t="shared" si="0"/>
        <v>2.1799999999999926</v>
      </c>
      <c r="AE49" s="138">
        <f t="shared" si="1"/>
        <v>4.0561622464898583E-3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111.72940000000001</v>
      </c>
      <c r="Q50" s="83"/>
      <c r="R50"/>
      <c r="T50" s="87"/>
      <c r="U50" s="130"/>
      <c r="W50" s="133">
        <v>42661</v>
      </c>
      <c r="X50" s="10">
        <v>97.6</v>
      </c>
      <c r="Y50" s="10">
        <v>98.07</v>
      </c>
      <c r="Z50" s="10">
        <v>96.67</v>
      </c>
      <c r="AA50" s="10">
        <v>96.72</v>
      </c>
      <c r="AB50" s="95">
        <v>3565800</v>
      </c>
      <c r="AC50" s="10">
        <v>96.15</v>
      </c>
      <c r="AD50" s="2">
        <f t="shared" si="0"/>
        <v>1.3999999999999915</v>
      </c>
      <c r="AE50" s="138">
        <f t="shared" si="1"/>
        <v>-5.197505197505059E-4</v>
      </c>
    </row>
    <row r="51" spans="1:31" x14ac:dyDescent="0.25">
      <c r="O51" s="83">
        <v>1.06</v>
      </c>
      <c r="P51" s="83">
        <f t="shared" si="3"/>
        <v>110.68520000000001</v>
      </c>
      <c r="Q51" s="83"/>
      <c r="R51"/>
      <c r="T51" s="87" t="s">
        <v>105</v>
      </c>
      <c r="U51" s="130" t="s">
        <v>553</v>
      </c>
      <c r="W51" s="133">
        <v>42660</v>
      </c>
      <c r="X51" s="10">
        <v>96.71</v>
      </c>
      <c r="Y51" s="10">
        <v>97.12</v>
      </c>
      <c r="Z51" s="10">
        <v>96.44</v>
      </c>
      <c r="AA51" s="10">
        <v>96.77</v>
      </c>
      <c r="AB51" s="95">
        <v>2363300</v>
      </c>
      <c r="AC51" s="10">
        <v>96.2</v>
      </c>
      <c r="AD51" s="2">
        <f t="shared" si="0"/>
        <v>0.68000000000000682</v>
      </c>
      <c r="AE51" s="138">
        <f t="shared" si="1"/>
        <v>-7.2712163706234456E-4</v>
      </c>
    </row>
    <row r="52" spans="1:31" x14ac:dyDescent="0.25">
      <c r="O52" s="83">
        <v>1.05</v>
      </c>
      <c r="P52" s="83">
        <f t="shared" si="3"/>
        <v>109.64100000000001</v>
      </c>
      <c r="Q52" s="83"/>
      <c r="R52"/>
      <c r="T52" s="87" t="s">
        <v>106</v>
      </c>
      <c r="U52" s="130" t="s">
        <v>407</v>
      </c>
      <c r="W52" s="133">
        <v>42657</v>
      </c>
      <c r="X52" s="10">
        <v>97.07</v>
      </c>
      <c r="Y52" s="10">
        <v>98.26</v>
      </c>
      <c r="Z52" s="10">
        <v>96.83</v>
      </c>
      <c r="AA52" s="10">
        <v>96.84</v>
      </c>
      <c r="AB52" s="95">
        <v>4927400</v>
      </c>
      <c r="AC52" s="10">
        <v>96.27</v>
      </c>
      <c r="AD52" s="2">
        <f t="shared" si="0"/>
        <v>1.4300000000000068</v>
      </c>
      <c r="AE52" s="138">
        <f t="shared" si="1"/>
        <v>1.0398253093479859E-3</v>
      </c>
    </row>
    <row r="53" spans="1:31" x14ac:dyDescent="0.25">
      <c r="O53" s="83">
        <v>1.04</v>
      </c>
      <c r="P53" s="83">
        <f t="shared" si="3"/>
        <v>108.5968</v>
      </c>
      <c r="Q53" s="83"/>
      <c r="R53"/>
      <c r="T53" s="87" t="s">
        <v>107</v>
      </c>
      <c r="U53" s="131">
        <v>856003</v>
      </c>
      <c r="W53" s="133">
        <v>42656</v>
      </c>
      <c r="X53" s="10">
        <v>95.39</v>
      </c>
      <c r="Y53" s="10">
        <v>97.11</v>
      </c>
      <c r="Z53" s="10">
        <v>94.3</v>
      </c>
      <c r="AA53" s="10">
        <v>96.74</v>
      </c>
      <c r="AB53" s="95">
        <v>4311600</v>
      </c>
      <c r="AC53" s="10">
        <v>96.17</v>
      </c>
      <c r="AD53" s="2">
        <f t="shared" si="0"/>
        <v>2.8100000000000023</v>
      </c>
      <c r="AE53" s="138">
        <f t="shared" si="1"/>
        <v>8.7056849171387451E-3</v>
      </c>
    </row>
    <row r="54" spans="1:31" x14ac:dyDescent="0.25">
      <c r="O54" s="83">
        <v>1.03</v>
      </c>
      <c r="P54" s="83">
        <f t="shared" si="3"/>
        <v>107.5526</v>
      </c>
      <c r="Q54" s="83"/>
      <c r="R54"/>
      <c r="T54" s="87" t="s">
        <v>110</v>
      </c>
      <c r="U54" s="131">
        <v>1850350</v>
      </c>
      <c r="W54" s="133">
        <v>42655</v>
      </c>
      <c r="X54" s="10">
        <v>96.74</v>
      </c>
      <c r="Y54" s="10">
        <v>96.8</v>
      </c>
      <c r="Z54" s="10">
        <v>95.57</v>
      </c>
      <c r="AA54" s="10">
        <v>95.91</v>
      </c>
      <c r="AB54" s="95">
        <v>3419700</v>
      </c>
      <c r="AC54" s="10">
        <v>95.34</v>
      </c>
      <c r="AD54" s="2">
        <f t="shared" si="0"/>
        <v>1.230000000000004</v>
      </c>
      <c r="AE54" s="138">
        <f t="shared" si="1"/>
        <v>-6.5645514223193757E-3</v>
      </c>
    </row>
    <row r="55" spans="1:31" x14ac:dyDescent="0.25">
      <c r="O55" s="83">
        <v>1.02</v>
      </c>
      <c r="P55" s="83">
        <f t="shared" si="3"/>
        <v>106.50840000000001</v>
      </c>
      <c r="Q55" s="83"/>
      <c r="R55"/>
      <c r="T55" s="87" t="s">
        <v>108</v>
      </c>
      <c r="U55" s="130" t="s">
        <v>554</v>
      </c>
      <c r="W55" s="133">
        <v>42654</v>
      </c>
      <c r="X55" s="10">
        <v>97.32</v>
      </c>
      <c r="Y55" s="10">
        <v>97.48</v>
      </c>
      <c r="Z55" s="10">
        <v>96.01</v>
      </c>
      <c r="AA55" s="10">
        <v>96.54</v>
      </c>
      <c r="AB55" s="95">
        <v>4202400</v>
      </c>
      <c r="AC55" s="10">
        <v>95.97</v>
      </c>
      <c r="AD55" s="2">
        <f t="shared" si="0"/>
        <v>1.4699999999999989</v>
      </c>
      <c r="AE55" s="138">
        <f t="shared" si="1"/>
        <v>-8.2670249044124455E-3</v>
      </c>
    </row>
    <row r="56" spans="1:31" x14ac:dyDescent="0.25">
      <c r="O56" s="83">
        <v>1.01</v>
      </c>
      <c r="P56" s="83">
        <f t="shared" si="3"/>
        <v>105.46420000000001</v>
      </c>
      <c r="Q56" s="83"/>
      <c r="R56"/>
      <c r="T56" s="87" t="s">
        <v>111</v>
      </c>
      <c r="U56" s="130">
        <v>20.27</v>
      </c>
      <c r="W56" s="133">
        <v>42653</v>
      </c>
      <c r="X56" s="10">
        <v>98.52</v>
      </c>
      <c r="Y56" s="10">
        <v>98.72</v>
      </c>
      <c r="Z56" s="10">
        <v>97.26</v>
      </c>
      <c r="AA56" s="10">
        <v>97.35</v>
      </c>
      <c r="AB56" s="95">
        <v>3041800</v>
      </c>
      <c r="AC56" s="10">
        <v>96.77</v>
      </c>
      <c r="AD56" s="2">
        <f t="shared" si="0"/>
        <v>1.4599999999999937</v>
      </c>
      <c r="AE56" s="138">
        <f t="shared" si="1"/>
        <v>-7.3853728587547351E-3</v>
      </c>
    </row>
    <row r="57" spans="1:31" x14ac:dyDescent="0.25">
      <c r="O57" s="83">
        <v>1</v>
      </c>
      <c r="P57" s="83">
        <f t="shared" si="3"/>
        <v>104.42</v>
      </c>
      <c r="Q57" s="83"/>
      <c r="R57"/>
      <c r="T57" s="87" t="s">
        <v>112</v>
      </c>
      <c r="U57" s="130">
        <v>5.4</v>
      </c>
      <c r="W57" s="133">
        <v>42650</v>
      </c>
      <c r="X57" s="10">
        <v>98.42</v>
      </c>
      <c r="Y57" s="10">
        <v>98.64</v>
      </c>
      <c r="Z57" s="10">
        <v>97.31</v>
      </c>
      <c r="AA57" s="10">
        <v>98.07</v>
      </c>
      <c r="AB57" s="95">
        <v>3275100</v>
      </c>
      <c r="AC57" s="10">
        <v>97.49</v>
      </c>
      <c r="AD57" s="2">
        <f t="shared" si="0"/>
        <v>1.3299999999999983</v>
      </c>
      <c r="AE57" s="138">
        <f t="shared" si="1"/>
        <v>-2.8638641710135859E-3</v>
      </c>
    </row>
    <row r="58" spans="1:31" x14ac:dyDescent="0.25">
      <c r="O58" s="83">
        <v>0.99</v>
      </c>
      <c r="P58" s="83">
        <f t="shared" si="3"/>
        <v>103.3758</v>
      </c>
      <c r="Q58" s="83"/>
      <c r="R58"/>
      <c r="T58" s="87" t="s">
        <v>109</v>
      </c>
      <c r="U58" s="130" t="s">
        <v>555</v>
      </c>
      <c r="W58" s="133">
        <v>42649</v>
      </c>
      <c r="X58" s="10">
        <v>98.36</v>
      </c>
      <c r="Y58" s="10">
        <v>98.8</v>
      </c>
      <c r="Z58" s="10">
        <v>97.95</v>
      </c>
      <c r="AA58" s="10">
        <v>98.35</v>
      </c>
      <c r="AB58" s="95">
        <v>3088700</v>
      </c>
      <c r="AC58" s="10">
        <v>97.77</v>
      </c>
      <c r="AD58" s="2">
        <f t="shared" si="0"/>
        <v>0.84999999999999432</v>
      </c>
      <c r="AE58" s="138">
        <f t="shared" si="1"/>
        <v>-1.9395671702735484E-3</v>
      </c>
    </row>
    <row r="59" spans="1:31" x14ac:dyDescent="0.25">
      <c r="O59" s="83">
        <v>0.98</v>
      </c>
      <c r="P59" s="83">
        <f t="shared" si="3"/>
        <v>102.33159999999999</v>
      </c>
      <c r="Q59" s="83"/>
      <c r="R59"/>
      <c r="W59" s="133">
        <v>42648</v>
      </c>
      <c r="X59" s="10">
        <v>97.21</v>
      </c>
      <c r="Y59" s="10">
        <v>98.84</v>
      </c>
      <c r="Z59" s="10">
        <v>96.99</v>
      </c>
      <c r="AA59" s="10">
        <v>98.54</v>
      </c>
      <c r="AB59" s="95">
        <v>3225300</v>
      </c>
      <c r="AC59" s="10">
        <v>97.96</v>
      </c>
      <c r="AD59" s="2">
        <f t="shared" si="0"/>
        <v>1.8500000000000085</v>
      </c>
      <c r="AE59" s="138">
        <f t="shared" si="1"/>
        <v>1.9354838709677358E-2</v>
      </c>
    </row>
    <row r="60" spans="1:31" x14ac:dyDescent="0.25">
      <c r="O60" s="83">
        <v>0.97</v>
      </c>
      <c r="P60" s="83">
        <f t="shared" si="3"/>
        <v>101.28740000000001</v>
      </c>
      <c r="Q60" s="83"/>
      <c r="R60"/>
      <c r="W60" s="133">
        <v>42647</v>
      </c>
      <c r="X60" s="10">
        <v>97.57</v>
      </c>
      <c r="Y60" s="10">
        <v>98.16</v>
      </c>
      <c r="Z60" s="10">
        <v>96.57</v>
      </c>
      <c r="AA60" s="10">
        <v>96.67</v>
      </c>
      <c r="AB60" s="95">
        <v>2626300</v>
      </c>
      <c r="AC60" s="10">
        <v>96.1</v>
      </c>
      <c r="AD60" s="2">
        <f t="shared" si="0"/>
        <v>1.5900000000000034</v>
      </c>
      <c r="AE60" s="138">
        <f t="shared" si="1"/>
        <v>-6.9236333574455022E-3</v>
      </c>
    </row>
    <row r="61" spans="1:31" x14ac:dyDescent="0.25">
      <c r="O61" s="83">
        <v>0.96</v>
      </c>
      <c r="P61" s="83">
        <f t="shared" si="3"/>
        <v>100.2432</v>
      </c>
      <c r="Q61" s="83"/>
      <c r="R61"/>
      <c r="W61" s="133">
        <v>42646</v>
      </c>
      <c r="X61" s="10">
        <v>97.18</v>
      </c>
      <c r="Y61" s="10">
        <v>97.89</v>
      </c>
      <c r="Z61" s="10">
        <v>97.06</v>
      </c>
      <c r="AA61" s="10">
        <v>97.35</v>
      </c>
      <c r="AB61" s="95">
        <v>2378700</v>
      </c>
      <c r="AC61" s="10">
        <v>96.77</v>
      </c>
      <c r="AD61" s="2">
        <f t="shared" si="0"/>
        <v>0.82999999999999829</v>
      </c>
      <c r="AE61" s="138">
        <f t="shared" si="1"/>
        <v>-1.8566271273853241E-3</v>
      </c>
    </row>
    <row r="62" spans="1:31" x14ac:dyDescent="0.25">
      <c r="O62" s="83">
        <v>0.95</v>
      </c>
      <c r="P62" s="83">
        <f t="shared" si="3"/>
        <v>99.198999999999998</v>
      </c>
      <c r="Q62" s="83"/>
      <c r="R62"/>
      <c r="W62" s="133">
        <v>42643</v>
      </c>
      <c r="X62" s="10">
        <v>96.78</v>
      </c>
      <c r="Y62" s="10">
        <v>98</v>
      </c>
      <c r="Z62" s="10">
        <v>96.61</v>
      </c>
      <c r="AA62" s="10">
        <v>97.53</v>
      </c>
      <c r="AB62" s="95">
        <v>5190800</v>
      </c>
      <c r="AC62" s="10">
        <v>96.95</v>
      </c>
      <c r="AD62" s="2">
        <f t="shared" si="0"/>
        <v>1.3900000000000006</v>
      </c>
      <c r="AE62" s="138">
        <f t="shared" si="1"/>
        <v>1.6353915504769834E-2</v>
      </c>
    </row>
    <row r="63" spans="1:31" x14ac:dyDescent="0.25">
      <c r="O63" s="83">
        <v>0.94</v>
      </c>
      <c r="P63" s="83">
        <f t="shared" si="3"/>
        <v>98.154799999999994</v>
      </c>
      <c r="Q63" s="83"/>
      <c r="R63"/>
      <c r="T63" s="86"/>
      <c r="W63" s="133">
        <v>42642</v>
      </c>
      <c r="X63" s="10">
        <v>96.24</v>
      </c>
      <c r="Y63" s="10">
        <v>96.79</v>
      </c>
      <c r="Z63" s="10">
        <v>95.5</v>
      </c>
      <c r="AA63" s="10">
        <v>95.96</v>
      </c>
      <c r="AB63" s="95">
        <v>2671900</v>
      </c>
      <c r="AC63" s="10">
        <v>95.39</v>
      </c>
      <c r="AD63" s="2">
        <f t="shared" si="0"/>
        <v>1.2900000000000063</v>
      </c>
      <c r="AE63" s="138">
        <f t="shared" si="1"/>
        <v>-2.0922690658018439E-3</v>
      </c>
    </row>
    <row r="64" spans="1:31" x14ac:dyDescent="0.25">
      <c r="O64" s="83">
        <v>0.93</v>
      </c>
      <c r="P64" s="83">
        <f t="shared" si="3"/>
        <v>97.110600000000005</v>
      </c>
      <c r="Q64" s="83"/>
      <c r="R64"/>
      <c r="S64" s="86"/>
      <c r="T64"/>
      <c r="W64" s="133">
        <v>42641</v>
      </c>
      <c r="X64" s="10">
        <v>94.98</v>
      </c>
      <c r="Y64" s="10">
        <v>96.23</v>
      </c>
      <c r="Z64" s="10">
        <v>94.94</v>
      </c>
      <c r="AA64" s="10">
        <v>96.16</v>
      </c>
      <c r="AB64" s="95">
        <v>2533500</v>
      </c>
      <c r="AC64" s="10">
        <v>95.59</v>
      </c>
      <c r="AD64" s="2">
        <f t="shared" si="0"/>
        <v>1.2900000000000063</v>
      </c>
      <c r="AE64" s="138">
        <f t="shared" si="1"/>
        <v>1.3787252094601632E-2</v>
      </c>
    </row>
    <row r="65" spans="15:31" x14ac:dyDescent="0.25">
      <c r="O65" s="83">
        <v>0.92</v>
      </c>
      <c r="P65" s="83">
        <f t="shared" si="3"/>
        <v>96.066400000000002</v>
      </c>
      <c r="Q65" s="83"/>
      <c r="R65"/>
      <c r="S65" s="86"/>
      <c r="T65"/>
      <c r="W65" s="133">
        <v>42640</v>
      </c>
      <c r="X65" s="10">
        <v>94.13</v>
      </c>
      <c r="Y65" s="10">
        <v>95.36</v>
      </c>
      <c r="Z65" s="10">
        <v>93.79</v>
      </c>
      <c r="AA65" s="10">
        <v>94.85</v>
      </c>
      <c r="AB65" s="95">
        <v>3167400</v>
      </c>
      <c r="AC65" s="10">
        <v>94.29</v>
      </c>
      <c r="AD65" s="2">
        <f t="shared" si="0"/>
        <v>1.5699999999999932</v>
      </c>
      <c r="AE65" s="138">
        <f t="shared" si="1"/>
        <v>7.1565904721213602E-3</v>
      </c>
    </row>
    <row r="66" spans="15:31" x14ac:dyDescent="0.25">
      <c r="O66" s="83">
        <v>0.91</v>
      </c>
      <c r="P66" s="83">
        <f t="shared" si="3"/>
        <v>95.022199999999998</v>
      </c>
      <c r="Q66" s="83"/>
      <c r="R66"/>
      <c r="S66" s="86"/>
      <c r="T66"/>
      <c r="W66" s="133">
        <v>42639</v>
      </c>
      <c r="X66" s="10">
        <v>94.11</v>
      </c>
      <c r="Y66" s="10">
        <v>94.46</v>
      </c>
      <c r="Z66" s="10">
        <v>93.53</v>
      </c>
      <c r="AA66" s="10">
        <v>94.18</v>
      </c>
      <c r="AB66" s="95">
        <v>3625100</v>
      </c>
      <c r="AC66" s="10">
        <v>93.62</v>
      </c>
      <c r="AD66" s="2">
        <f t="shared" si="0"/>
        <v>0.92999999999999261</v>
      </c>
      <c r="AE66" s="138">
        <f t="shared" si="1"/>
        <v>-1.5996587394687678E-3</v>
      </c>
    </row>
    <row r="67" spans="15:31" x14ac:dyDescent="0.25">
      <c r="O67" s="83">
        <v>0.9</v>
      </c>
      <c r="P67" s="83">
        <f t="shared" si="3"/>
        <v>93.978000000000009</v>
      </c>
      <c r="Q67" s="83"/>
      <c r="R67"/>
      <c r="S67" s="86"/>
      <c r="T67"/>
      <c r="W67" s="133">
        <v>42636</v>
      </c>
      <c r="X67" s="10">
        <v>94.78</v>
      </c>
      <c r="Y67" s="10">
        <v>94.93</v>
      </c>
      <c r="Z67" s="10">
        <v>94.22</v>
      </c>
      <c r="AA67" s="10">
        <v>94.33</v>
      </c>
      <c r="AB67" s="95">
        <v>2912900</v>
      </c>
      <c r="AC67" s="10">
        <v>93.77</v>
      </c>
      <c r="AD67" s="2">
        <f>Y67-Z67</f>
        <v>0.71000000000000796</v>
      </c>
      <c r="AE67" s="138">
        <f>AC67/AC68-1</f>
        <v>-7.9348286077021157E-3</v>
      </c>
    </row>
    <row r="68" spans="15:31" x14ac:dyDescent="0.25">
      <c r="W68" s="133">
        <v>42635</v>
      </c>
      <c r="X68" s="10">
        <v>95.78</v>
      </c>
      <c r="Y68" s="10">
        <v>96.17</v>
      </c>
      <c r="Z68" s="10">
        <v>95.03</v>
      </c>
      <c r="AA68" s="10">
        <v>95.08</v>
      </c>
      <c r="AB68" s="95">
        <v>2960900</v>
      </c>
      <c r="AC68" s="10">
        <v>94.52</v>
      </c>
      <c r="AD68" s="2">
        <f>Y68-Z68</f>
        <v>1.1400000000000006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61" priority="11">
      <formula>F24&gt;0</formula>
    </cfRule>
    <cfRule type="expression" dxfId="460" priority="12">
      <formula>F24&lt;0</formula>
    </cfRule>
  </conditionalFormatting>
  <conditionalFormatting sqref="H27:H30">
    <cfRule type="expression" dxfId="459" priority="9">
      <formula>H27&gt;0</formula>
    </cfRule>
    <cfRule type="expression" dxfId="458" priority="10">
      <formula>H27&lt;0</formula>
    </cfRule>
  </conditionalFormatting>
  <conditionalFormatting sqref="F25">
    <cfRule type="expression" dxfId="457" priority="7">
      <formula>F25&gt;0</formula>
    </cfRule>
    <cfRule type="expression" dxfId="456" priority="8">
      <formula>F25&lt;0</formula>
    </cfRule>
  </conditionalFormatting>
  <conditionalFormatting sqref="H24:H26">
    <cfRule type="expression" dxfId="455" priority="5">
      <formula>H24&gt;0</formula>
    </cfRule>
    <cfRule type="expression" dxfId="454" priority="6">
      <formula>H24&lt;0</formula>
    </cfRule>
  </conditionalFormatting>
  <conditionalFormatting sqref="Q7">
    <cfRule type="expression" dxfId="453" priority="3">
      <formula>Q7&gt;0</formula>
    </cfRule>
    <cfRule type="expression" dxfId="452" priority="4">
      <formula>Q7&lt;0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9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296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43.51</v>
      </c>
      <c r="Y2" s="40">
        <v>43.7</v>
      </c>
      <c r="Z2" s="40">
        <v>43.16</v>
      </c>
      <c r="AA2" s="365">
        <v>43.51</v>
      </c>
      <c r="AB2" s="95">
        <v>1474300</v>
      </c>
      <c r="AC2" s="243">
        <v>43.51</v>
      </c>
      <c r="AD2" s="2">
        <f>Y2-Z2</f>
        <v>0.54000000000000625</v>
      </c>
      <c r="AE2" s="138">
        <f>AC2/AC3-1</f>
        <v>2.9967727063162641E-3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42.66</v>
      </c>
      <c r="T3" s="121"/>
      <c r="W3" s="94">
        <v>42726</v>
      </c>
      <c r="X3" s="365">
        <v>44.83</v>
      </c>
      <c r="Y3" s="40">
        <v>44.87</v>
      </c>
      <c r="Z3" s="40">
        <v>43.33</v>
      </c>
      <c r="AA3" s="365">
        <v>43.38</v>
      </c>
      <c r="AB3" s="95">
        <v>1050700</v>
      </c>
      <c r="AC3" s="243">
        <v>43.38</v>
      </c>
      <c r="AD3" s="2">
        <f>Y3-Z3</f>
        <v>1.5399999999999991</v>
      </c>
      <c r="AE3" s="138">
        <f>AC3/AC4-1</f>
        <v>-3.449810816826171E-2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42.66</v>
      </c>
      <c r="R4" s="529">
        <v>-6.3E-3</v>
      </c>
      <c r="T4" s="121"/>
      <c r="W4" s="94">
        <v>42725</v>
      </c>
      <c r="X4" s="365">
        <v>45.02</v>
      </c>
      <c r="Y4" s="40">
        <v>45.16</v>
      </c>
      <c r="Z4" s="40">
        <v>44.63</v>
      </c>
      <c r="AA4" s="365">
        <v>44.93</v>
      </c>
      <c r="AB4" s="95">
        <v>658600</v>
      </c>
      <c r="AC4" s="243">
        <v>44.93</v>
      </c>
      <c r="AD4" s="2">
        <f t="shared" ref="AD4:AD67" si="0">Y4-Z4</f>
        <v>0.52999999999999403</v>
      </c>
      <c r="AE4" s="138">
        <f t="shared" ref="AE4:AE67" si="1">AC4/AC5-1</f>
        <v>2.2261798753331341E-4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43.52</v>
      </c>
      <c r="Y5" s="40">
        <v>45.5</v>
      </c>
      <c r="Z5" s="40">
        <v>43.26</v>
      </c>
      <c r="AA5" s="365">
        <v>44.92</v>
      </c>
      <c r="AB5" s="95">
        <v>1891900</v>
      </c>
      <c r="AC5" s="243">
        <v>44.92</v>
      </c>
      <c r="AD5" s="2">
        <f t="shared" si="0"/>
        <v>2.240000000000002</v>
      </c>
      <c r="AE5" s="138">
        <f t="shared" si="1"/>
        <v>4.3195541105434332E-2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43.97</v>
      </c>
      <c r="Y6" s="40">
        <v>43.97</v>
      </c>
      <c r="Z6" s="40">
        <v>42.9</v>
      </c>
      <c r="AA6" s="365">
        <v>43.06</v>
      </c>
      <c r="AB6" s="95">
        <v>1362900</v>
      </c>
      <c r="AC6" s="243">
        <v>43.06</v>
      </c>
      <c r="AD6" s="2">
        <f t="shared" si="0"/>
        <v>1.0700000000000003</v>
      </c>
      <c r="AE6" s="138">
        <f t="shared" si="1"/>
        <v>-2.4246544300929096E-2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427.92000000000007</v>
      </c>
      <c r="R7">
        <v>0</v>
      </c>
      <c r="T7" s="85"/>
      <c r="W7" s="94">
        <v>42720</v>
      </c>
      <c r="X7" s="365">
        <v>45.2</v>
      </c>
      <c r="Y7" s="40">
        <v>45.2</v>
      </c>
      <c r="Z7" s="40">
        <v>43.81</v>
      </c>
      <c r="AA7" s="365">
        <v>44.13</v>
      </c>
      <c r="AB7" s="95">
        <v>1968000</v>
      </c>
      <c r="AC7" s="243">
        <v>44.13</v>
      </c>
      <c r="AD7" s="2">
        <f t="shared" si="0"/>
        <v>1.3900000000000006</v>
      </c>
      <c r="AE7" s="138">
        <f t="shared" si="1"/>
        <v>-2.2374833850243636E-2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42719</v>
      </c>
      <c r="X8" s="365">
        <v>44.17</v>
      </c>
      <c r="Y8" s="40">
        <v>45.37</v>
      </c>
      <c r="Z8" s="40">
        <v>43.52</v>
      </c>
      <c r="AA8" s="365">
        <v>45.14</v>
      </c>
      <c r="AB8" s="95">
        <v>2064000</v>
      </c>
      <c r="AC8" s="243">
        <v>45.14</v>
      </c>
      <c r="AD8" s="2">
        <f t="shared" si="0"/>
        <v>1.8499999999999943</v>
      </c>
      <c r="AE8" s="138">
        <f t="shared" si="1"/>
        <v>2.5210084033613356E-2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365">
        <v>43.92</v>
      </c>
      <c r="Y9" s="40">
        <v>44.91</v>
      </c>
      <c r="Z9" s="40">
        <v>43.65</v>
      </c>
      <c r="AA9" s="365">
        <v>44.03</v>
      </c>
      <c r="AB9" s="95">
        <v>1342800</v>
      </c>
      <c r="AC9" s="243">
        <v>44.03</v>
      </c>
      <c r="AD9" s="2">
        <f t="shared" si="0"/>
        <v>1.259999999999998</v>
      </c>
      <c r="AE9" s="138">
        <f t="shared" si="1"/>
        <v>2.9612756264236761E-3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427.92000000000007</v>
      </c>
      <c r="W10" s="94">
        <v>42717</v>
      </c>
      <c r="X10" s="365">
        <v>44.04</v>
      </c>
      <c r="Y10" s="40">
        <v>44.16</v>
      </c>
      <c r="Z10" s="40">
        <v>43.58</v>
      </c>
      <c r="AA10" s="365">
        <v>43.9</v>
      </c>
      <c r="AB10" s="95">
        <v>1274800</v>
      </c>
      <c r="AC10" s="243">
        <v>43.9</v>
      </c>
      <c r="AD10" s="2">
        <f t="shared" si="0"/>
        <v>0.57999999999999829</v>
      </c>
      <c r="AE10" s="138">
        <f t="shared" si="1"/>
        <v>-2.0459195271653741E-3</v>
      </c>
    </row>
    <row r="11" spans="1:40" x14ac:dyDescent="0.25">
      <c r="O11" s="11" t="s">
        <v>179</v>
      </c>
      <c r="Q11" s="138">
        <v>0</v>
      </c>
      <c r="W11" s="94">
        <v>42716</v>
      </c>
      <c r="X11" s="365">
        <v>44.21</v>
      </c>
      <c r="Y11" s="40">
        <v>44.38</v>
      </c>
      <c r="Z11" s="40">
        <v>43.32</v>
      </c>
      <c r="AA11" s="365">
        <v>43.99</v>
      </c>
      <c r="AB11" s="95">
        <v>1906800</v>
      </c>
      <c r="AC11" s="243">
        <v>43.99</v>
      </c>
      <c r="AD11" s="2">
        <f t="shared" si="0"/>
        <v>1.0600000000000023</v>
      </c>
      <c r="AE11" s="138">
        <f t="shared" si="1"/>
        <v>-1.1460674157303341E-2</v>
      </c>
      <c r="AK11" s="234"/>
      <c r="AN11" s="234"/>
    </row>
    <row r="12" spans="1:40" x14ac:dyDescent="0.25">
      <c r="W12" s="94">
        <v>42713</v>
      </c>
      <c r="X12" s="365">
        <v>44.19</v>
      </c>
      <c r="Y12" s="40">
        <v>44.7</v>
      </c>
      <c r="Z12" s="40">
        <v>43.76</v>
      </c>
      <c r="AA12" s="365">
        <v>44.5</v>
      </c>
      <c r="AB12" s="95">
        <v>1182900</v>
      </c>
      <c r="AC12" s="243">
        <v>44.5</v>
      </c>
      <c r="AD12" s="2">
        <f t="shared" si="0"/>
        <v>0.94000000000000483</v>
      </c>
      <c r="AE12" s="138">
        <f t="shared" si="1"/>
        <v>1.0904134484325256E-2</v>
      </c>
    </row>
    <row r="13" spans="1:40" x14ac:dyDescent="0.25">
      <c r="W13" s="94">
        <v>42712</v>
      </c>
      <c r="X13" s="365">
        <v>42.77</v>
      </c>
      <c r="Y13" s="40">
        <v>44.17</v>
      </c>
      <c r="Z13" s="40">
        <v>42.38</v>
      </c>
      <c r="AA13" s="365">
        <v>44.02</v>
      </c>
      <c r="AB13" s="95">
        <v>2234100</v>
      </c>
      <c r="AC13" s="243">
        <v>44.02</v>
      </c>
      <c r="AD13" s="2">
        <f t="shared" si="0"/>
        <v>1.7899999999999991</v>
      </c>
      <c r="AE13" s="138">
        <f t="shared" si="1"/>
        <v>3.1879981247070033E-2</v>
      </c>
      <c r="AK13" s="234"/>
      <c r="AN13" s="234"/>
    </row>
    <row r="14" spans="1:40" x14ac:dyDescent="0.25">
      <c r="T14" s="84"/>
      <c r="U14" s="11"/>
      <c r="W14" s="94">
        <v>42711</v>
      </c>
      <c r="X14" s="365">
        <v>41.27</v>
      </c>
      <c r="Y14" s="40">
        <v>42.86</v>
      </c>
      <c r="Z14" s="40">
        <v>41.08</v>
      </c>
      <c r="AA14" s="365">
        <v>42.66</v>
      </c>
      <c r="AB14" s="95">
        <v>1446100</v>
      </c>
      <c r="AC14" s="243">
        <v>42.66</v>
      </c>
      <c r="AD14" s="2">
        <f t="shared" si="0"/>
        <v>1.7800000000000011</v>
      </c>
      <c r="AE14" s="138">
        <f t="shared" si="1"/>
        <v>3.4181818181818091E-2</v>
      </c>
    </row>
    <row r="15" spans="1:40" x14ac:dyDescent="0.25">
      <c r="W15" s="94">
        <v>42710</v>
      </c>
      <c r="X15" s="365">
        <v>40.880000000000003</v>
      </c>
      <c r="Y15" s="40">
        <v>41.41</v>
      </c>
      <c r="Z15" s="40">
        <v>40.47</v>
      </c>
      <c r="AA15" s="365">
        <v>41.25</v>
      </c>
      <c r="AB15" s="95">
        <v>1151400</v>
      </c>
      <c r="AC15" s="243">
        <v>41.25</v>
      </c>
      <c r="AD15" s="2">
        <f t="shared" si="0"/>
        <v>0.93999999999999773</v>
      </c>
      <c r="AE15" s="138">
        <f t="shared" si="1"/>
        <v>1.5009842519684957E-2</v>
      </c>
      <c r="AK15" s="234"/>
      <c r="AN15" s="234"/>
    </row>
    <row r="16" spans="1:40" x14ac:dyDescent="0.25">
      <c r="W16" s="94">
        <v>42709</v>
      </c>
      <c r="X16" s="365">
        <v>39.700000000000003</v>
      </c>
      <c r="Y16" s="40">
        <v>40.99</v>
      </c>
      <c r="Z16" s="40">
        <v>39.479999999999997</v>
      </c>
      <c r="AA16" s="365">
        <v>40.64</v>
      </c>
      <c r="AB16" s="95">
        <v>1406200</v>
      </c>
      <c r="AC16" s="243">
        <v>40.64</v>
      </c>
      <c r="AD16" s="2">
        <f t="shared" si="0"/>
        <v>1.5100000000000051</v>
      </c>
      <c r="AE16" s="138">
        <f t="shared" si="1"/>
        <v>3.4623217922606919E-2</v>
      </c>
    </row>
    <row r="17" spans="1:40" x14ac:dyDescent="0.25">
      <c r="W17" s="94">
        <v>42706</v>
      </c>
      <c r="X17" s="365">
        <v>38.71</v>
      </c>
      <c r="Y17" s="40">
        <v>39.33</v>
      </c>
      <c r="Z17" s="40">
        <v>38.659999999999997</v>
      </c>
      <c r="AA17" s="365">
        <v>39.28</v>
      </c>
      <c r="AB17" s="95">
        <v>1092300</v>
      </c>
      <c r="AC17" s="243">
        <v>39.28</v>
      </c>
      <c r="AD17" s="2">
        <f t="shared" si="0"/>
        <v>0.67000000000000171</v>
      </c>
      <c r="AE17" s="138">
        <f t="shared" si="1"/>
        <v>1.1068211068210987E-2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42705</v>
      </c>
      <c r="X18" s="365">
        <v>39.869999999999997</v>
      </c>
      <c r="Y18" s="40">
        <v>40.28</v>
      </c>
      <c r="Z18" s="40">
        <v>38.68</v>
      </c>
      <c r="AA18" s="365">
        <v>38.85</v>
      </c>
      <c r="AB18" s="95">
        <v>1323700</v>
      </c>
      <c r="AC18" s="243">
        <v>38.85</v>
      </c>
      <c r="AD18" s="2">
        <f t="shared" si="0"/>
        <v>1.6000000000000014</v>
      </c>
      <c r="AE18" s="138">
        <f t="shared" si="1"/>
        <v>-2.4114544084400946E-2</v>
      </c>
    </row>
    <row r="19" spans="1:40" x14ac:dyDescent="0.25">
      <c r="W19" s="94">
        <v>42704</v>
      </c>
      <c r="X19" s="365">
        <v>40.479999999999997</v>
      </c>
      <c r="Y19" s="40">
        <v>40.479999999999997</v>
      </c>
      <c r="Z19" s="40">
        <v>39.32</v>
      </c>
      <c r="AA19" s="365">
        <v>39.81</v>
      </c>
      <c r="AB19" s="95">
        <v>1752300</v>
      </c>
      <c r="AC19" s="243">
        <v>39.81</v>
      </c>
      <c r="AD19" s="2">
        <f t="shared" si="0"/>
        <v>1.1599999999999966</v>
      </c>
      <c r="AE19" s="138">
        <f t="shared" si="1"/>
        <v>-2.2107590272660294E-2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42703</v>
      </c>
      <c r="X20" s="365">
        <v>40.31</v>
      </c>
      <c r="Y20" s="40">
        <v>40.71</v>
      </c>
      <c r="Z20" s="40">
        <v>40.090000000000003</v>
      </c>
      <c r="AA20" s="365">
        <v>40.71</v>
      </c>
      <c r="AB20" s="95">
        <v>1220600</v>
      </c>
      <c r="AC20" s="243">
        <v>40.71</v>
      </c>
      <c r="AD20" s="2">
        <f t="shared" si="0"/>
        <v>0.61999999999999744</v>
      </c>
      <c r="AE20" s="138">
        <f t="shared" si="1"/>
        <v>1.5211970074813008E-2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42702</v>
      </c>
      <c r="X21" s="365">
        <v>40.51</v>
      </c>
      <c r="Y21" s="40">
        <v>40.659999999999997</v>
      </c>
      <c r="Z21" s="40">
        <v>39.770000000000003</v>
      </c>
      <c r="AA21" s="365">
        <v>40.1</v>
      </c>
      <c r="AB21" s="95">
        <v>1525400</v>
      </c>
      <c r="AC21" s="243">
        <v>40.1</v>
      </c>
      <c r="AD21" s="2">
        <f t="shared" si="0"/>
        <v>0.88999999999999346</v>
      </c>
      <c r="AE21" s="138">
        <f t="shared" si="1"/>
        <v>-1.1828486939378879E-2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42699</v>
      </c>
      <c r="X22" s="365">
        <v>39.96</v>
      </c>
      <c r="Y22" s="40">
        <v>40.590000000000003</v>
      </c>
      <c r="Z22" s="40">
        <v>39.65</v>
      </c>
      <c r="AA22" s="365">
        <v>40.58</v>
      </c>
      <c r="AB22" s="95">
        <v>510700</v>
      </c>
      <c r="AC22" s="243">
        <v>40.58</v>
      </c>
      <c r="AD22" s="2">
        <f t="shared" si="0"/>
        <v>0.94000000000000483</v>
      </c>
      <c r="AE22" s="138">
        <f t="shared" si="1"/>
        <v>1.5007503751875984E-2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42697</v>
      </c>
      <c r="X23" s="365">
        <v>39.31</v>
      </c>
      <c r="Y23" s="40">
        <v>40.21</v>
      </c>
      <c r="Z23" s="40">
        <v>39.31</v>
      </c>
      <c r="AA23" s="365">
        <v>39.979999999999997</v>
      </c>
      <c r="AB23" s="95">
        <v>1123000</v>
      </c>
      <c r="AC23" s="243">
        <v>39.979999999999997</v>
      </c>
      <c r="AD23" s="2">
        <f t="shared" si="0"/>
        <v>0.89999999999999858</v>
      </c>
      <c r="AE23" s="138">
        <f t="shared" si="1"/>
        <v>-6.7080745341615566E-3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42696</v>
      </c>
      <c r="X24" s="365">
        <v>39.85</v>
      </c>
      <c r="Y24" s="40">
        <v>40.35</v>
      </c>
      <c r="Z24" s="40">
        <v>39.46</v>
      </c>
      <c r="AA24" s="365">
        <v>40.25</v>
      </c>
      <c r="AB24" s="95">
        <v>1451900</v>
      </c>
      <c r="AC24" s="243">
        <v>40.25</v>
      </c>
      <c r="AD24" s="2">
        <f t="shared" si="0"/>
        <v>0.89000000000000057</v>
      </c>
      <c r="AE24" s="138">
        <f t="shared" si="1"/>
        <v>1.6670876483960484E-2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42695</v>
      </c>
      <c r="X25" s="365">
        <v>39.79</v>
      </c>
      <c r="Y25" s="40">
        <v>40.119999999999997</v>
      </c>
      <c r="Z25" s="40">
        <v>39.46</v>
      </c>
      <c r="AA25" s="365">
        <v>39.590000000000003</v>
      </c>
      <c r="AB25" s="95">
        <v>1324100</v>
      </c>
      <c r="AC25" s="243">
        <v>39.590000000000003</v>
      </c>
      <c r="AD25" s="2">
        <f t="shared" si="0"/>
        <v>0.65999999999999659</v>
      </c>
      <c r="AE25" s="138">
        <f t="shared" si="1"/>
        <v>-2.2681451612902581E-3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42692</v>
      </c>
      <c r="X26" s="365">
        <v>39.68</v>
      </c>
      <c r="Y26" s="40">
        <v>40.07</v>
      </c>
      <c r="Z26" s="40">
        <v>39.14</v>
      </c>
      <c r="AA26" s="365">
        <v>39.68</v>
      </c>
      <c r="AB26" s="95">
        <v>1597400</v>
      </c>
      <c r="AC26" s="243">
        <v>39.68</v>
      </c>
      <c r="AD26" s="2">
        <f t="shared" si="0"/>
        <v>0.92999999999999972</v>
      </c>
      <c r="AE26" s="138">
        <f t="shared" si="1"/>
        <v>-3.7660055234747247E-3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42691</v>
      </c>
      <c r="X27" s="365">
        <v>39.6</v>
      </c>
      <c r="Y27" s="40">
        <v>40.049999999999997</v>
      </c>
      <c r="Z27" s="40">
        <v>39.33</v>
      </c>
      <c r="AA27" s="365">
        <v>39.83</v>
      </c>
      <c r="AB27" s="95">
        <v>1294200</v>
      </c>
      <c r="AC27" s="243">
        <v>39.83</v>
      </c>
      <c r="AD27" s="2">
        <f t="shared" si="0"/>
        <v>0.71999999999999886</v>
      </c>
      <c r="AE27" s="138">
        <f t="shared" si="1"/>
        <v>6.5706343189284588E-3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42690</v>
      </c>
      <c r="X28" s="365">
        <v>40.130000000000003</v>
      </c>
      <c r="Y28" s="40">
        <v>40.130000000000003</v>
      </c>
      <c r="Z28" s="40">
        <v>39.1</v>
      </c>
      <c r="AA28" s="365">
        <v>39.57</v>
      </c>
      <c r="AB28" s="95">
        <v>1252400</v>
      </c>
      <c r="AC28" s="243">
        <v>39.57</v>
      </c>
      <c r="AD28" s="2">
        <f t="shared" si="0"/>
        <v>1.0300000000000011</v>
      </c>
      <c r="AE28" s="138">
        <f t="shared" si="1"/>
        <v>-1.4936519790888725E-2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42689</v>
      </c>
      <c r="X29" s="365">
        <v>41.49</v>
      </c>
      <c r="Y29" s="40">
        <v>41.49</v>
      </c>
      <c r="Z29" s="40">
        <v>40.1</v>
      </c>
      <c r="AA29" s="365">
        <v>40.17</v>
      </c>
      <c r="AB29" s="95">
        <v>1996800</v>
      </c>
      <c r="AC29" s="243">
        <v>40.17</v>
      </c>
      <c r="AD29" s="2">
        <f t="shared" si="0"/>
        <v>1.3900000000000006</v>
      </c>
      <c r="AE29" s="138">
        <f t="shared" si="1"/>
        <v>-2.8301886792452824E-2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42688</v>
      </c>
      <c r="X30" s="365">
        <v>38.5</v>
      </c>
      <c r="Y30" s="40">
        <v>41.61</v>
      </c>
      <c r="Z30" s="40">
        <v>38.5</v>
      </c>
      <c r="AA30" s="365">
        <v>41.34</v>
      </c>
      <c r="AB30" s="95">
        <v>3492900</v>
      </c>
      <c r="AC30" s="243">
        <v>41.34</v>
      </c>
      <c r="AD30" s="2">
        <f t="shared" si="0"/>
        <v>3.1099999999999994</v>
      </c>
      <c r="AE30" s="138">
        <f t="shared" si="1"/>
        <v>7.6002082248828762E-2</v>
      </c>
    </row>
    <row r="31" spans="1:40" x14ac:dyDescent="0.25">
      <c r="B31" s="193">
        <v>42701</v>
      </c>
      <c r="C31" s="10">
        <v>50</v>
      </c>
      <c r="D31" s="40">
        <v>36.58</v>
      </c>
      <c r="E31" s="40">
        <v>40.58</v>
      </c>
      <c r="F31" s="40">
        <f t="shared" ref="F31" si="14">C31*(E31-D31)</f>
        <v>200</v>
      </c>
      <c r="G31" s="40">
        <f t="shared" ref="G31" si="15">D31*C31</f>
        <v>1829</v>
      </c>
      <c r="H31" s="231">
        <f t="shared" ref="H31" si="16">(E31-D31)/D31</f>
        <v>0.10934937124111536</v>
      </c>
      <c r="I31" s="40"/>
      <c r="W31" s="94">
        <v>42685</v>
      </c>
      <c r="X31" s="365">
        <v>37.68</v>
      </c>
      <c r="Y31" s="40">
        <v>39.04</v>
      </c>
      <c r="Z31" s="40">
        <v>37.07</v>
      </c>
      <c r="AA31" s="365">
        <v>38.42</v>
      </c>
      <c r="AB31" s="95">
        <v>3202300</v>
      </c>
      <c r="AC31" s="243">
        <v>38.42</v>
      </c>
      <c r="AD31" s="2">
        <f t="shared" si="0"/>
        <v>1.9699999999999989</v>
      </c>
      <c r="AE31" s="138">
        <f t="shared" si="1"/>
        <v>1.1851461680274067E-2</v>
      </c>
    </row>
    <row r="32" spans="1:40" x14ac:dyDescent="0.25">
      <c r="B32" s="193">
        <v>42705</v>
      </c>
      <c r="C32" s="10">
        <v>50</v>
      </c>
      <c r="D32" s="40">
        <v>36.58</v>
      </c>
      <c r="E32" s="40">
        <v>38.85</v>
      </c>
      <c r="F32" s="40">
        <f t="shared" ref="F32" si="17">C32*(E32-D32)</f>
        <v>113.50000000000016</v>
      </c>
      <c r="G32" s="40">
        <f t="shared" ref="G32" si="18">D32*C32</f>
        <v>1829</v>
      </c>
      <c r="H32" s="231">
        <f t="shared" ref="H32" si="19">(E32-D32)/D32</f>
        <v>6.205576817933306E-2</v>
      </c>
      <c r="I32" s="40"/>
      <c r="W32" s="94">
        <v>42684</v>
      </c>
      <c r="X32" s="365">
        <v>35.799999999999997</v>
      </c>
      <c r="Y32" s="40">
        <v>38.520000000000003</v>
      </c>
      <c r="Z32" s="40">
        <v>35.799999999999997</v>
      </c>
      <c r="AA32" s="365">
        <v>37.97</v>
      </c>
      <c r="AB32" s="95">
        <v>4985600</v>
      </c>
      <c r="AC32" s="243">
        <v>37.97</v>
      </c>
      <c r="AD32" s="2">
        <f t="shared" si="0"/>
        <v>2.720000000000006</v>
      </c>
      <c r="AE32" s="138">
        <f t="shared" si="1"/>
        <v>6.8674359696031528E-2</v>
      </c>
    </row>
    <row r="33" spans="1:31" x14ac:dyDescent="0.25">
      <c r="B33" s="193">
        <v>42710</v>
      </c>
      <c r="C33" s="10">
        <v>0</v>
      </c>
      <c r="D33" s="40"/>
      <c r="E33" s="40"/>
      <c r="F33" s="40">
        <v>234.96</v>
      </c>
      <c r="G33" s="40"/>
      <c r="H33" s="231"/>
      <c r="I33" s="40"/>
      <c r="W33" s="94">
        <v>42683</v>
      </c>
      <c r="X33" s="365">
        <v>36.82</v>
      </c>
      <c r="Y33" s="40">
        <v>38.299999999999997</v>
      </c>
      <c r="Z33" s="40">
        <v>35.21</v>
      </c>
      <c r="AA33" s="365">
        <v>35.53</v>
      </c>
      <c r="AB33" s="95">
        <v>5487500</v>
      </c>
      <c r="AC33" s="243">
        <v>35.53</v>
      </c>
      <c r="AD33" s="2">
        <f t="shared" si="0"/>
        <v>3.0899999999999963</v>
      </c>
      <c r="AE33" s="138">
        <f t="shared" si="1"/>
        <v>-9.2001022233580421E-2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365">
        <v>37.840000000000003</v>
      </c>
      <c r="Y34" s="40">
        <v>39.25</v>
      </c>
      <c r="Z34" s="40">
        <v>37.47</v>
      </c>
      <c r="AA34" s="365">
        <v>39.130000000000003</v>
      </c>
      <c r="AB34" s="95">
        <v>3036100</v>
      </c>
      <c r="AC34" s="243">
        <v>39.130000000000003</v>
      </c>
      <c r="AD34" s="2">
        <f t="shared" si="0"/>
        <v>1.7800000000000011</v>
      </c>
      <c r="AE34" s="138">
        <f t="shared" si="1"/>
        <v>3.436426116838498E-2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365">
        <v>37.69</v>
      </c>
      <c r="Y35" s="40">
        <v>37.86</v>
      </c>
      <c r="Z35" s="40">
        <v>37.42</v>
      </c>
      <c r="AA35" s="365">
        <v>37.83</v>
      </c>
      <c r="AB35" s="95">
        <v>2555400</v>
      </c>
      <c r="AC35" s="243">
        <v>37.83</v>
      </c>
      <c r="AD35" s="2">
        <f t="shared" si="0"/>
        <v>0.43999999999999773</v>
      </c>
      <c r="AE35" s="138">
        <f t="shared" si="1"/>
        <v>2.2432432432432314E-2</v>
      </c>
    </row>
    <row r="36" spans="1:31" x14ac:dyDescent="0.25">
      <c r="W36" s="94">
        <v>42678</v>
      </c>
      <c r="X36" s="365">
        <v>36.869999999999997</v>
      </c>
      <c r="Y36" s="40">
        <v>37.79</v>
      </c>
      <c r="Z36" s="40">
        <v>36.869999999999997</v>
      </c>
      <c r="AA36" s="365">
        <v>37</v>
      </c>
      <c r="AB36" s="95">
        <v>1232300</v>
      </c>
      <c r="AC36" s="243">
        <v>37</v>
      </c>
      <c r="AD36" s="2">
        <f t="shared" si="0"/>
        <v>0.92000000000000171</v>
      </c>
      <c r="AE36" s="138">
        <f t="shared" si="1"/>
        <v>-5.6436441816716254E-3</v>
      </c>
    </row>
    <row r="37" spans="1:31" x14ac:dyDescent="0.25">
      <c r="L37" t="s">
        <v>215</v>
      </c>
      <c r="M37" s="2">
        <f>M55+K55-F55</f>
        <v>427.92000000000007</v>
      </c>
      <c r="W37" s="94">
        <v>42677</v>
      </c>
      <c r="X37" s="365">
        <v>37.6</v>
      </c>
      <c r="Y37" s="40">
        <v>37.85</v>
      </c>
      <c r="Z37" s="40">
        <v>37.020000000000003</v>
      </c>
      <c r="AA37" s="365">
        <v>37.21</v>
      </c>
      <c r="AB37" s="95">
        <v>1502000</v>
      </c>
      <c r="AC37" s="243">
        <v>37.21</v>
      </c>
      <c r="AD37" s="2">
        <f t="shared" si="0"/>
        <v>0.82999999999999829</v>
      </c>
      <c r="AE37" s="138">
        <f t="shared" si="1"/>
        <v>-7.4686583088824365E-3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42676</v>
      </c>
      <c r="X38" s="365">
        <v>37.79</v>
      </c>
      <c r="Y38" s="40">
        <v>38.32</v>
      </c>
      <c r="Z38" s="40">
        <v>37.21</v>
      </c>
      <c r="AA38" s="365">
        <v>37.49</v>
      </c>
      <c r="AB38" s="95">
        <v>1170600</v>
      </c>
      <c r="AC38" s="243">
        <v>37.49</v>
      </c>
      <c r="AD38" s="2">
        <f t="shared" si="0"/>
        <v>1.1099999999999994</v>
      </c>
      <c r="AE38" s="138">
        <f t="shared" si="1"/>
        <v>-5.5702917771883742E-3</v>
      </c>
    </row>
    <row r="39" spans="1:31" ht="20.25" thickBot="1" x14ac:dyDescent="0.35">
      <c r="A39" s="265" t="s">
        <v>296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614" t="s">
        <v>78</v>
      </c>
      <c r="Q39" s="614"/>
      <c r="R39" s="34"/>
      <c r="T39" s="91" t="s">
        <v>113</v>
      </c>
      <c r="W39" s="94">
        <v>42675</v>
      </c>
      <c r="X39" s="365">
        <v>39.11</v>
      </c>
      <c r="Y39" s="40">
        <v>39.14</v>
      </c>
      <c r="Z39" s="40">
        <v>37.21</v>
      </c>
      <c r="AA39" s="365">
        <v>37.700000000000003</v>
      </c>
      <c r="AB39" s="95">
        <v>1760000</v>
      </c>
      <c r="AC39" s="243">
        <v>37.700000000000003</v>
      </c>
      <c r="AD39" s="2">
        <f t="shared" si="0"/>
        <v>1.9299999999999997</v>
      </c>
      <c r="AE39" s="138">
        <f t="shared" si="1"/>
        <v>-3.0100334448160404E-2</v>
      </c>
    </row>
    <row r="40" spans="1:31" ht="15.75" thickTop="1" x14ac:dyDescent="0.25">
      <c r="A40" s="268" t="s">
        <v>71</v>
      </c>
      <c r="B40" s="266">
        <v>42670</v>
      </c>
      <c r="C40" s="261">
        <v>50</v>
      </c>
      <c r="D40" s="262">
        <v>36.58</v>
      </c>
      <c r="E40" s="262">
        <v>0</v>
      </c>
      <c r="F40" s="262">
        <f>C40*D40+E40</f>
        <v>1829</v>
      </c>
      <c r="G40" s="266">
        <v>42710</v>
      </c>
      <c r="H40" s="267">
        <v>50</v>
      </c>
      <c r="I40" s="262">
        <v>41.28</v>
      </c>
      <c r="J40" s="262">
        <v>0.04</v>
      </c>
      <c r="K40" s="262">
        <f>H40*I40-J40</f>
        <v>2063.96</v>
      </c>
      <c r="L40" s="261"/>
      <c r="M40" s="261"/>
      <c r="O40" s="2"/>
      <c r="P40" s="83">
        <v>1.1000000000000001</v>
      </c>
      <c r="Q40" s="83">
        <f>P40*$Q$4</f>
        <v>46.926000000000002</v>
      </c>
      <c r="R40" s="34"/>
      <c r="T40" s="97" t="s">
        <v>98</v>
      </c>
      <c r="U40" s="129">
        <v>43.51</v>
      </c>
      <c r="W40" s="94">
        <v>42674</v>
      </c>
      <c r="X40" s="365">
        <v>38.44</v>
      </c>
      <c r="Y40" s="40">
        <v>38.96</v>
      </c>
      <c r="Z40" s="40">
        <v>38.18</v>
      </c>
      <c r="AA40" s="365">
        <v>38.869999999999997</v>
      </c>
      <c r="AB40" s="95">
        <v>1593700</v>
      </c>
      <c r="AC40" s="243">
        <v>38.869999999999997</v>
      </c>
      <c r="AD40" s="2">
        <f t="shared" si="0"/>
        <v>0.78000000000000114</v>
      </c>
      <c r="AE40" s="138">
        <f t="shared" si="1"/>
        <v>1.6474895397489364E-2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20">P41*$Q$4</f>
        <v>46.499400000000001</v>
      </c>
      <c r="R41" s="34"/>
      <c r="T41" s="87" t="s">
        <v>99</v>
      </c>
      <c r="U41" s="130">
        <v>43.62</v>
      </c>
      <c r="W41" s="94">
        <v>42671</v>
      </c>
      <c r="X41" s="365">
        <v>36.78</v>
      </c>
      <c r="Y41" s="40">
        <v>38.35</v>
      </c>
      <c r="Z41" s="40">
        <v>36.51</v>
      </c>
      <c r="AA41" s="365">
        <v>38.24</v>
      </c>
      <c r="AB41" s="95">
        <v>2817100</v>
      </c>
      <c r="AC41" s="243">
        <v>38.24</v>
      </c>
      <c r="AD41" s="2">
        <f t="shared" si="0"/>
        <v>1.8400000000000034</v>
      </c>
      <c r="AE41" s="138">
        <f t="shared" si="1"/>
        <v>7.0848501820218512E-2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20"/>
        <v>46.072800000000001</v>
      </c>
      <c r="R42" s="34"/>
      <c r="T42" s="87" t="s">
        <v>100</v>
      </c>
      <c r="U42" s="130" t="s">
        <v>437</v>
      </c>
      <c r="W42" s="94">
        <v>42670</v>
      </c>
      <c r="X42" s="365">
        <v>37.43</v>
      </c>
      <c r="Y42" s="40">
        <v>37.57</v>
      </c>
      <c r="Z42" s="40">
        <v>35.57</v>
      </c>
      <c r="AA42" s="365">
        <v>35.71</v>
      </c>
      <c r="AB42" s="95">
        <v>2749300</v>
      </c>
      <c r="AC42" s="243">
        <v>35.71</v>
      </c>
      <c r="AD42" s="2">
        <f t="shared" si="0"/>
        <v>2</v>
      </c>
      <c r="AE42" s="138">
        <f t="shared" si="1"/>
        <v>-5.9520674216486658E-2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20"/>
        <v>45.6462</v>
      </c>
      <c r="R43" s="83"/>
      <c r="T43" s="87" t="s">
        <v>101</v>
      </c>
      <c r="U43" s="130" t="s">
        <v>556</v>
      </c>
      <c r="W43" s="94">
        <v>42669</v>
      </c>
      <c r="X43" s="365">
        <v>37.65</v>
      </c>
      <c r="Y43" s="40">
        <v>38.29</v>
      </c>
      <c r="Z43" s="40">
        <v>37.520000000000003</v>
      </c>
      <c r="AA43" s="365">
        <v>37.97</v>
      </c>
      <c r="AB43" s="95">
        <v>1070500</v>
      </c>
      <c r="AC43" s="243">
        <v>37.97</v>
      </c>
      <c r="AD43" s="2">
        <f t="shared" si="0"/>
        <v>0.76999999999999602</v>
      </c>
      <c r="AE43" s="138">
        <f t="shared" si="1"/>
        <v>6.3609859528226398E-3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20"/>
        <v>45.2196</v>
      </c>
      <c r="R44" s="83"/>
      <c r="T44" s="87" t="s">
        <v>102</v>
      </c>
      <c r="U44" s="130">
        <v>45.94</v>
      </c>
      <c r="W44" s="94">
        <v>42668</v>
      </c>
      <c r="X44" s="365">
        <v>37.840000000000003</v>
      </c>
      <c r="Y44" s="40">
        <v>38.090000000000003</v>
      </c>
      <c r="Z44" s="40">
        <v>37.450000000000003</v>
      </c>
      <c r="AA44" s="365">
        <v>37.729999999999997</v>
      </c>
      <c r="AB44" s="95">
        <v>1862200</v>
      </c>
      <c r="AC44" s="243">
        <v>37.729999999999997</v>
      </c>
      <c r="AD44" s="2">
        <f t="shared" si="0"/>
        <v>0.64000000000000057</v>
      </c>
      <c r="AE44" s="138">
        <f t="shared" si="1"/>
        <v>-8.6705202312140628E-3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20"/>
        <v>44.792999999999999</v>
      </c>
      <c r="R45" s="83"/>
      <c r="T45" s="87" t="s">
        <v>103</v>
      </c>
      <c r="U45" s="130">
        <v>1.36043</v>
      </c>
      <c r="W45" s="94">
        <v>42667</v>
      </c>
      <c r="X45" s="365">
        <v>38.36</v>
      </c>
      <c r="Y45" s="40">
        <v>39.19</v>
      </c>
      <c r="Z45" s="40">
        <v>37.99</v>
      </c>
      <c r="AA45" s="365">
        <v>38.06</v>
      </c>
      <c r="AB45" s="95">
        <v>2834700</v>
      </c>
      <c r="AC45" s="243">
        <v>38.06</v>
      </c>
      <c r="AD45" s="2">
        <f t="shared" si="0"/>
        <v>1.1999999999999957</v>
      </c>
      <c r="AE45" s="138">
        <f t="shared" si="1"/>
        <v>1.8425901553040802E-3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20"/>
        <v>44.366399999999999</v>
      </c>
      <c r="R46" s="83"/>
      <c r="T46" s="87" t="s">
        <v>122</v>
      </c>
      <c r="U46" s="232" t="s">
        <v>368</v>
      </c>
      <c r="W46" s="94">
        <v>42664</v>
      </c>
      <c r="X46" s="365">
        <v>38.42</v>
      </c>
      <c r="Y46" s="40">
        <v>38.54</v>
      </c>
      <c r="Z46" s="40">
        <v>37.799999999999997</v>
      </c>
      <c r="AA46" s="365">
        <v>37.99</v>
      </c>
      <c r="AB46" s="95">
        <v>3208100</v>
      </c>
      <c r="AC46" s="243">
        <v>37.99</v>
      </c>
      <c r="AD46" s="2">
        <f t="shared" si="0"/>
        <v>0.74000000000000199</v>
      </c>
      <c r="AE46" s="138">
        <f t="shared" si="1"/>
        <v>-1.9359834796076392E-2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20"/>
        <v>43.939799999999998</v>
      </c>
      <c r="R47" s="83"/>
      <c r="T47" s="87"/>
      <c r="U47" s="130"/>
      <c r="W47" s="94">
        <v>42663</v>
      </c>
      <c r="X47" s="365">
        <v>38.200000000000003</v>
      </c>
      <c r="Y47" s="40">
        <v>38.799999999999997</v>
      </c>
      <c r="Z47" s="40">
        <v>37.69</v>
      </c>
      <c r="AA47" s="365">
        <v>38.74</v>
      </c>
      <c r="AB47" s="95">
        <v>1134700</v>
      </c>
      <c r="AC47" s="243">
        <v>38.74</v>
      </c>
      <c r="AD47" s="2">
        <f t="shared" si="0"/>
        <v>1.1099999999999994</v>
      </c>
      <c r="AE47" s="138">
        <f t="shared" si="1"/>
        <v>1.6531094200997076E-2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20"/>
        <v>43.513199999999998</v>
      </c>
      <c r="R48" s="83"/>
      <c r="T48" s="87" t="s">
        <v>105</v>
      </c>
      <c r="U48" s="130" t="s">
        <v>557</v>
      </c>
      <c r="W48" s="94">
        <v>42662</v>
      </c>
      <c r="X48" s="365">
        <v>37.659999999999997</v>
      </c>
      <c r="Y48" s="40">
        <v>38.22</v>
      </c>
      <c r="Z48" s="40">
        <v>37.4</v>
      </c>
      <c r="AA48" s="365">
        <v>38.11</v>
      </c>
      <c r="AB48" s="95">
        <v>1417800</v>
      </c>
      <c r="AC48" s="243">
        <v>38.11</v>
      </c>
      <c r="AD48" s="2">
        <f t="shared" si="0"/>
        <v>0.82000000000000028</v>
      </c>
      <c r="AE48" s="138">
        <f t="shared" si="1"/>
        <v>-3.6601307189542132E-3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20"/>
        <v>43.086599999999997</v>
      </c>
      <c r="R49" s="83"/>
      <c r="T49" s="87" t="s">
        <v>106</v>
      </c>
      <c r="U49" s="130" t="s">
        <v>424</v>
      </c>
      <c r="W49" s="94">
        <v>42661</v>
      </c>
      <c r="X49" s="365">
        <v>37.96</v>
      </c>
      <c r="Y49" s="40">
        <v>38.67</v>
      </c>
      <c r="Z49" s="40">
        <v>37.9</v>
      </c>
      <c r="AA49" s="365">
        <v>38.25</v>
      </c>
      <c r="AB49" s="95">
        <v>1310400</v>
      </c>
      <c r="AC49" s="243">
        <v>38.25</v>
      </c>
      <c r="AD49" s="2">
        <f t="shared" si="0"/>
        <v>0.77000000000000313</v>
      </c>
      <c r="AE49" s="138">
        <f t="shared" si="1"/>
        <v>2.0816653322658141E-2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20"/>
        <v>42.66</v>
      </c>
      <c r="R50" s="83"/>
      <c r="T50" s="87" t="s">
        <v>107</v>
      </c>
      <c r="U50" s="131">
        <v>442700</v>
      </c>
      <c r="W50" s="94">
        <v>42660</v>
      </c>
      <c r="X50" s="365">
        <v>37.44</v>
      </c>
      <c r="Y50" s="40">
        <v>37.619999999999997</v>
      </c>
      <c r="Z50" s="40">
        <v>37.21</v>
      </c>
      <c r="AA50" s="365">
        <v>37.47</v>
      </c>
      <c r="AB50" s="95">
        <v>1765100</v>
      </c>
      <c r="AC50" s="243">
        <v>37.47</v>
      </c>
      <c r="AD50" s="2">
        <f t="shared" si="0"/>
        <v>0.40999999999999659</v>
      </c>
      <c r="AE50" s="138">
        <f t="shared" si="1"/>
        <v>3.7503348513259205E-3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20"/>
        <v>42.233399999999996</v>
      </c>
      <c r="R51" s="83"/>
      <c r="T51" s="87" t="s">
        <v>110</v>
      </c>
      <c r="U51" s="131">
        <v>1913920</v>
      </c>
      <c r="W51" s="94">
        <v>42657</v>
      </c>
      <c r="X51" s="365">
        <v>37.25</v>
      </c>
      <c r="Y51" s="40">
        <v>37.89</v>
      </c>
      <c r="Z51" s="40">
        <v>37.1</v>
      </c>
      <c r="AA51" s="365">
        <v>37.33</v>
      </c>
      <c r="AB51" s="95">
        <v>2125200</v>
      </c>
      <c r="AC51" s="243">
        <v>37.33</v>
      </c>
      <c r="AD51" s="2">
        <f t="shared" si="0"/>
        <v>0.78999999999999915</v>
      </c>
      <c r="AE51" s="138">
        <f t="shared" si="1"/>
        <v>-1.2172532415983039E-2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20"/>
        <v>41.806799999999996</v>
      </c>
      <c r="R52" s="83"/>
      <c r="T52" s="87" t="s">
        <v>108</v>
      </c>
      <c r="U52" s="130" t="s">
        <v>558</v>
      </c>
      <c r="W52" s="94">
        <v>42656</v>
      </c>
      <c r="X52" s="365">
        <v>37.46</v>
      </c>
      <c r="Y52" s="40">
        <v>38.049999999999997</v>
      </c>
      <c r="Z52" s="40">
        <v>37.450000000000003</v>
      </c>
      <c r="AA52" s="365">
        <v>37.79</v>
      </c>
      <c r="AB52" s="95">
        <v>1569500</v>
      </c>
      <c r="AC52" s="243">
        <v>37.79</v>
      </c>
      <c r="AD52" s="2">
        <f t="shared" si="0"/>
        <v>0.59999999999999432</v>
      </c>
      <c r="AE52" s="138">
        <f t="shared" si="1"/>
        <v>-7.6155462184873679E-3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20"/>
        <v>41.380199999999995</v>
      </c>
      <c r="R53" s="83"/>
      <c r="T53" s="87" t="s">
        <v>111</v>
      </c>
      <c r="U53" s="130">
        <v>16.64</v>
      </c>
      <c r="W53" s="94">
        <v>42655</v>
      </c>
      <c r="X53" s="365">
        <v>37.950000000000003</v>
      </c>
      <c r="Y53" s="40">
        <v>38.24</v>
      </c>
      <c r="Z53" s="40">
        <v>37.6</v>
      </c>
      <c r="AA53" s="365">
        <v>38.08</v>
      </c>
      <c r="AB53" s="95">
        <v>1455400</v>
      </c>
      <c r="AC53" s="243">
        <v>38.08</v>
      </c>
      <c r="AD53" s="2">
        <f t="shared" si="0"/>
        <v>0.64000000000000057</v>
      </c>
      <c r="AE53" s="138">
        <f t="shared" si="1"/>
        <v>3.4255599472989839E-3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20"/>
        <v>40.953599999999994</v>
      </c>
      <c r="R54" s="83"/>
      <c r="T54" s="87" t="s">
        <v>112</v>
      </c>
      <c r="U54" s="130">
        <v>2.63</v>
      </c>
      <c r="W54" s="94">
        <v>42654</v>
      </c>
      <c r="X54" s="365">
        <v>38.51</v>
      </c>
      <c r="Y54" s="40">
        <v>38.520000000000003</v>
      </c>
      <c r="Z54" s="40">
        <v>37.69</v>
      </c>
      <c r="AA54" s="365">
        <v>37.950000000000003</v>
      </c>
      <c r="AB54" s="95">
        <v>1747800</v>
      </c>
      <c r="AC54" s="243">
        <v>37.950000000000003</v>
      </c>
      <c r="AD54" s="2">
        <f t="shared" si="0"/>
        <v>0.8300000000000054</v>
      </c>
      <c r="AE54" s="138">
        <f t="shared" si="1"/>
        <v>-1.3773388773388628E-2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3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3">
        <v>0.95</v>
      </c>
      <c r="Q55" s="83">
        <f t="shared" si="20"/>
        <v>40.526999999999994</v>
      </c>
      <c r="R55" s="83"/>
      <c r="T55" s="87" t="s">
        <v>109</v>
      </c>
      <c r="U55" s="130" t="s">
        <v>123</v>
      </c>
      <c r="W55" s="94">
        <v>42653</v>
      </c>
      <c r="X55" s="365">
        <v>38.54</v>
      </c>
      <c r="Y55" s="40">
        <v>38.659999999999997</v>
      </c>
      <c r="Z55" s="40">
        <v>38.35</v>
      </c>
      <c r="AA55" s="365">
        <v>38.479999999999997</v>
      </c>
      <c r="AB55" s="95">
        <v>1216600</v>
      </c>
      <c r="AC55" s="243">
        <v>38.479999999999997</v>
      </c>
      <c r="AD55" s="2">
        <f t="shared" si="0"/>
        <v>0.30999999999999517</v>
      </c>
      <c r="AE55" s="138">
        <f t="shared" si="1"/>
        <v>5.2002080083202173E-4</v>
      </c>
    </row>
    <row r="56" spans="1:31" x14ac:dyDescent="0.25">
      <c r="O56" s="2"/>
      <c r="P56" s="83">
        <v>0.94</v>
      </c>
      <c r="Q56" s="83">
        <f t="shared" si="20"/>
        <v>40.100399999999993</v>
      </c>
      <c r="R56" s="83"/>
      <c r="W56" s="94">
        <v>42650</v>
      </c>
      <c r="X56" s="365">
        <v>38.590000000000003</v>
      </c>
      <c r="Y56" s="40">
        <v>38.729999999999997</v>
      </c>
      <c r="Z56" s="40">
        <v>38.31</v>
      </c>
      <c r="AA56" s="365">
        <v>38.46</v>
      </c>
      <c r="AB56" s="95">
        <v>3508000</v>
      </c>
      <c r="AC56" s="243">
        <v>38.46</v>
      </c>
      <c r="AD56" s="2">
        <f t="shared" si="0"/>
        <v>0.4199999999999946</v>
      </c>
      <c r="AE56" s="138">
        <f t="shared" si="1"/>
        <v>-4.6583850931677384E-3</v>
      </c>
    </row>
    <row r="57" spans="1:31" x14ac:dyDescent="0.25">
      <c r="O57" s="2"/>
      <c r="P57" s="83">
        <v>0.93</v>
      </c>
      <c r="Q57" s="83">
        <f t="shared" si="20"/>
        <v>39.6738</v>
      </c>
      <c r="R57" s="83"/>
      <c r="W57" s="94">
        <v>42649</v>
      </c>
      <c r="X57" s="365">
        <v>38.29</v>
      </c>
      <c r="Y57" s="40">
        <v>38.68</v>
      </c>
      <c r="Z57" s="40">
        <v>37.979999999999997</v>
      </c>
      <c r="AA57" s="365">
        <v>38.64</v>
      </c>
      <c r="AB57" s="95">
        <v>2145500</v>
      </c>
      <c r="AC57" s="243">
        <v>38.64</v>
      </c>
      <c r="AD57" s="2">
        <f t="shared" si="0"/>
        <v>0.70000000000000284</v>
      </c>
      <c r="AE57" s="138">
        <f t="shared" si="1"/>
        <v>9.9320439100889502E-3</v>
      </c>
    </row>
    <row r="58" spans="1:31" x14ac:dyDescent="0.25">
      <c r="O58" s="2"/>
      <c r="P58" s="83">
        <v>0.92</v>
      </c>
      <c r="Q58" s="83">
        <f t="shared" si="20"/>
        <v>39.247199999999999</v>
      </c>
      <c r="R58" s="83"/>
      <c r="W58" s="94">
        <v>42648</v>
      </c>
      <c r="X58" s="365">
        <v>36.92</v>
      </c>
      <c r="Y58" s="40">
        <v>38.340000000000003</v>
      </c>
      <c r="Z58" s="40">
        <v>36.200000000000003</v>
      </c>
      <c r="AA58" s="365">
        <v>38.26</v>
      </c>
      <c r="AB58" s="95">
        <v>3726700</v>
      </c>
      <c r="AC58" s="243">
        <v>38.26</v>
      </c>
      <c r="AD58" s="2">
        <f t="shared" si="0"/>
        <v>2.1400000000000006</v>
      </c>
      <c r="AE58" s="138">
        <f t="shared" si="1"/>
        <v>5.5190538764784414E-3</v>
      </c>
    </row>
    <row r="59" spans="1:31" x14ac:dyDescent="0.25">
      <c r="O59" s="2"/>
      <c r="P59" s="83">
        <v>0.91</v>
      </c>
      <c r="Q59" s="83">
        <f t="shared" si="20"/>
        <v>38.820599999999999</v>
      </c>
      <c r="R59" s="83"/>
      <c r="W59" s="94">
        <v>42647</v>
      </c>
      <c r="X59" s="365">
        <v>37.31</v>
      </c>
      <c r="Y59" s="40">
        <v>38.14</v>
      </c>
      <c r="Z59" s="40">
        <v>37.25</v>
      </c>
      <c r="AA59" s="365">
        <v>38.049999999999997</v>
      </c>
      <c r="AB59" s="95">
        <v>1499600</v>
      </c>
      <c r="AC59" s="243">
        <v>38.049999999999997</v>
      </c>
      <c r="AD59" s="2">
        <f t="shared" si="0"/>
        <v>0.89000000000000057</v>
      </c>
      <c r="AE59" s="138">
        <f t="shared" si="1"/>
        <v>7.1466384330332033E-3</v>
      </c>
    </row>
    <row r="60" spans="1:31" x14ac:dyDescent="0.25">
      <c r="O60" s="2"/>
      <c r="P60" s="83">
        <v>0.9</v>
      </c>
      <c r="Q60" s="83">
        <f t="shared" si="20"/>
        <v>38.393999999999998</v>
      </c>
      <c r="R60" s="83"/>
      <c r="W60" s="94">
        <v>42646</v>
      </c>
      <c r="X60" s="365">
        <v>37.69</v>
      </c>
      <c r="Y60" s="40">
        <v>38.07</v>
      </c>
      <c r="Z60" s="40">
        <v>37.39</v>
      </c>
      <c r="AA60" s="365">
        <v>37.78</v>
      </c>
      <c r="AB60" s="95">
        <v>1243400</v>
      </c>
      <c r="AC60" s="243">
        <v>37.78</v>
      </c>
      <c r="AD60" s="2">
        <f t="shared" si="0"/>
        <v>0.67999999999999972</v>
      </c>
      <c r="AE60" s="138">
        <f t="shared" si="1"/>
        <v>2.1220159151194018E-3</v>
      </c>
    </row>
    <row r="61" spans="1:31" x14ac:dyDescent="0.25">
      <c r="W61" s="94">
        <v>42643</v>
      </c>
      <c r="X61" s="365">
        <v>37.32</v>
      </c>
      <c r="Y61" s="40">
        <v>38</v>
      </c>
      <c r="Z61" s="40">
        <v>36.93</v>
      </c>
      <c r="AA61" s="365">
        <v>37.700000000000003</v>
      </c>
      <c r="AB61" s="95">
        <v>1744000</v>
      </c>
      <c r="AC61" s="243">
        <v>37.700000000000003</v>
      </c>
      <c r="AD61" s="2">
        <f t="shared" si="0"/>
        <v>1.0700000000000003</v>
      </c>
      <c r="AE61" s="138">
        <f t="shared" si="1"/>
        <v>1.4531754574811817E-2</v>
      </c>
    </row>
    <row r="62" spans="1:31" x14ac:dyDescent="0.25">
      <c r="W62" s="94">
        <v>42642</v>
      </c>
      <c r="X62" s="365">
        <v>37.479999999999997</v>
      </c>
      <c r="Y62" s="40">
        <v>37.5</v>
      </c>
      <c r="Z62" s="40">
        <v>36.61</v>
      </c>
      <c r="AA62" s="365">
        <v>37.159999999999997</v>
      </c>
      <c r="AB62" s="95">
        <v>1723300</v>
      </c>
      <c r="AC62" s="243">
        <v>37.159999999999997</v>
      </c>
      <c r="AD62" s="2">
        <f t="shared" si="0"/>
        <v>0.89000000000000057</v>
      </c>
      <c r="AE62" s="138">
        <f t="shared" si="1"/>
        <v>-7.4786324786325631E-3</v>
      </c>
    </row>
    <row r="63" spans="1:31" x14ac:dyDescent="0.25">
      <c r="W63" s="94">
        <v>42641</v>
      </c>
      <c r="X63" s="365">
        <v>37.81</v>
      </c>
      <c r="Y63" s="40">
        <v>37.86</v>
      </c>
      <c r="Z63" s="40">
        <v>36.950000000000003</v>
      </c>
      <c r="AA63" s="365">
        <v>37.44</v>
      </c>
      <c r="AB63" s="95">
        <v>2938900</v>
      </c>
      <c r="AC63" s="243">
        <v>37.44</v>
      </c>
      <c r="AD63" s="2">
        <f t="shared" si="0"/>
        <v>0.90999999999999659</v>
      </c>
      <c r="AE63" s="138">
        <f t="shared" si="1"/>
        <v>-6.6330591668877226E-3</v>
      </c>
    </row>
    <row r="64" spans="1:31" x14ac:dyDescent="0.25">
      <c r="W64" s="94">
        <v>42640</v>
      </c>
      <c r="X64" s="365">
        <v>36.86</v>
      </c>
      <c r="Y64" s="40">
        <v>38</v>
      </c>
      <c r="Z64" s="40">
        <v>36.86</v>
      </c>
      <c r="AA64" s="365">
        <v>37.69</v>
      </c>
      <c r="AB64" s="95">
        <v>2505300</v>
      </c>
      <c r="AC64" s="243">
        <v>37.69</v>
      </c>
      <c r="AD64" s="2">
        <f t="shared" si="0"/>
        <v>1.1400000000000006</v>
      </c>
      <c r="AE64" s="138">
        <f t="shared" si="1"/>
        <v>2.6416122004357279E-2</v>
      </c>
    </row>
    <row r="65" spans="23:31" x14ac:dyDescent="0.25">
      <c r="W65" s="94">
        <v>42639</v>
      </c>
      <c r="X65" s="365">
        <v>37.340000000000003</v>
      </c>
      <c r="Y65" s="40">
        <v>38.03</v>
      </c>
      <c r="Z65" s="40">
        <v>36.03</v>
      </c>
      <c r="AA65" s="365">
        <v>36.72</v>
      </c>
      <c r="AB65" s="95">
        <v>3167000</v>
      </c>
      <c r="AC65" s="243">
        <v>36.72</v>
      </c>
      <c r="AD65" s="2">
        <f t="shared" si="0"/>
        <v>2</v>
      </c>
      <c r="AE65" s="138">
        <f t="shared" si="1"/>
        <v>-1.8706574024585865E-2</v>
      </c>
    </row>
    <row r="66" spans="23:31" x14ac:dyDescent="0.25">
      <c r="W66" s="94">
        <v>42636</v>
      </c>
      <c r="X66" s="365">
        <v>36.92</v>
      </c>
      <c r="Y66" s="40">
        <v>37.5</v>
      </c>
      <c r="Z66" s="40">
        <v>36.479999999999997</v>
      </c>
      <c r="AA66" s="365">
        <v>37.42</v>
      </c>
      <c r="AB66" s="95">
        <v>1497600</v>
      </c>
      <c r="AC66" s="243">
        <v>37.42</v>
      </c>
      <c r="AD66" s="2">
        <f t="shared" si="0"/>
        <v>1.0200000000000031</v>
      </c>
      <c r="AE66" s="138">
        <f t="shared" si="1"/>
        <v>6.7258541834813723E-3</v>
      </c>
    </row>
    <row r="67" spans="23:31" x14ac:dyDescent="0.25">
      <c r="W67" s="94">
        <v>42635</v>
      </c>
      <c r="X67" s="365">
        <v>36.43</v>
      </c>
      <c r="Y67" s="40">
        <v>37.24</v>
      </c>
      <c r="Z67" s="40">
        <v>36.43</v>
      </c>
      <c r="AA67" s="365">
        <v>37.17</v>
      </c>
      <c r="AB67" s="95">
        <v>1599600</v>
      </c>
      <c r="AC67" s="243">
        <v>37.17</v>
      </c>
      <c r="AD67" s="2">
        <f t="shared" si="0"/>
        <v>0.81000000000000227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449" priority="17">
      <formula>F28&gt;0</formula>
    </cfRule>
    <cfRule type="expression" dxfId="448" priority="18">
      <formula>F28&lt;0</formula>
    </cfRule>
  </conditionalFormatting>
  <conditionalFormatting sqref="F28 F33:F35">
    <cfRule type="expression" dxfId="447" priority="19">
      <formula>F28&gt;0</formula>
    </cfRule>
    <cfRule type="expression" dxfId="446" priority="20">
      <formula>F28&lt;0</formula>
    </cfRule>
  </conditionalFormatting>
  <conditionalFormatting sqref="H28 H33:H35">
    <cfRule type="expression" dxfId="445" priority="15">
      <formula>H28&gt;0</formula>
    </cfRule>
    <cfRule type="expression" dxfId="444" priority="16">
      <formula>H28&lt;0</formula>
    </cfRule>
  </conditionalFormatting>
  <conditionalFormatting sqref="F21:F27">
    <cfRule type="expression" dxfId="443" priority="13">
      <formula>F21&gt;0</formula>
    </cfRule>
    <cfRule type="expression" dxfId="442" priority="14">
      <formula>F21&lt;0</formula>
    </cfRule>
  </conditionalFormatting>
  <conditionalFormatting sqref="H21:H27">
    <cfRule type="expression" dxfId="441" priority="11">
      <formula>H21&gt;0</formula>
    </cfRule>
    <cfRule type="expression" dxfId="440" priority="12">
      <formula>H21&lt;0</formula>
    </cfRule>
  </conditionalFormatting>
  <conditionalFormatting sqref="Q8">
    <cfRule type="expression" dxfId="439" priority="7">
      <formula>Q8&gt;0</formula>
    </cfRule>
    <cfRule type="expression" dxfId="438" priority="8">
      <formula>Q8&lt;0</formula>
    </cfRule>
  </conditionalFormatting>
  <conditionalFormatting sqref="Q7">
    <cfRule type="expression" dxfId="437" priority="9">
      <formula>Q7&gt;0</formula>
    </cfRule>
    <cfRule type="expression" dxfId="436" priority="10">
      <formula>Q7&lt;0</formula>
    </cfRule>
  </conditionalFormatting>
  <conditionalFormatting sqref="F29:F32">
    <cfRule type="expression" dxfId="435" priority="5">
      <formula>F29&gt;0</formula>
    </cfRule>
    <cfRule type="expression" dxfId="434" priority="6">
      <formula>F29&lt;0</formula>
    </cfRule>
  </conditionalFormatting>
  <conditionalFormatting sqref="H29:H32">
    <cfRule type="expression" dxfId="433" priority="3">
      <formula>H29&gt;0</formula>
    </cfRule>
    <cfRule type="expression" dxfId="432" priority="4">
      <formula>H29&lt;0</formula>
    </cfRule>
  </conditionalFormatting>
  <conditionalFormatting sqref="M37">
    <cfRule type="expression" dxfId="431" priority="1">
      <formula>M37&gt;0</formula>
    </cfRule>
    <cfRule type="expression" dxfId="43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42727</v>
      </c>
      <c r="X2" s="365">
        <v>225.43</v>
      </c>
      <c r="Y2" s="40">
        <v>225.72</v>
      </c>
      <c r="Z2" s="40">
        <v>225.21</v>
      </c>
      <c r="AA2" s="365">
        <v>225.71</v>
      </c>
      <c r="AB2" s="95">
        <v>36251400</v>
      </c>
      <c r="AC2" s="243">
        <v>225.71</v>
      </c>
      <c r="AD2" s="2">
        <f>Y2-Z2</f>
        <v>0.50999999999999091</v>
      </c>
      <c r="AE2" s="138">
        <f>AC2/AC3-1</f>
        <v>1.4641938060164783E-3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224.35</v>
      </c>
      <c r="T3" s="121"/>
      <c r="W3" s="94">
        <v>42726</v>
      </c>
      <c r="X3" s="365">
        <v>225.6</v>
      </c>
      <c r="Y3" s="40">
        <v>225.74</v>
      </c>
      <c r="Z3" s="40">
        <v>224.92</v>
      </c>
      <c r="AA3" s="365">
        <v>225.38</v>
      </c>
      <c r="AB3" s="95">
        <v>56219100</v>
      </c>
      <c r="AC3" s="243">
        <v>225.38</v>
      </c>
      <c r="AD3" s="2">
        <f>Y3-Z3</f>
        <v>0.8200000000000216</v>
      </c>
      <c r="AE3" s="138">
        <f>AC3/AC4-1</f>
        <v>-1.727421712362176E-3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224.35</v>
      </c>
      <c r="R4" s="506">
        <v>-2.0000000000000001E-4</v>
      </c>
      <c r="T4" s="121"/>
      <c r="W4" s="94">
        <v>42725</v>
      </c>
      <c r="X4" s="365">
        <v>226.25</v>
      </c>
      <c r="Y4" s="40">
        <v>226.45</v>
      </c>
      <c r="Z4" s="40">
        <v>225.77</v>
      </c>
      <c r="AA4" s="365">
        <v>225.77</v>
      </c>
      <c r="AB4" s="95">
        <v>67909000</v>
      </c>
      <c r="AC4" s="243">
        <v>225.77</v>
      </c>
      <c r="AD4" s="2">
        <f t="shared" ref="AD4:AD67" si="0">Y4-Z4</f>
        <v>0.6799999999999784</v>
      </c>
      <c r="AE4" s="138">
        <f t="shared" ref="AE4:AE67" si="1">AC4/AC5-1</f>
        <v>-2.7826855123674887E-3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42724</v>
      </c>
      <c r="X5" s="365">
        <v>226.15</v>
      </c>
      <c r="Y5" s="40">
        <v>226.57</v>
      </c>
      <c r="Z5" s="40">
        <v>225.88</v>
      </c>
      <c r="AA5" s="365">
        <v>226.4</v>
      </c>
      <c r="AB5" s="95">
        <v>89838800</v>
      </c>
      <c r="AC5" s="243">
        <v>226.4</v>
      </c>
      <c r="AD5" s="2">
        <f t="shared" si="0"/>
        <v>0.68999999999999773</v>
      </c>
      <c r="AE5" s="138">
        <f t="shared" si="1"/>
        <v>3.8575799228484087E-3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42723</v>
      </c>
      <c r="X6" s="365">
        <v>225.25</v>
      </c>
      <c r="Y6" s="40">
        <v>226.02</v>
      </c>
      <c r="Z6" s="40">
        <v>225.08</v>
      </c>
      <c r="AA6" s="365">
        <v>225.53</v>
      </c>
      <c r="AB6" s="95">
        <v>90341100</v>
      </c>
      <c r="AC6" s="243">
        <v>225.53</v>
      </c>
      <c r="AD6" s="2">
        <f t="shared" si="0"/>
        <v>0.93999999999999773</v>
      </c>
      <c r="AE6" s="138">
        <f t="shared" si="1"/>
        <v>2.1773906861002335E-3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182</v>
      </c>
      <c r="P7"/>
      <c r="Q7" s="2">
        <f>Q10+Q8</f>
        <v>160.82999999999993</v>
      </c>
      <c r="R7">
        <v>0</v>
      </c>
      <c r="T7" s="85"/>
      <c r="W7" s="94">
        <v>42720</v>
      </c>
      <c r="X7" s="365">
        <v>226.01</v>
      </c>
      <c r="Y7" s="40">
        <v>226.08</v>
      </c>
      <c r="Z7" s="40">
        <v>224.67</v>
      </c>
      <c r="AA7" s="365">
        <v>225.04</v>
      </c>
      <c r="AB7" s="95">
        <v>156420200</v>
      </c>
      <c r="AC7" s="243">
        <v>225.04</v>
      </c>
      <c r="AD7" s="2">
        <f t="shared" si="0"/>
        <v>1.410000000000025</v>
      </c>
      <c r="AE7" s="138" t="e">
        <f t="shared" si="1"/>
        <v>#DIV/0!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185</v>
      </c>
      <c r="Q8" s="2">
        <f>K18+M18-F18+Q2*Q4</f>
        <v>0</v>
      </c>
      <c r="W8" s="94">
        <v>42720</v>
      </c>
      <c r="X8" s="365" t="s">
        <v>427</v>
      </c>
      <c r="Y8" s="40"/>
      <c r="Z8" s="40"/>
      <c r="AA8" s="365"/>
      <c r="AB8" s="95"/>
      <c r="AC8" s="243"/>
      <c r="AD8" s="2">
        <f t="shared" si="0"/>
        <v>0</v>
      </c>
      <c r="AE8" s="138">
        <f t="shared" si="1"/>
        <v>-1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42719</v>
      </c>
      <c r="X9" s="365">
        <v>226.16</v>
      </c>
      <c r="Y9" s="40">
        <v>227.81</v>
      </c>
      <c r="Z9" s="40">
        <v>225.89</v>
      </c>
      <c r="AA9" s="365">
        <v>226.81</v>
      </c>
      <c r="AB9" s="95">
        <v>124972600</v>
      </c>
      <c r="AC9" s="243">
        <v>225.48</v>
      </c>
      <c r="AD9" s="2">
        <f t="shared" si="0"/>
        <v>1.9200000000000159</v>
      </c>
      <c r="AE9" s="138">
        <f t="shared" si="1"/>
        <v>4.0969006056288393E-3</v>
      </c>
      <c r="AK9" s="234"/>
      <c r="AN9" s="234"/>
    </row>
    <row r="10" spans="1:40" ht="12.75" customHeight="1" x14ac:dyDescent="0.25">
      <c r="O10" s="11" t="s">
        <v>215</v>
      </c>
      <c r="Q10" s="2">
        <f>M37</f>
        <v>160.82999999999993</v>
      </c>
      <c r="W10" s="94">
        <v>42718</v>
      </c>
      <c r="X10" s="365">
        <v>227.41</v>
      </c>
      <c r="Y10" s="40">
        <v>228.23</v>
      </c>
      <c r="Z10" s="40">
        <v>225.37</v>
      </c>
      <c r="AA10" s="365">
        <v>225.88</v>
      </c>
      <c r="AB10" s="95">
        <v>142501800</v>
      </c>
      <c r="AC10" s="243">
        <v>224.56</v>
      </c>
      <c r="AD10" s="2">
        <f t="shared" si="0"/>
        <v>2.8599999999999852</v>
      </c>
      <c r="AE10" s="138">
        <f t="shared" si="1"/>
        <v>-8.258622973987606E-3</v>
      </c>
    </row>
    <row r="11" spans="1:40" x14ac:dyDescent="0.25">
      <c r="O11" s="11" t="s">
        <v>179</v>
      </c>
      <c r="Q11" s="138">
        <v>0</v>
      </c>
      <c r="W11" s="94">
        <v>42717</v>
      </c>
      <c r="X11" s="365">
        <v>227.02</v>
      </c>
      <c r="Y11" s="40">
        <v>228.34</v>
      </c>
      <c r="Z11" s="40">
        <v>227</v>
      </c>
      <c r="AA11" s="365">
        <v>227.76</v>
      </c>
      <c r="AB11" s="95">
        <v>110477500</v>
      </c>
      <c r="AC11" s="243">
        <v>226.43</v>
      </c>
      <c r="AD11" s="2">
        <f t="shared" si="0"/>
        <v>1.3400000000000034</v>
      </c>
      <c r="AE11" s="138">
        <f t="shared" si="1"/>
        <v>6.7134981326695264E-3</v>
      </c>
      <c r="AK11" s="234"/>
      <c r="AN11" s="234"/>
    </row>
    <row r="12" spans="1:40" x14ac:dyDescent="0.25">
      <c r="W12" s="94">
        <v>42716</v>
      </c>
      <c r="X12" s="365">
        <v>226.4</v>
      </c>
      <c r="Y12" s="40">
        <v>226.96</v>
      </c>
      <c r="Z12" s="40">
        <v>225.76</v>
      </c>
      <c r="AA12" s="365">
        <v>226.25</v>
      </c>
      <c r="AB12" s="95">
        <v>102016100</v>
      </c>
      <c r="AC12" s="243">
        <v>224.92</v>
      </c>
      <c r="AD12" s="2">
        <f t="shared" si="0"/>
        <v>1.2000000000000171</v>
      </c>
      <c r="AE12" s="138">
        <f t="shared" si="1"/>
        <v>-1.1546318500755826E-3</v>
      </c>
    </row>
    <row r="13" spans="1:40" x14ac:dyDescent="0.25">
      <c r="W13" s="94">
        <v>42713</v>
      </c>
      <c r="X13" s="365">
        <v>225.41</v>
      </c>
      <c r="Y13" s="40">
        <v>226.53</v>
      </c>
      <c r="Z13" s="40">
        <v>225.37</v>
      </c>
      <c r="AA13" s="365">
        <v>226.51</v>
      </c>
      <c r="AB13" s="95">
        <v>88005800</v>
      </c>
      <c r="AC13" s="243">
        <v>225.18</v>
      </c>
      <c r="AD13" s="2">
        <f t="shared" si="0"/>
        <v>1.1599999999999966</v>
      </c>
      <c r="AE13" s="138">
        <f t="shared" si="1"/>
        <v>6.0313630880579616E-3</v>
      </c>
      <c r="AK13" s="234"/>
      <c r="AN13" s="234"/>
    </row>
    <row r="14" spans="1:40" x14ac:dyDescent="0.25">
      <c r="T14" s="84"/>
      <c r="U14" s="11"/>
      <c r="W14" s="94">
        <v>42712</v>
      </c>
      <c r="X14" s="365">
        <v>224.57</v>
      </c>
      <c r="Y14" s="40">
        <v>225.7</v>
      </c>
      <c r="Z14" s="40">
        <v>224.26</v>
      </c>
      <c r="AA14" s="365">
        <v>225.15</v>
      </c>
      <c r="AB14" s="95">
        <v>99714400</v>
      </c>
      <c r="AC14" s="243">
        <v>223.83</v>
      </c>
      <c r="AD14" s="2">
        <f t="shared" si="0"/>
        <v>1.4399999999999977</v>
      </c>
      <c r="AE14" s="138">
        <f t="shared" si="1"/>
        <v>2.463274811895344E-3</v>
      </c>
    </row>
    <row r="15" spans="1:40" x14ac:dyDescent="0.25">
      <c r="W15" s="94">
        <v>42711</v>
      </c>
      <c r="X15" s="365">
        <v>221.52</v>
      </c>
      <c r="Y15" s="40">
        <v>224.67</v>
      </c>
      <c r="Z15" s="40">
        <v>221.38</v>
      </c>
      <c r="AA15" s="365">
        <v>224.6</v>
      </c>
      <c r="AB15" s="95">
        <v>110738100</v>
      </c>
      <c r="AC15" s="243">
        <v>223.28</v>
      </c>
      <c r="AD15" s="2">
        <f t="shared" si="0"/>
        <v>3.289999999999992</v>
      </c>
      <c r="AE15" s="138">
        <f t="shared" si="1"/>
        <v>1.3067150635208691E-2</v>
      </c>
      <c r="AK15" s="234"/>
      <c r="AN15" s="234"/>
    </row>
    <row r="16" spans="1:40" x14ac:dyDescent="0.25">
      <c r="W16" s="94">
        <v>42710</v>
      </c>
      <c r="X16" s="365">
        <v>221.22</v>
      </c>
      <c r="Y16" s="40">
        <v>221.74</v>
      </c>
      <c r="Z16" s="40">
        <v>220.66</v>
      </c>
      <c r="AA16" s="365">
        <v>221.7</v>
      </c>
      <c r="AB16" s="95">
        <v>59877400</v>
      </c>
      <c r="AC16" s="243">
        <v>220.4</v>
      </c>
      <c r="AD16" s="2">
        <f t="shared" si="0"/>
        <v>1.0800000000000125</v>
      </c>
      <c r="AE16" s="138">
        <f t="shared" si="1"/>
        <v>3.1405033908333824E-3</v>
      </c>
    </row>
    <row r="17" spans="1:40" x14ac:dyDescent="0.25">
      <c r="W17" s="94">
        <v>42709</v>
      </c>
      <c r="X17" s="365">
        <v>220.65</v>
      </c>
      <c r="Y17" s="40">
        <v>221.4</v>
      </c>
      <c r="Z17" s="40">
        <v>220.42</v>
      </c>
      <c r="AA17" s="365">
        <v>221</v>
      </c>
      <c r="AB17" s="95">
        <v>67837800</v>
      </c>
      <c r="AC17" s="243">
        <v>219.71</v>
      </c>
      <c r="AD17" s="2">
        <f t="shared" si="0"/>
        <v>0.98000000000001819</v>
      </c>
      <c r="AE17" s="138">
        <f t="shared" si="1"/>
        <v>6.044232794542026E-3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42706</v>
      </c>
      <c r="X18" s="365">
        <v>219.67</v>
      </c>
      <c r="Y18" s="40">
        <v>220.25</v>
      </c>
      <c r="Z18" s="40">
        <v>219.26</v>
      </c>
      <c r="AA18" s="365">
        <v>219.68</v>
      </c>
      <c r="AB18" s="95">
        <v>74840300</v>
      </c>
      <c r="AC18" s="243">
        <v>218.39</v>
      </c>
      <c r="AD18" s="2">
        <f t="shared" si="0"/>
        <v>0.99000000000000909</v>
      </c>
      <c r="AE18" s="138">
        <f t="shared" si="1"/>
        <v>5.0393989371433356E-4</v>
      </c>
    </row>
    <row r="19" spans="1:40" x14ac:dyDescent="0.25">
      <c r="W19" s="94">
        <v>42705</v>
      </c>
      <c r="X19" s="365">
        <v>220.73</v>
      </c>
      <c r="Y19" s="40">
        <v>220.73</v>
      </c>
      <c r="Z19" s="40">
        <v>219.15</v>
      </c>
      <c r="AA19" s="365">
        <v>219.57</v>
      </c>
      <c r="AB19" s="95">
        <v>79040500</v>
      </c>
      <c r="AC19" s="243">
        <v>218.28</v>
      </c>
      <c r="AD19" s="2">
        <f t="shared" si="0"/>
        <v>1.5799999999999841</v>
      </c>
      <c r="AE19" s="138">
        <f t="shared" si="1"/>
        <v>-3.6971107763932309E-3</v>
      </c>
      <c r="AK19" s="234"/>
      <c r="AN19" s="234"/>
    </row>
    <row r="20" spans="1:40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94">
        <v>42704</v>
      </c>
      <c r="X20" s="365">
        <v>221.63</v>
      </c>
      <c r="Y20" s="40">
        <v>221.82</v>
      </c>
      <c r="Z20" s="40">
        <v>220.31</v>
      </c>
      <c r="AA20" s="365">
        <v>220.38</v>
      </c>
      <c r="AB20" s="95">
        <v>113291800</v>
      </c>
      <c r="AC20" s="243">
        <v>219.09</v>
      </c>
      <c r="AD20" s="2">
        <f t="shared" si="0"/>
        <v>1.5099999999999909</v>
      </c>
      <c r="AE20" s="138">
        <f t="shared" si="1"/>
        <v>-2.4132592660048857E-3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42703</v>
      </c>
      <c r="X21" s="365">
        <v>220.52</v>
      </c>
      <c r="Y21" s="40">
        <v>221.44</v>
      </c>
      <c r="Z21" s="40">
        <v>220.17</v>
      </c>
      <c r="AA21" s="365">
        <v>220.91</v>
      </c>
      <c r="AB21" s="95">
        <v>69886700</v>
      </c>
      <c r="AC21" s="243">
        <v>219.62</v>
      </c>
      <c r="AD21" s="2">
        <f t="shared" si="0"/>
        <v>1.2700000000000102</v>
      </c>
      <c r="AE21" s="138">
        <f t="shared" si="1"/>
        <v>1.9617683288470911E-3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42702</v>
      </c>
      <c r="X22" s="365">
        <v>221.16</v>
      </c>
      <c r="Y22" s="40">
        <v>221.48</v>
      </c>
      <c r="Z22" s="40">
        <v>220.36</v>
      </c>
      <c r="AA22" s="365">
        <v>220.48</v>
      </c>
      <c r="AB22" s="95">
        <v>76572500</v>
      </c>
      <c r="AC22" s="243">
        <v>219.19</v>
      </c>
      <c r="AD22" s="2">
        <f t="shared" si="0"/>
        <v>1.1199999999999761</v>
      </c>
      <c r="AE22" s="138">
        <f t="shared" si="1"/>
        <v>-4.6771410407774328E-3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42699</v>
      </c>
      <c r="X23" s="365">
        <v>221.1</v>
      </c>
      <c r="Y23" s="40">
        <v>221.56</v>
      </c>
      <c r="Z23" s="40">
        <v>221.01</v>
      </c>
      <c r="AA23" s="365">
        <v>221.52</v>
      </c>
      <c r="AB23" s="95">
        <v>37872300</v>
      </c>
      <c r="AC23" s="243">
        <v>220.22</v>
      </c>
      <c r="AD23" s="2">
        <f t="shared" si="0"/>
        <v>0.55000000000001137</v>
      </c>
      <c r="AE23" s="138">
        <f t="shared" si="1"/>
        <v>3.6917187001503926E-3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42697</v>
      </c>
      <c r="X24" s="365">
        <v>219.98</v>
      </c>
      <c r="Y24" s="40">
        <v>220.76</v>
      </c>
      <c r="Z24" s="40">
        <v>219.75</v>
      </c>
      <c r="AA24" s="365">
        <v>220.7</v>
      </c>
      <c r="AB24" s="95">
        <v>56620200</v>
      </c>
      <c r="AC24" s="243">
        <v>219.41</v>
      </c>
      <c r="AD24" s="2">
        <f t="shared" si="0"/>
        <v>1.0099999999999909</v>
      </c>
      <c r="AE24" s="138">
        <f t="shared" si="1"/>
        <v>5.4722057549372316E-4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42696</v>
      </c>
      <c r="X25" s="365">
        <v>220.51</v>
      </c>
      <c r="Y25" s="40">
        <v>220.79</v>
      </c>
      <c r="Z25" s="40">
        <v>219.73</v>
      </c>
      <c r="AA25" s="365">
        <v>220.58</v>
      </c>
      <c r="AB25" s="95">
        <v>67429000</v>
      </c>
      <c r="AC25" s="243">
        <v>219.29</v>
      </c>
      <c r="AD25" s="2">
        <f t="shared" si="0"/>
        <v>1.0600000000000023</v>
      </c>
      <c r="AE25" s="138">
        <f t="shared" si="1"/>
        <v>1.9647263090558642E-3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42695</v>
      </c>
      <c r="X26" s="365">
        <v>219.17</v>
      </c>
      <c r="Y26" s="40">
        <v>220.18</v>
      </c>
      <c r="Z26" s="40">
        <v>219</v>
      </c>
      <c r="AA26" s="365">
        <v>220.15</v>
      </c>
      <c r="AB26" s="95">
        <v>72402600</v>
      </c>
      <c r="AC26" s="243">
        <v>218.86</v>
      </c>
      <c r="AD26" s="2">
        <f t="shared" si="0"/>
        <v>1.1800000000000068</v>
      </c>
      <c r="AE26" s="138">
        <f t="shared" si="1"/>
        <v>7.5499493600958978E-3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42692</v>
      </c>
      <c r="X27" s="365">
        <v>219.07</v>
      </c>
      <c r="Y27" s="40">
        <v>219.27</v>
      </c>
      <c r="Z27" s="40">
        <v>218.29</v>
      </c>
      <c r="AA27" s="365">
        <v>218.5</v>
      </c>
      <c r="AB27" s="95">
        <v>86265800</v>
      </c>
      <c r="AC27" s="243">
        <v>217.22</v>
      </c>
      <c r="AD27" s="2">
        <f t="shared" si="0"/>
        <v>0.98000000000001819</v>
      </c>
      <c r="AE27" s="138">
        <f t="shared" si="1"/>
        <v>-2.2507004731064928E-3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42691</v>
      </c>
      <c r="X28" s="365">
        <v>218.05</v>
      </c>
      <c r="Y28" s="40">
        <v>219.06</v>
      </c>
      <c r="Z28" s="40">
        <v>217.92</v>
      </c>
      <c r="AA28" s="365">
        <v>218.99</v>
      </c>
      <c r="AB28" s="95">
        <v>69797200</v>
      </c>
      <c r="AC28" s="243">
        <v>217.71</v>
      </c>
      <c r="AD28" s="2">
        <f t="shared" si="0"/>
        <v>1.1400000000000148</v>
      </c>
      <c r="AE28" s="138">
        <f t="shared" si="1"/>
        <v>5.1710605291104272E-3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42690</v>
      </c>
      <c r="X29" s="365">
        <v>217.56</v>
      </c>
      <c r="Y29" s="40">
        <v>218.14</v>
      </c>
      <c r="Z29" s="40">
        <v>217.42</v>
      </c>
      <c r="AA29" s="365">
        <v>217.87</v>
      </c>
      <c r="AB29" s="95">
        <v>65617700</v>
      </c>
      <c r="AC29" s="243">
        <v>216.59</v>
      </c>
      <c r="AD29" s="2">
        <f t="shared" si="0"/>
        <v>0.71999999999999886</v>
      </c>
      <c r="AE29" s="138">
        <f t="shared" si="1"/>
        <v>-1.8894009216590124E-3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42689</v>
      </c>
      <c r="X30" s="365">
        <v>217.04</v>
      </c>
      <c r="Y30" s="40">
        <v>218.28</v>
      </c>
      <c r="Z30" s="40">
        <v>216.8</v>
      </c>
      <c r="AA30" s="365">
        <v>218.28</v>
      </c>
      <c r="AB30" s="95">
        <v>91652600</v>
      </c>
      <c r="AC30" s="243">
        <v>217</v>
      </c>
      <c r="AD30" s="2">
        <f t="shared" si="0"/>
        <v>1.4799999999999898</v>
      </c>
      <c r="AE30" s="138">
        <f t="shared" si="1"/>
        <v>7.8023407022107527E-3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42688</v>
      </c>
      <c r="X31" s="365">
        <v>217.03</v>
      </c>
      <c r="Y31" s="40">
        <v>217.27</v>
      </c>
      <c r="Z31" s="40">
        <v>215.72</v>
      </c>
      <c r="AA31" s="365">
        <v>216.59</v>
      </c>
      <c r="AB31" s="95">
        <v>94580000</v>
      </c>
      <c r="AC31" s="243">
        <v>215.32</v>
      </c>
      <c r="AD31" s="2">
        <f t="shared" si="0"/>
        <v>1.5500000000000114</v>
      </c>
      <c r="AE31" s="138">
        <f t="shared" si="1"/>
        <v>7.9014640948171788E-4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42685</v>
      </c>
      <c r="X32" s="365">
        <v>216.08</v>
      </c>
      <c r="Y32" s="40">
        <v>216.7</v>
      </c>
      <c r="Z32" s="40">
        <v>215.32</v>
      </c>
      <c r="AA32" s="365">
        <v>216.42</v>
      </c>
      <c r="AB32" s="95">
        <v>100552700</v>
      </c>
      <c r="AC32" s="243">
        <v>215.15</v>
      </c>
      <c r="AD32" s="2">
        <f t="shared" si="0"/>
        <v>1.3799999999999955</v>
      </c>
      <c r="AE32" s="138">
        <f t="shared" si="1"/>
        <v>-2.3185717597959954E-3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42684</v>
      </c>
      <c r="X33" s="365">
        <v>217.3</v>
      </c>
      <c r="Y33" s="40">
        <v>218.31</v>
      </c>
      <c r="Z33" s="40">
        <v>215.22</v>
      </c>
      <c r="AA33" s="365">
        <v>216.92</v>
      </c>
      <c r="AB33" s="95">
        <v>172113300</v>
      </c>
      <c r="AC33" s="243">
        <v>215.65</v>
      </c>
      <c r="AD33" s="2">
        <f t="shared" si="0"/>
        <v>3.0900000000000034</v>
      </c>
      <c r="AE33" s="138">
        <f t="shared" si="1"/>
        <v>2.5103435451629963E-3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42683</v>
      </c>
      <c r="X34" s="365">
        <v>212.37</v>
      </c>
      <c r="Y34" s="40">
        <v>217.1</v>
      </c>
      <c r="Z34" s="40">
        <v>212.34</v>
      </c>
      <c r="AA34" s="365">
        <v>216.38</v>
      </c>
      <c r="AB34" s="95">
        <v>258429000</v>
      </c>
      <c r="AC34" s="243">
        <v>215.11</v>
      </c>
      <c r="AD34" s="2">
        <f t="shared" si="0"/>
        <v>4.7599999999999909</v>
      </c>
      <c r="AE34" s="138">
        <f t="shared" si="1"/>
        <v>1.0570327915061517E-2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42682</v>
      </c>
      <c r="X35" s="365">
        <v>212.69</v>
      </c>
      <c r="Y35" s="40">
        <v>214.77</v>
      </c>
      <c r="Z35" s="40">
        <v>212.38</v>
      </c>
      <c r="AA35" s="365">
        <v>214.11</v>
      </c>
      <c r="AB35" s="95">
        <v>106772100</v>
      </c>
      <c r="AC35" s="243">
        <v>212.86</v>
      </c>
      <c r="AD35" s="2">
        <f t="shared" si="0"/>
        <v>2.3900000000000148</v>
      </c>
      <c r="AE35" s="138">
        <f t="shared" si="1"/>
        <v>4.5304388862672518E-3</v>
      </c>
    </row>
    <row r="36" spans="1:31" x14ac:dyDescent="0.25">
      <c r="W36" s="94">
        <v>42681</v>
      </c>
      <c r="X36" s="365">
        <v>208.55</v>
      </c>
      <c r="Y36" s="40">
        <v>213.19</v>
      </c>
      <c r="Z36" s="40">
        <v>208.55</v>
      </c>
      <c r="AA36" s="365">
        <v>213.15</v>
      </c>
      <c r="AB36" s="95">
        <v>109794900</v>
      </c>
      <c r="AC36" s="243">
        <v>211.9</v>
      </c>
      <c r="AD36" s="2">
        <f t="shared" si="0"/>
        <v>4.6399999999999864</v>
      </c>
      <c r="AE36" s="138">
        <f t="shared" si="1"/>
        <v>2.2042155018569431E-2</v>
      </c>
    </row>
    <row r="37" spans="1:31" x14ac:dyDescent="0.25">
      <c r="L37" t="s">
        <v>215</v>
      </c>
      <c r="M37" s="2">
        <f>M55+K55-F55</f>
        <v>160.82999999999993</v>
      </c>
      <c r="W37" s="94">
        <v>42678</v>
      </c>
      <c r="X37" s="365">
        <v>208.91</v>
      </c>
      <c r="Y37" s="40">
        <v>209.89</v>
      </c>
      <c r="Z37" s="40">
        <v>208.38</v>
      </c>
      <c r="AA37" s="365">
        <v>208.55</v>
      </c>
      <c r="AB37" s="95">
        <v>109122100</v>
      </c>
      <c r="AC37" s="243">
        <v>207.33</v>
      </c>
      <c r="AD37" s="2">
        <f t="shared" si="0"/>
        <v>1.5099999999999909</v>
      </c>
      <c r="AE37" s="138">
        <f t="shared" si="1"/>
        <v>-1.1081133166312984E-3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42677</v>
      </c>
      <c r="X38" s="365">
        <v>209.99</v>
      </c>
      <c r="Y38" s="40">
        <v>210.24</v>
      </c>
      <c r="Z38" s="40">
        <v>208.46</v>
      </c>
      <c r="AA38" s="365">
        <v>208.78</v>
      </c>
      <c r="AB38" s="95">
        <v>88939300</v>
      </c>
      <c r="AC38" s="243">
        <v>207.56</v>
      </c>
      <c r="AD38" s="2">
        <f t="shared" si="0"/>
        <v>1.7800000000000011</v>
      </c>
      <c r="AE38" s="138">
        <f t="shared" si="1"/>
        <v>-4.556136396335897E-3</v>
      </c>
    </row>
    <row r="39" spans="1:31" ht="20.25" thickBot="1" x14ac:dyDescent="0.35">
      <c r="A39" s="265" t="s">
        <v>178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614" t="s">
        <v>78</v>
      </c>
      <c r="Q39" s="614"/>
      <c r="R39" s="34"/>
      <c r="T39" s="91" t="s">
        <v>113</v>
      </c>
      <c r="W39" s="94">
        <v>42676</v>
      </c>
      <c r="X39" s="365">
        <v>210.65</v>
      </c>
      <c r="Y39" s="40">
        <v>211.1</v>
      </c>
      <c r="Z39" s="40">
        <v>209.23</v>
      </c>
      <c r="AA39" s="365">
        <v>209.74</v>
      </c>
      <c r="AB39" s="95">
        <v>103330800</v>
      </c>
      <c r="AC39" s="243">
        <v>208.51</v>
      </c>
      <c r="AD39" s="2">
        <f t="shared" si="0"/>
        <v>1.8700000000000045</v>
      </c>
      <c r="AE39" s="138">
        <f t="shared" si="1"/>
        <v>-6.0065786337417659E-3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246.78500000000003</v>
      </c>
      <c r="R40" s="34"/>
      <c r="T40" s="97" t="s">
        <v>98</v>
      </c>
      <c r="U40" s="129">
        <v>225.71</v>
      </c>
      <c r="W40" s="94">
        <v>42675</v>
      </c>
      <c r="X40" s="365">
        <v>212.93</v>
      </c>
      <c r="Y40" s="40">
        <v>212.99</v>
      </c>
      <c r="Z40" s="40">
        <v>209.6</v>
      </c>
      <c r="AA40" s="365">
        <v>211.01</v>
      </c>
      <c r="AB40" s="95">
        <v>122781800</v>
      </c>
      <c r="AC40" s="243">
        <v>209.77</v>
      </c>
      <c r="AD40" s="2">
        <f t="shared" si="0"/>
        <v>3.3900000000000148</v>
      </c>
      <c r="AE40" s="138">
        <f t="shared" si="1"/>
        <v>-7.2408897302413955E-3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244.54150000000001</v>
      </c>
      <c r="R41" s="34"/>
      <c r="T41" s="87" t="s">
        <v>99</v>
      </c>
      <c r="U41" s="130">
        <v>226.02</v>
      </c>
      <c r="W41" s="94">
        <v>42674</v>
      </c>
      <c r="X41" s="365">
        <v>212.93</v>
      </c>
      <c r="Y41" s="40">
        <v>213.19</v>
      </c>
      <c r="Z41" s="40">
        <v>212.36</v>
      </c>
      <c r="AA41" s="365">
        <v>212.55</v>
      </c>
      <c r="AB41" s="95">
        <v>61272500</v>
      </c>
      <c r="AC41" s="243">
        <v>211.3</v>
      </c>
      <c r="AD41" s="2">
        <f t="shared" si="0"/>
        <v>0.82999999999998408</v>
      </c>
      <c r="AE41" s="138">
        <f t="shared" si="1"/>
        <v>4.7328316531869419E-5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242.298</v>
      </c>
      <c r="R42" s="34"/>
      <c r="T42" s="87" t="s">
        <v>100</v>
      </c>
      <c r="U42" s="130" t="s">
        <v>129</v>
      </c>
      <c r="W42" s="94">
        <v>42671</v>
      </c>
      <c r="X42" s="365">
        <v>213.14</v>
      </c>
      <c r="Y42" s="40">
        <v>213.93</v>
      </c>
      <c r="Z42" s="40">
        <v>211.71</v>
      </c>
      <c r="AA42" s="365">
        <v>212.54</v>
      </c>
      <c r="AB42" s="95">
        <v>140623200</v>
      </c>
      <c r="AC42" s="243">
        <v>211.29</v>
      </c>
      <c r="AD42" s="2">
        <f t="shared" si="0"/>
        <v>2.2199999999999989</v>
      </c>
      <c r="AE42" s="138">
        <f t="shared" si="1"/>
        <v>-2.9728199320497861E-3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240.05450000000002</v>
      </c>
      <c r="R43" s="83"/>
      <c r="T43" s="87" t="s">
        <v>101</v>
      </c>
      <c r="U43" s="130" t="s">
        <v>129</v>
      </c>
      <c r="W43" s="94">
        <v>42670</v>
      </c>
      <c r="X43" s="365">
        <v>214.58</v>
      </c>
      <c r="Y43" s="40">
        <v>214.62</v>
      </c>
      <c r="Z43" s="40">
        <v>213.08</v>
      </c>
      <c r="AA43" s="365">
        <v>213.17</v>
      </c>
      <c r="AB43" s="95">
        <v>77220200</v>
      </c>
      <c r="AC43" s="243">
        <v>211.92</v>
      </c>
      <c r="AD43" s="2">
        <f t="shared" si="0"/>
        <v>1.539999999999992</v>
      </c>
      <c r="AE43" s="138">
        <f t="shared" si="1"/>
        <v>-2.6824791754906929E-3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237.81100000000001</v>
      </c>
      <c r="R44" s="83"/>
      <c r="T44" s="87" t="s">
        <v>417</v>
      </c>
      <c r="U44" s="130">
        <v>225.72</v>
      </c>
      <c r="W44" s="94">
        <v>42669</v>
      </c>
      <c r="X44" s="365">
        <v>213.21</v>
      </c>
      <c r="Y44" s="40">
        <v>214.42</v>
      </c>
      <c r="Z44" s="40">
        <v>212.93</v>
      </c>
      <c r="AA44" s="365">
        <v>213.74</v>
      </c>
      <c r="AB44" s="95">
        <v>75705500</v>
      </c>
      <c r="AC44" s="243">
        <v>212.49</v>
      </c>
      <c r="AD44" s="2">
        <f t="shared" si="0"/>
        <v>1.4899999999999807</v>
      </c>
      <c r="AE44" s="138">
        <f t="shared" si="1"/>
        <v>-2.0195378545931897E-3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235.5675</v>
      </c>
      <c r="R45" s="83"/>
      <c r="T45" s="87" t="s">
        <v>418</v>
      </c>
      <c r="U45" s="130" t="s">
        <v>425</v>
      </c>
      <c r="W45" s="94">
        <v>42668</v>
      </c>
      <c r="X45" s="365">
        <v>214.68</v>
      </c>
      <c r="Y45" s="40">
        <v>214.98</v>
      </c>
      <c r="Z45" s="40">
        <v>213.98</v>
      </c>
      <c r="AA45" s="365">
        <v>214.17</v>
      </c>
      <c r="AB45" s="95">
        <v>66542300</v>
      </c>
      <c r="AC45" s="243">
        <v>212.92</v>
      </c>
      <c r="AD45" s="2">
        <f t="shared" si="0"/>
        <v>1</v>
      </c>
      <c r="AE45" s="138">
        <f t="shared" si="1"/>
        <v>-3.3235032532884512E-3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233.32400000000001</v>
      </c>
      <c r="R46" s="83"/>
      <c r="T46" s="87" t="s">
        <v>420</v>
      </c>
      <c r="U46" s="232">
        <v>9.7699999999999995E-2</v>
      </c>
      <c r="W46" s="94">
        <v>42667</v>
      </c>
      <c r="X46" s="365">
        <v>215</v>
      </c>
      <c r="Y46" s="40">
        <v>215.32</v>
      </c>
      <c r="Z46" s="40">
        <v>214.48</v>
      </c>
      <c r="AA46" s="365">
        <v>214.89</v>
      </c>
      <c r="AB46" s="95">
        <v>60146600</v>
      </c>
      <c r="AC46" s="243">
        <v>213.63</v>
      </c>
      <c r="AD46" s="2">
        <f t="shared" si="0"/>
        <v>0.84000000000000341</v>
      </c>
      <c r="AE46" s="138">
        <f t="shared" si="1"/>
        <v>4.2307149908333841E-3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231.0805</v>
      </c>
      <c r="R47" s="83"/>
      <c r="T47" s="87"/>
      <c r="U47" s="130"/>
      <c r="W47" s="94">
        <v>42664</v>
      </c>
      <c r="X47" s="365">
        <v>213.88</v>
      </c>
      <c r="Y47" s="40">
        <v>214.08</v>
      </c>
      <c r="Z47" s="40">
        <v>212.76</v>
      </c>
      <c r="AA47" s="365">
        <v>213.98</v>
      </c>
      <c r="AB47" s="95">
        <v>89089100</v>
      </c>
      <c r="AC47" s="243">
        <v>212.73</v>
      </c>
      <c r="AD47" s="2">
        <f t="shared" si="0"/>
        <v>1.3200000000000216</v>
      </c>
      <c r="AE47" s="138">
        <f t="shared" si="1"/>
        <v>4.7030052203345107E-4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228.83699999999999</v>
      </c>
      <c r="R48" s="83"/>
      <c r="T48" s="87" t="s">
        <v>105</v>
      </c>
      <c r="U48" s="130" t="s">
        <v>559</v>
      </c>
      <c r="W48" s="94">
        <v>42663</v>
      </c>
      <c r="X48" s="365">
        <v>213.87</v>
      </c>
      <c r="Y48" s="40">
        <v>214.53</v>
      </c>
      <c r="Z48" s="40">
        <v>213.11</v>
      </c>
      <c r="AA48" s="365">
        <v>213.88</v>
      </c>
      <c r="AB48" s="95">
        <v>73639800</v>
      </c>
      <c r="AC48" s="243">
        <v>212.63</v>
      </c>
      <c r="AD48" s="2">
        <f t="shared" si="0"/>
        <v>1.4199999999999875</v>
      </c>
      <c r="AE48" s="138">
        <f t="shared" si="1"/>
        <v>-1.8308140080743884E-3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226.59350000000001</v>
      </c>
      <c r="R49" s="83"/>
      <c r="T49" s="87" t="s">
        <v>106</v>
      </c>
      <c r="U49" s="130" t="s">
        <v>426</v>
      </c>
      <c r="W49" s="94">
        <v>42662</v>
      </c>
      <c r="X49" s="365">
        <v>214.02</v>
      </c>
      <c r="Y49" s="40">
        <v>214.64</v>
      </c>
      <c r="Z49" s="40">
        <v>213.6</v>
      </c>
      <c r="AA49" s="365">
        <v>214.28</v>
      </c>
      <c r="AB49" s="95">
        <v>66519200</v>
      </c>
      <c r="AC49" s="243">
        <v>213.02</v>
      </c>
      <c r="AD49" s="2">
        <f t="shared" si="0"/>
        <v>1.039999999999992</v>
      </c>
      <c r="AE49" s="138">
        <f t="shared" si="1"/>
        <v>2.6357902664031485E-3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224.35</v>
      </c>
      <c r="R50" s="83"/>
      <c r="T50" s="87" t="s">
        <v>107</v>
      </c>
      <c r="U50" s="131">
        <v>42672487</v>
      </c>
      <c r="W50" s="94">
        <v>42661</v>
      </c>
      <c r="X50" s="365">
        <v>214.24</v>
      </c>
      <c r="Y50" s="40">
        <v>214.31</v>
      </c>
      <c r="Z50" s="40">
        <v>213.27</v>
      </c>
      <c r="AA50" s="365">
        <v>213.71</v>
      </c>
      <c r="AB50" s="95">
        <v>76869700</v>
      </c>
      <c r="AC50" s="243">
        <v>212.46</v>
      </c>
      <c r="AD50" s="2">
        <f t="shared" si="0"/>
        <v>1.039999999999992</v>
      </c>
      <c r="AE50" s="138">
        <f t="shared" si="1"/>
        <v>6.251776072748072E-3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222.10649999999998</v>
      </c>
      <c r="R51" s="83"/>
      <c r="T51" s="87" t="s">
        <v>110</v>
      </c>
      <c r="U51" s="131">
        <v>91523700</v>
      </c>
      <c r="W51" s="94">
        <v>42660</v>
      </c>
      <c r="X51" s="365">
        <v>213.09</v>
      </c>
      <c r="Y51" s="40">
        <v>213.39</v>
      </c>
      <c r="Z51" s="40">
        <v>212.17</v>
      </c>
      <c r="AA51" s="365">
        <v>212.38</v>
      </c>
      <c r="AB51" s="95">
        <v>58275700</v>
      </c>
      <c r="AC51" s="243">
        <v>211.14</v>
      </c>
      <c r="AD51" s="2">
        <f t="shared" si="0"/>
        <v>1.2199999999999989</v>
      </c>
      <c r="AE51" s="138">
        <f t="shared" si="1"/>
        <v>-3.4455090385614451E-3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219.863</v>
      </c>
      <c r="R52" s="83"/>
      <c r="T52" s="87" t="s">
        <v>421</v>
      </c>
      <c r="U52" s="130">
        <v>19</v>
      </c>
      <c r="W52" s="94">
        <v>42657</v>
      </c>
      <c r="X52" s="365">
        <v>214.15</v>
      </c>
      <c r="Y52" s="40">
        <v>214.69</v>
      </c>
      <c r="Z52" s="40">
        <v>213.03</v>
      </c>
      <c r="AA52" s="365">
        <v>213.12</v>
      </c>
      <c r="AB52" s="95">
        <v>93346200</v>
      </c>
      <c r="AC52" s="243">
        <v>211.87</v>
      </c>
      <c r="AD52" s="2">
        <f t="shared" si="0"/>
        <v>1.6599999999999966</v>
      </c>
      <c r="AE52" s="138">
        <f t="shared" si="1"/>
        <v>5.1945598791092173E-4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217.61949999999999</v>
      </c>
      <c r="R53" s="83"/>
      <c r="T53" s="87" t="s">
        <v>422</v>
      </c>
      <c r="U53" s="130">
        <v>2.0099999999999998</v>
      </c>
      <c r="W53" s="94">
        <v>42656</v>
      </c>
      <c r="X53" s="365">
        <v>212.16</v>
      </c>
      <c r="Y53" s="40">
        <v>213.59</v>
      </c>
      <c r="Z53" s="40">
        <v>211.21</v>
      </c>
      <c r="AA53" s="365">
        <v>213.01</v>
      </c>
      <c r="AB53" s="95">
        <v>101357000</v>
      </c>
      <c r="AC53" s="243">
        <v>211.76</v>
      </c>
      <c r="AD53" s="2">
        <f t="shared" si="0"/>
        <v>2.3799999999999955</v>
      </c>
      <c r="AE53" s="138">
        <f t="shared" si="1"/>
        <v>-3.2947378330039356E-3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215.37599999999998</v>
      </c>
      <c r="R54" s="83"/>
      <c r="T54" s="87"/>
      <c r="U54" s="130"/>
      <c r="W54" s="94">
        <v>42655</v>
      </c>
      <c r="X54" s="365">
        <v>213.59</v>
      </c>
      <c r="Y54" s="40">
        <v>214.32</v>
      </c>
      <c r="Z54" s="40">
        <v>213.01</v>
      </c>
      <c r="AA54" s="365">
        <v>213.71</v>
      </c>
      <c r="AB54" s="95">
        <v>73866100</v>
      </c>
      <c r="AC54" s="243">
        <v>212.46</v>
      </c>
      <c r="AD54" s="2">
        <f t="shared" si="0"/>
        <v>1.3100000000000023</v>
      </c>
      <c r="AE54" s="138">
        <f t="shared" si="1"/>
        <v>1.3196342727872512E-3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213.13249999999999</v>
      </c>
      <c r="R55" s="83"/>
      <c r="T55" s="87"/>
      <c r="U55" s="130"/>
      <c r="W55" s="94">
        <v>42654</v>
      </c>
      <c r="X55" s="365">
        <v>215.66</v>
      </c>
      <c r="Y55" s="40">
        <v>215.74</v>
      </c>
      <c r="Z55" s="40">
        <v>212.58</v>
      </c>
      <c r="AA55" s="365">
        <v>213.43</v>
      </c>
      <c r="AB55" s="95">
        <v>130367400</v>
      </c>
      <c r="AC55" s="243">
        <v>212.18</v>
      </c>
      <c r="AD55" s="2">
        <f t="shared" si="0"/>
        <v>3.1599999999999966</v>
      </c>
      <c r="AE55" s="138">
        <f t="shared" si="1"/>
        <v>-1.2611103355204878E-2</v>
      </c>
    </row>
    <row r="56" spans="1:31" x14ac:dyDescent="0.25">
      <c r="O56" s="2"/>
      <c r="P56" s="83">
        <v>0.94</v>
      </c>
      <c r="Q56" s="83">
        <f t="shared" si="5"/>
        <v>210.88899999999998</v>
      </c>
      <c r="R56" s="83"/>
      <c r="W56" s="94">
        <v>42653</v>
      </c>
      <c r="X56" s="365">
        <v>216.16</v>
      </c>
      <c r="Y56" s="40">
        <v>216.7</v>
      </c>
      <c r="Z56" s="40">
        <v>215.99</v>
      </c>
      <c r="AA56" s="365">
        <v>216.16</v>
      </c>
      <c r="AB56" s="95">
        <v>51855000</v>
      </c>
      <c r="AC56" s="243">
        <v>214.89</v>
      </c>
      <c r="AD56" s="2">
        <f t="shared" si="0"/>
        <v>0.70999999999997954</v>
      </c>
      <c r="AE56" s="138">
        <f t="shared" si="1"/>
        <v>5.1922537187762963E-3</v>
      </c>
    </row>
    <row r="57" spans="1:31" x14ac:dyDescent="0.25">
      <c r="O57" s="2"/>
      <c r="P57" s="83">
        <v>0.93</v>
      </c>
      <c r="Q57" s="83">
        <f t="shared" si="5"/>
        <v>208.6455</v>
      </c>
      <c r="R57" s="83"/>
      <c r="W57" s="94">
        <v>42650</v>
      </c>
      <c r="X57" s="365">
        <v>216.1</v>
      </c>
      <c r="Y57" s="40">
        <v>216.3</v>
      </c>
      <c r="Z57" s="40">
        <v>214.19</v>
      </c>
      <c r="AA57" s="365">
        <v>215.04</v>
      </c>
      <c r="AB57" s="95">
        <v>89788300</v>
      </c>
      <c r="AC57" s="243">
        <v>213.78</v>
      </c>
      <c r="AD57" s="2">
        <f t="shared" si="0"/>
        <v>2.1100000000000136</v>
      </c>
      <c r="AE57" s="138">
        <f t="shared" si="1"/>
        <v>-3.4495618124185112E-3</v>
      </c>
    </row>
    <row r="58" spans="1:31" x14ac:dyDescent="0.25">
      <c r="O58" s="2"/>
      <c r="P58" s="83">
        <v>0.92</v>
      </c>
      <c r="Q58" s="83">
        <f t="shared" si="5"/>
        <v>206.40200000000002</v>
      </c>
      <c r="R58" s="83"/>
      <c r="W58" s="94">
        <v>42649</v>
      </c>
      <c r="X58" s="365">
        <v>215.37</v>
      </c>
      <c r="Y58" s="40">
        <v>216.04</v>
      </c>
      <c r="Z58" s="40">
        <v>214.74</v>
      </c>
      <c r="AA58" s="365">
        <v>215.78</v>
      </c>
      <c r="AB58" s="95">
        <v>62927400</v>
      </c>
      <c r="AC58" s="243">
        <v>214.52</v>
      </c>
      <c r="AD58" s="2">
        <f t="shared" si="0"/>
        <v>1.2999999999999829</v>
      </c>
      <c r="AE58" s="138">
        <f t="shared" si="1"/>
        <v>6.9972477492186158E-4</v>
      </c>
    </row>
    <row r="59" spans="1:31" x14ac:dyDescent="0.25">
      <c r="O59" s="2"/>
      <c r="P59" s="83">
        <v>0.91</v>
      </c>
      <c r="Q59" s="83">
        <f t="shared" si="5"/>
        <v>204.1585</v>
      </c>
      <c r="R59" s="83"/>
      <c r="W59" s="94">
        <v>42648</v>
      </c>
      <c r="X59" s="365">
        <v>215.41</v>
      </c>
      <c r="Y59" s="40">
        <v>216.13</v>
      </c>
      <c r="Z59" s="40">
        <v>215.33</v>
      </c>
      <c r="AA59" s="365">
        <v>215.63</v>
      </c>
      <c r="AB59" s="95">
        <v>72816000</v>
      </c>
      <c r="AC59" s="243">
        <v>214.37</v>
      </c>
      <c r="AD59" s="2">
        <f t="shared" si="0"/>
        <v>0.79999999999998295</v>
      </c>
      <c r="AE59" s="138">
        <f t="shared" si="1"/>
        <v>4.4513166526098935E-3</v>
      </c>
    </row>
    <row r="60" spans="1:31" x14ac:dyDescent="0.25">
      <c r="O60" s="2"/>
      <c r="P60" s="83">
        <v>0.9</v>
      </c>
      <c r="Q60" s="83">
        <f t="shared" si="5"/>
        <v>201.91499999999999</v>
      </c>
      <c r="R60" s="83"/>
      <c r="W60" s="94">
        <v>42647</v>
      </c>
      <c r="X60" s="365">
        <v>215.91</v>
      </c>
      <c r="Y60" s="40">
        <v>216.17</v>
      </c>
      <c r="Z60" s="40">
        <v>213.99</v>
      </c>
      <c r="AA60" s="365">
        <v>214.68</v>
      </c>
      <c r="AB60" s="95">
        <v>119948100</v>
      </c>
      <c r="AC60" s="243">
        <v>213.42</v>
      </c>
      <c r="AD60" s="2">
        <f t="shared" si="0"/>
        <v>2.1799999999999784</v>
      </c>
      <c r="AE60" s="138">
        <f t="shared" si="1"/>
        <v>-5.1277270184598711E-3</v>
      </c>
    </row>
    <row r="61" spans="1:31" x14ac:dyDescent="0.25">
      <c r="W61" s="94">
        <v>42646</v>
      </c>
      <c r="X61" s="365">
        <v>215.82</v>
      </c>
      <c r="Y61" s="40">
        <v>216.04</v>
      </c>
      <c r="Z61" s="40">
        <v>215.04</v>
      </c>
      <c r="AA61" s="365">
        <v>215.78</v>
      </c>
      <c r="AB61" s="95">
        <v>83512100</v>
      </c>
      <c r="AC61" s="243">
        <v>214.52</v>
      </c>
      <c r="AD61" s="2">
        <f t="shared" si="0"/>
        <v>1</v>
      </c>
      <c r="AE61" s="138">
        <f t="shared" si="1"/>
        <v>-2.3717620797097938E-3</v>
      </c>
    </row>
    <row r="62" spans="1:31" x14ac:dyDescent="0.25">
      <c r="W62" s="94">
        <v>42643</v>
      </c>
      <c r="X62" s="365">
        <v>215.65</v>
      </c>
      <c r="Y62" s="40">
        <v>217.12</v>
      </c>
      <c r="Z62" s="40">
        <v>215.36</v>
      </c>
      <c r="AA62" s="365">
        <v>216.3</v>
      </c>
      <c r="AB62" s="95">
        <v>117202900</v>
      </c>
      <c r="AC62" s="243">
        <v>215.03</v>
      </c>
      <c r="AD62" s="2">
        <f t="shared" si="0"/>
        <v>1.7599999999999909</v>
      </c>
      <c r="AE62" s="138">
        <f t="shared" si="1"/>
        <v>7.5438103270546453E-3</v>
      </c>
    </row>
    <row r="63" spans="1:31" x14ac:dyDescent="0.25">
      <c r="W63" s="94">
        <v>42642</v>
      </c>
      <c r="X63" s="365">
        <v>216.4</v>
      </c>
      <c r="Y63" s="40">
        <v>216.87</v>
      </c>
      <c r="Z63" s="40">
        <v>214.04</v>
      </c>
      <c r="AA63" s="365">
        <v>214.68</v>
      </c>
      <c r="AB63" s="95">
        <v>128070600</v>
      </c>
      <c r="AC63" s="243">
        <v>213.42</v>
      </c>
      <c r="AD63" s="2">
        <f t="shared" si="0"/>
        <v>2.8300000000000125</v>
      </c>
      <c r="AE63" s="138">
        <f t="shared" si="1"/>
        <v>-9.0541858197521474E-3</v>
      </c>
    </row>
    <row r="64" spans="1:31" x14ac:dyDescent="0.25">
      <c r="W64" s="94">
        <v>42641</v>
      </c>
      <c r="X64" s="365">
        <v>215.83</v>
      </c>
      <c r="Y64" s="40">
        <v>216.82</v>
      </c>
      <c r="Z64" s="40">
        <v>214.71</v>
      </c>
      <c r="AA64" s="365">
        <v>216.64</v>
      </c>
      <c r="AB64" s="95">
        <v>87411000</v>
      </c>
      <c r="AC64" s="243">
        <v>215.37</v>
      </c>
      <c r="AD64" s="2">
        <f t="shared" si="0"/>
        <v>2.1099999999999852</v>
      </c>
      <c r="AE64" s="138">
        <f t="shared" si="1"/>
        <v>4.9461061079745239E-3</v>
      </c>
    </row>
    <row r="65" spans="23:31" x14ac:dyDescent="0.25">
      <c r="W65" s="94">
        <v>42640</v>
      </c>
      <c r="X65" s="365">
        <v>214.05</v>
      </c>
      <c r="Y65" s="40">
        <v>215.68</v>
      </c>
      <c r="Z65" s="40">
        <v>213.62</v>
      </c>
      <c r="AA65" s="365">
        <v>215.57</v>
      </c>
      <c r="AB65" s="95">
        <v>78494800</v>
      </c>
      <c r="AC65" s="243">
        <v>214.31</v>
      </c>
      <c r="AD65" s="2">
        <f t="shared" si="0"/>
        <v>2.0600000000000023</v>
      </c>
      <c r="AE65" s="138">
        <f t="shared" si="1"/>
        <v>6.2447178138793635E-3</v>
      </c>
    </row>
    <row r="66" spans="23:31" x14ac:dyDescent="0.25">
      <c r="W66" s="94">
        <v>42639</v>
      </c>
      <c r="X66" s="365">
        <v>215.02</v>
      </c>
      <c r="Y66" s="40">
        <v>215.23</v>
      </c>
      <c r="Z66" s="40">
        <v>214.01</v>
      </c>
      <c r="AA66" s="365">
        <v>214.24</v>
      </c>
      <c r="AB66" s="95">
        <v>89827300</v>
      </c>
      <c r="AC66" s="243">
        <v>212.98</v>
      </c>
      <c r="AD66" s="2">
        <f t="shared" si="0"/>
        <v>1.2199999999999989</v>
      </c>
      <c r="AE66" s="138">
        <f t="shared" si="1"/>
        <v>-8.1035767511177248E-3</v>
      </c>
    </row>
    <row r="67" spans="23:31" x14ac:dyDescent="0.25">
      <c r="W67" s="94">
        <v>42636</v>
      </c>
      <c r="X67" s="365">
        <v>216.72</v>
      </c>
      <c r="Y67" s="40">
        <v>216.88</v>
      </c>
      <c r="Z67" s="40">
        <v>215.88</v>
      </c>
      <c r="AA67" s="365">
        <v>215.99</v>
      </c>
      <c r="AB67" s="95">
        <v>73630900</v>
      </c>
      <c r="AC67" s="243">
        <v>214.72</v>
      </c>
      <c r="AD67" s="2">
        <f t="shared" si="0"/>
        <v>1</v>
      </c>
      <c r="AE67" s="138">
        <f t="shared" si="1"/>
        <v>-5.5115557408179638E-3</v>
      </c>
    </row>
    <row r="68" spans="23:31" x14ac:dyDescent="0.25">
      <c r="W68" s="94">
        <v>42635</v>
      </c>
      <c r="X68" s="10">
        <v>217</v>
      </c>
      <c r="Y68" s="40">
        <v>217.53</v>
      </c>
      <c r="Z68" s="40">
        <v>216.71</v>
      </c>
      <c r="AA68" s="10">
        <v>217.18</v>
      </c>
      <c r="AB68" s="95">
        <v>76678700</v>
      </c>
      <c r="AC68" s="243">
        <v>215.91</v>
      </c>
      <c r="AD68" s="2">
        <f>Y68-Z68</f>
        <v>0.81999999999999318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9" priority="19">
      <formula>F25&gt;0</formula>
    </cfRule>
    <cfRule type="expression" dxfId="42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27" priority="11">
      <formula>F28&gt;0</formula>
    </cfRule>
    <cfRule type="expression" dxfId="426" priority="12">
      <formula>F28&lt;0</formula>
    </cfRule>
  </conditionalFormatting>
  <conditionalFormatting sqref="F28:F35">
    <cfRule type="expression" dxfId="425" priority="13">
      <formula>F28&gt;0</formula>
    </cfRule>
    <cfRule type="expression" dxfId="424" priority="14">
      <formula>F28&lt;0</formula>
    </cfRule>
  </conditionalFormatting>
  <conditionalFormatting sqref="H25:H35">
    <cfRule type="expression" dxfId="423" priority="9">
      <formula>H25&gt;0</formula>
    </cfRule>
    <cfRule type="expression" dxfId="422" priority="10">
      <formula>H25&lt;0</formula>
    </cfRule>
  </conditionalFormatting>
  <conditionalFormatting sqref="F21:F24">
    <cfRule type="expression" dxfId="421" priority="7">
      <formula>F21&gt;0</formula>
    </cfRule>
    <cfRule type="expression" dxfId="420" priority="8">
      <formula>F21&lt;0</formula>
    </cfRule>
  </conditionalFormatting>
  <conditionalFormatting sqref="H21:H24">
    <cfRule type="expression" dxfId="419" priority="5">
      <formula>H21&gt;0</formula>
    </cfRule>
    <cfRule type="expression" dxfId="418" priority="6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8.42578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42727</v>
      </c>
      <c r="X2" s="10">
        <v>78.22</v>
      </c>
      <c r="Y2" s="40">
        <v>78.45</v>
      </c>
      <c r="Z2" s="40">
        <v>77.62</v>
      </c>
      <c r="AA2" s="10">
        <v>78.03</v>
      </c>
      <c r="AB2" s="95">
        <v>826700</v>
      </c>
      <c r="AC2" s="243">
        <v>78.03</v>
      </c>
      <c r="AD2" s="2">
        <f>Y2-Z2</f>
        <v>0.82999999999999829</v>
      </c>
      <c r="AE2" s="138">
        <f>AC2/AC3-1</f>
        <v>-1.5355086372361715E-3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76.56</v>
      </c>
      <c r="T3" s="121"/>
      <c r="W3" s="94">
        <v>42726</v>
      </c>
      <c r="X3" s="10">
        <v>77.930000000000007</v>
      </c>
      <c r="Y3" s="40">
        <v>78.33</v>
      </c>
      <c r="Z3" s="40">
        <v>77</v>
      </c>
      <c r="AA3" s="10">
        <v>78.150000000000006</v>
      </c>
      <c r="AB3" s="95">
        <v>1705300</v>
      </c>
      <c r="AC3" s="243">
        <v>78.150000000000006</v>
      </c>
      <c r="AD3" s="2">
        <f>Y3-Z3</f>
        <v>1.3299999999999983</v>
      </c>
      <c r="AE3" s="138">
        <f>AC3/AC4-1</f>
        <v>1.40132347216817E-2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76.56</v>
      </c>
      <c r="R4" s="506">
        <v>-6.1000000000000004E-3</v>
      </c>
      <c r="T4" s="121"/>
      <c r="W4" s="94">
        <v>42725</v>
      </c>
      <c r="X4" s="10">
        <v>76.66</v>
      </c>
      <c r="Y4" s="40">
        <v>77.150000000000006</v>
      </c>
      <c r="Z4" s="40">
        <v>76.010000000000005</v>
      </c>
      <c r="AA4" s="10">
        <v>77.069999999999993</v>
      </c>
      <c r="AB4" s="95">
        <v>1494900</v>
      </c>
      <c r="AC4" s="243">
        <v>77.069999999999993</v>
      </c>
      <c r="AD4" s="2">
        <f t="shared" ref="AD4:AD67" si="0">Y4-Z4</f>
        <v>1.1400000000000006</v>
      </c>
      <c r="AE4" s="138">
        <f t="shared" ref="AE4:AE66" si="1">AC4/AC5-1</f>
        <v>6.0044380629160621E-3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42724</v>
      </c>
      <c r="X5" s="10">
        <v>77.52</v>
      </c>
      <c r="Y5" s="40">
        <v>77.790000000000006</v>
      </c>
      <c r="Z5" s="40">
        <v>76.319999999999993</v>
      </c>
      <c r="AA5" s="10">
        <v>76.61</v>
      </c>
      <c r="AB5" s="95">
        <v>1339400</v>
      </c>
      <c r="AC5" s="243">
        <v>76.61</v>
      </c>
      <c r="AD5" s="2">
        <f t="shared" si="0"/>
        <v>1.4700000000000131</v>
      </c>
      <c r="AE5" s="138">
        <f t="shared" si="1"/>
        <v>-1.0717975206611552E-2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42723</v>
      </c>
      <c r="X6" s="10">
        <v>76.95</v>
      </c>
      <c r="Y6" s="40">
        <v>78.33</v>
      </c>
      <c r="Z6" s="40">
        <v>76.91</v>
      </c>
      <c r="AA6" s="10">
        <v>77.44</v>
      </c>
      <c r="AB6" s="95">
        <v>1114900</v>
      </c>
      <c r="AC6" s="243">
        <v>77.44</v>
      </c>
      <c r="AD6" s="2">
        <f t="shared" si="0"/>
        <v>1.4200000000000017</v>
      </c>
      <c r="AE6" s="138">
        <f t="shared" si="1"/>
        <v>8.2020570238250379E-3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182</v>
      </c>
      <c r="P7"/>
      <c r="Q7" s="2">
        <f>Q10+Q8</f>
        <v>1368.8999999999978</v>
      </c>
      <c r="R7">
        <v>0</v>
      </c>
      <c r="T7" s="85"/>
      <c r="W7" s="94">
        <v>42720</v>
      </c>
      <c r="X7" s="10">
        <v>77.510000000000005</v>
      </c>
      <c r="Y7" s="40">
        <v>78.59</v>
      </c>
      <c r="Z7" s="40">
        <v>76.67</v>
      </c>
      <c r="AA7" s="10">
        <v>76.81</v>
      </c>
      <c r="AB7" s="95">
        <v>2276200</v>
      </c>
      <c r="AC7" s="243">
        <v>76.81</v>
      </c>
      <c r="AD7" s="2">
        <f t="shared" si="0"/>
        <v>1.9200000000000017</v>
      </c>
      <c r="AE7" s="138">
        <f t="shared" si="1"/>
        <v>-5.1806760782281414E-3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185</v>
      </c>
      <c r="Q8" s="2">
        <f>K18+M18-F18+Q2*Q4</f>
        <v>0</v>
      </c>
      <c r="W8" s="94">
        <v>42719</v>
      </c>
      <c r="X8" s="10">
        <v>75.209999999999994</v>
      </c>
      <c r="Y8" s="40">
        <v>77.83</v>
      </c>
      <c r="Z8" s="40">
        <v>74.63</v>
      </c>
      <c r="AA8" s="10">
        <v>77.209999999999994</v>
      </c>
      <c r="AB8" s="95">
        <v>2330900</v>
      </c>
      <c r="AC8" s="243">
        <v>77.209999999999994</v>
      </c>
      <c r="AD8" s="2">
        <f t="shared" si="0"/>
        <v>3.2000000000000028</v>
      </c>
      <c r="AE8" s="138">
        <f t="shared" si="1"/>
        <v>2.7548575991482416E-2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216</v>
      </c>
      <c r="P9"/>
      <c r="Q9" s="138">
        <f>IF(Q2=0, 0, Q8/Q6)</f>
        <v>0</v>
      </c>
      <c r="W9" s="94">
        <v>42718</v>
      </c>
      <c r="X9" s="10">
        <v>76.489999999999995</v>
      </c>
      <c r="Y9" s="40">
        <v>77</v>
      </c>
      <c r="Z9" s="40">
        <v>74.62</v>
      </c>
      <c r="AA9" s="10">
        <v>75.14</v>
      </c>
      <c r="AB9" s="95">
        <v>2598200</v>
      </c>
      <c r="AC9" s="243">
        <v>75.14</v>
      </c>
      <c r="AD9" s="2">
        <f t="shared" si="0"/>
        <v>2.3799999999999955</v>
      </c>
      <c r="AE9" s="138">
        <f t="shared" si="1"/>
        <v>-2.2632674297606625E-2</v>
      </c>
      <c r="AK9" s="234"/>
      <c r="AN9" s="234"/>
    </row>
    <row r="10" spans="1:40" ht="12.75" customHeight="1" x14ac:dyDescent="0.25">
      <c r="H10" s="72"/>
      <c r="O10" s="11" t="s">
        <v>215</v>
      </c>
      <c r="Q10" s="2">
        <f>M48+M61</f>
        <v>1368.8999999999978</v>
      </c>
      <c r="W10" s="94">
        <v>42717</v>
      </c>
      <c r="X10" s="10">
        <v>76.8</v>
      </c>
      <c r="Y10" s="40">
        <v>77.63</v>
      </c>
      <c r="Z10" s="40">
        <v>75.95</v>
      </c>
      <c r="AA10" s="10">
        <v>76.88</v>
      </c>
      <c r="AB10" s="95">
        <v>1700700</v>
      </c>
      <c r="AC10" s="243">
        <v>76.88</v>
      </c>
      <c r="AD10" s="2">
        <f t="shared" si="0"/>
        <v>1.6799999999999926</v>
      </c>
      <c r="AE10" s="138">
        <f t="shared" si="1"/>
        <v>8.1300813008129413E-3</v>
      </c>
    </row>
    <row r="11" spans="1:40" x14ac:dyDescent="0.25">
      <c r="H11" s="72"/>
      <c r="O11" s="11" t="s">
        <v>179</v>
      </c>
      <c r="Q11" s="138">
        <f>VALUE(TRIM(CLEAN(MID(U55, FIND("(", U55)+1, 5))))</f>
        <v>1.44E-2</v>
      </c>
      <c r="W11" s="94">
        <v>42716</v>
      </c>
      <c r="X11" s="10">
        <v>76.36</v>
      </c>
      <c r="Y11" s="40">
        <v>77.08</v>
      </c>
      <c r="Z11" s="40">
        <v>75.37</v>
      </c>
      <c r="AA11" s="10">
        <v>76.260000000000005</v>
      </c>
      <c r="AB11" s="95">
        <v>2302900</v>
      </c>
      <c r="AC11" s="243">
        <v>76.260000000000005</v>
      </c>
      <c r="AD11" s="2">
        <f t="shared" si="0"/>
        <v>1.7099999999999937</v>
      </c>
      <c r="AE11" s="138">
        <f t="shared" si="1"/>
        <v>-8.7092161705446536E-3</v>
      </c>
      <c r="AK11" s="234"/>
      <c r="AN11" s="234"/>
    </row>
    <row r="12" spans="1:40" x14ac:dyDescent="0.25">
      <c r="H12" s="72"/>
      <c r="W12" s="94">
        <v>42713</v>
      </c>
      <c r="X12" s="10">
        <v>80.599999999999994</v>
      </c>
      <c r="Y12" s="40">
        <v>81.040000000000006</v>
      </c>
      <c r="Z12" s="40">
        <v>75.650000000000006</v>
      </c>
      <c r="AA12" s="10">
        <v>76.930000000000007</v>
      </c>
      <c r="AB12" s="95">
        <v>4747300</v>
      </c>
      <c r="AC12" s="243">
        <v>76.930000000000007</v>
      </c>
      <c r="AD12" s="2">
        <f t="shared" si="0"/>
        <v>5.3900000000000006</v>
      </c>
      <c r="AE12" s="138">
        <f t="shared" si="1"/>
        <v>-3.2570422535211141E-2</v>
      </c>
    </row>
    <row r="13" spans="1:40" x14ac:dyDescent="0.25">
      <c r="H13" s="72"/>
      <c r="W13" s="94">
        <v>42712</v>
      </c>
      <c r="X13" s="10">
        <v>77.3</v>
      </c>
      <c r="Y13" s="40">
        <v>79.739999999999995</v>
      </c>
      <c r="Z13" s="40">
        <v>76.98</v>
      </c>
      <c r="AA13" s="10">
        <v>79.52</v>
      </c>
      <c r="AB13" s="95">
        <v>2696700</v>
      </c>
      <c r="AC13" s="243">
        <v>79.52</v>
      </c>
      <c r="AD13" s="2">
        <f t="shared" si="0"/>
        <v>2.7599999999999909</v>
      </c>
      <c r="AE13" s="138">
        <f t="shared" si="1"/>
        <v>2.8187225239203473E-2</v>
      </c>
      <c r="AK13" s="234"/>
      <c r="AN13" s="234"/>
    </row>
    <row r="14" spans="1:40" x14ac:dyDescent="0.25">
      <c r="H14" s="72"/>
      <c r="T14" s="84"/>
      <c r="U14" s="11"/>
      <c r="W14" s="94">
        <v>42711</v>
      </c>
      <c r="X14" s="10">
        <v>75.78</v>
      </c>
      <c r="Y14" s="40">
        <v>77.66</v>
      </c>
      <c r="Z14" s="40">
        <v>74.25</v>
      </c>
      <c r="AA14" s="10">
        <v>77.34</v>
      </c>
      <c r="AB14" s="95">
        <v>2455100</v>
      </c>
      <c r="AC14" s="243">
        <v>77.34</v>
      </c>
      <c r="AD14" s="2">
        <f t="shared" si="0"/>
        <v>3.4099999999999966</v>
      </c>
      <c r="AE14" s="138">
        <f t="shared" si="1"/>
        <v>1.5360378101614724E-2</v>
      </c>
    </row>
    <row r="15" spans="1:40" x14ac:dyDescent="0.25">
      <c r="H15" s="72"/>
      <c r="W15" s="94">
        <v>42710</v>
      </c>
      <c r="X15" s="10">
        <v>75.33</v>
      </c>
      <c r="Y15" s="40">
        <v>76.55</v>
      </c>
      <c r="Z15" s="40">
        <v>74.819999999999993</v>
      </c>
      <c r="AA15" s="10">
        <v>76.17</v>
      </c>
      <c r="AB15" s="95">
        <v>3297200</v>
      </c>
      <c r="AC15" s="243">
        <v>76.17</v>
      </c>
      <c r="AD15" s="2">
        <f t="shared" si="0"/>
        <v>1.730000000000004</v>
      </c>
      <c r="AE15" s="138">
        <f t="shared" si="1"/>
        <v>1.8043303929430765E-2</v>
      </c>
      <c r="AK15" s="234"/>
      <c r="AN15" s="234"/>
    </row>
    <row r="16" spans="1:40" x14ac:dyDescent="0.25">
      <c r="H16" s="72"/>
      <c r="W16" s="94">
        <v>42709</v>
      </c>
      <c r="X16" s="10">
        <v>73.72</v>
      </c>
      <c r="Y16" s="40">
        <v>74.98</v>
      </c>
      <c r="Z16" s="40">
        <v>73.489999999999995</v>
      </c>
      <c r="AA16" s="10">
        <v>74.819999999999993</v>
      </c>
      <c r="AB16" s="95">
        <v>2898000</v>
      </c>
      <c r="AC16" s="243">
        <v>74.819999999999993</v>
      </c>
      <c r="AD16" s="2">
        <f t="shared" si="0"/>
        <v>1.4900000000000091</v>
      </c>
      <c r="AE16" s="138">
        <f t="shared" si="1"/>
        <v>2.0179983637850896E-2</v>
      </c>
    </row>
    <row r="17" spans="1:40" x14ac:dyDescent="0.25">
      <c r="H17" s="72"/>
      <c r="W17" s="94">
        <v>42706</v>
      </c>
      <c r="X17" s="10">
        <v>71.69</v>
      </c>
      <c r="Y17" s="40">
        <v>73.44</v>
      </c>
      <c r="Z17" s="40">
        <v>71.650000000000006</v>
      </c>
      <c r="AA17" s="10">
        <v>73.34</v>
      </c>
      <c r="AB17" s="95">
        <v>1924700</v>
      </c>
      <c r="AC17" s="243">
        <v>73.34</v>
      </c>
      <c r="AD17" s="2">
        <f t="shared" si="0"/>
        <v>1.789999999999992</v>
      </c>
      <c r="AE17" s="138">
        <f t="shared" si="1"/>
        <v>2.1733073279465165E-2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42705</v>
      </c>
      <c r="X18" s="10">
        <v>76.92</v>
      </c>
      <c r="Y18" s="40">
        <v>77.069999999999993</v>
      </c>
      <c r="Z18" s="40">
        <v>71.650000000000006</v>
      </c>
      <c r="AA18" s="10">
        <v>71.78</v>
      </c>
      <c r="AB18" s="95">
        <v>4084000</v>
      </c>
      <c r="AC18" s="243">
        <v>71.78</v>
      </c>
      <c r="AD18" s="2">
        <f t="shared" si="0"/>
        <v>5.4199999999999875</v>
      </c>
      <c r="AE18" s="138">
        <f t="shared" si="1"/>
        <v>-6.5972674040338242E-2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94">
        <v>42704</v>
      </c>
      <c r="X19" s="10">
        <v>77.489999999999995</v>
      </c>
      <c r="Y19" s="40">
        <v>77.790000000000006</v>
      </c>
      <c r="Z19" s="40">
        <v>76.44</v>
      </c>
      <c r="AA19" s="10">
        <v>76.849999999999994</v>
      </c>
      <c r="AB19" s="95">
        <v>1581500</v>
      </c>
      <c r="AC19" s="243">
        <v>76.849999999999994</v>
      </c>
      <c r="AD19" s="2">
        <f t="shared" si="0"/>
        <v>1.3500000000000085</v>
      </c>
      <c r="AE19" s="138">
        <f t="shared" si="1"/>
        <v>-4.7915047915048081E-3</v>
      </c>
      <c r="AK19" s="234"/>
      <c r="AN19" s="234"/>
    </row>
    <row r="20" spans="1:40" x14ac:dyDescent="0.25">
      <c r="W20" s="94">
        <v>42703</v>
      </c>
      <c r="X20" s="10">
        <v>77.09</v>
      </c>
      <c r="Y20" s="40">
        <v>77.72</v>
      </c>
      <c r="Z20" s="40">
        <v>76.28</v>
      </c>
      <c r="AA20" s="10">
        <v>77.22</v>
      </c>
      <c r="AB20" s="95">
        <v>1717000</v>
      </c>
      <c r="AC20" s="243">
        <v>77.22</v>
      </c>
      <c r="AD20" s="2">
        <f t="shared" si="0"/>
        <v>1.4399999999999977</v>
      </c>
      <c r="AE20" s="138">
        <f t="shared" si="1"/>
        <v>-1.0349288486416475E-3</v>
      </c>
    </row>
    <row r="21" spans="1:40" x14ac:dyDescent="0.25">
      <c r="W21" s="94">
        <v>42702</v>
      </c>
      <c r="X21" s="10">
        <v>77.06</v>
      </c>
      <c r="Y21" s="40">
        <v>77.84</v>
      </c>
      <c r="Z21" s="40">
        <v>75.819999999999993</v>
      </c>
      <c r="AA21" s="10">
        <v>77.3</v>
      </c>
      <c r="AB21" s="95">
        <v>1803400</v>
      </c>
      <c r="AC21" s="243">
        <v>77.3</v>
      </c>
      <c r="AD21" s="2">
        <f t="shared" si="0"/>
        <v>2.0200000000000102</v>
      </c>
      <c r="AE21" s="138">
        <f t="shared" si="1"/>
        <v>3.7657447084793461E-3</v>
      </c>
      <c r="AK21" s="234"/>
      <c r="AN21" s="234"/>
    </row>
    <row r="22" spans="1:40" x14ac:dyDescent="0.25">
      <c r="B22" s="191" t="s">
        <v>114</v>
      </c>
      <c r="C22" s="191" t="s">
        <v>147</v>
      </c>
      <c r="D22" s="192" t="s">
        <v>146</v>
      </c>
      <c r="E22" s="194" t="s">
        <v>148</v>
      </c>
      <c r="F22" s="194" t="s">
        <v>65</v>
      </c>
      <c r="G22" s="229" t="s">
        <v>152</v>
      </c>
      <c r="H22" s="229" t="s">
        <v>88</v>
      </c>
      <c r="I22" s="229" t="s">
        <v>156</v>
      </c>
      <c r="W22" s="94">
        <v>42699</v>
      </c>
      <c r="X22" s="10">
        <v>78.27</v>
      </c>
      <c r="Y22" s="40">
        <v>78.31</v>
      </c>
      <c r="Z22" s="40">
        <v>76.489999999999995</v>
      </c>
      <c r="AA22" s="10">
        <v>77.010000000000005</v>
      </c>
      <c r="AB22" s="95">
        <v>1174700</v>
      </c>
      <c r="AC22" s="243">
        <v>77.010000000000005</v>
      </c>
      <c r="AD22" s="2">
        <f t="shared" si="0"/>
        <v>1.8200000000000074</v>
      </c>
      <c r="AE22" s="138">
        <f t="shared" si="1"/>
        <v>-1.6600689567105031E-2</v>
      </c>
    </row>
    <row r="23" spans="1:40" x14ac:dyDescent="0.25">
      <c r="B23" s="193">
        <v>42546</v>
      </c>
      <c r="C23" s="444">
        <v>60</v>
      </c>
      <c r="D23" s="446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42697</v>
      </c>
      <c r="X23" s="10">
        <v>79.209999999999994</v>
      </c>
      <c r="Y23" s="40">
        <v>79.510000000000005</v>
      </c>
      <c r="Z23" s="40">
        <v>78.02</v>
      </c>
      <c r="AA23" s="10">
        <v>78.31</v>
      </c>
      <c r="AB23" s="95">
        <v>1585100</v>
      </c>
      <c r="AC23" s="243">
        <v>78.31</v>
      </c>
      <c r="AD23" s="2">
        <f t="shared" si="0"/>
        <v>1.4900000000000091</v>
      </c>
      <c r="AE23" s="138">
        <f t="shared" si="1"/>
        <v>-1.3230846774193505E-2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42696</v>
      </c>
      <c r="X24" s="10">
        <v>79.39</v>
      </c>
      <c r="Y24" s="40">
        <v>80.14</v>
      </c>
      <c r="Z24" s="40">
        <v>78.989999999999995</v>
      </c>
      <c r="AA24" s="10">
        <v>79.36</v>
      </c>
      <c r="AB24" s="95">
        <v>1218500</v>
      </c>
      <c r="AC24" s="243">
        <v>79.36</v>
      </c>
      <c r="AD24" s="2">
        <f t="shared" si="0"/>
        <v>1.1500000000000057</v>
      </c>
      <c r="AE24" s="138">
        <f t="shared" si="1"/>
        <v>5.4478651970100156E-3</v>
      </c>
    </row>
    <row r="25" spans="1:40" x14ac:dyDescent="0.25">
      <c r="B25" s="193">
        <v>42549</v>
      </c>
      <c r="C25" s="456">
        <v>120</v>
      </c>
      <c r="D25" s="463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42695</v>
      </c>
      <c r="X25" s="10">
        <v>78.459999999999994</v>
      </c>
      <c r="Y25" s="40">
        <v>79.13</v>
      </c>
      <c r="Z25" s="40">
        <v>78.2</v>
      </c>
      <c r="AA25" s="10">
        <v>78.930000000000007</v>
      </c>
      <c r="AB25" s="95">
        <v>1504600</v>
      </c>
      <c r="AC25" s="243">
        <v>78.930000000000007</v>
      </c>
      <c r="AD25" s="2">
        <f t="shared" si="0"/>
        <v>0.92999999999999261</v>
      </c>
      <c r="AE25" s="138">
        <f t="shared" si="1"/>
        <v>9.2059838895284241E-3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42692</v>
      </c>
      <c r="X26" s="10">
        <v>77.819999999999993</v>
      </c>
      <c r="Y26" s="40">
        <v>78.94</v>
      </c>
      <c r="Z26" s="40">
        <v>76.92</v>
      </c>
      <c r="AA26" s="10">
        <v>78.209999999999994</v>
      </c>
      <c r="AB26" s="95">
        <v>2151200</v>
      </c>
      <c r="AC26" s="243">
        <v>78.209999999999994</v>
      </c>
      <c r="AD26" s="2">
        <f t="shared" si="0"/>
        <v>2.019999999999996</v>
      </c>
      <c r="AE26" s="138">
        <f t="shared" si="1"/>
        <v>3.3354714560613896E-3</v>
      </c>
    </row>
    <row r="27" spans="1:40" x14ac:dyDescent="0.25">
      <c r="B27" s="193">
        <v>42551</v>
      </c>
      <c r="C27" s="440">
        <v>60</v>
      </c>
      <c r="D27" s="451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42691</v>
      </c>
      <c r="X27" s="10">
        <v>76.150000000000006</v>
      </c>
      <c r="Y27" s="40">
        <v>77.97</v>
      </c>
      <c r="Z27" s="40">
        <v>75.69</v>
      </c>
      <c r="AA27" s="10">
        <v>77.95</v>
      </c>
      <c r="AB27" s="95">
        <v>1615300</v>
      </c>
      <c r="AC27" s="243">
        <v>77.95</v>
      </c>
      <c r="AD27" s="2">
        <f t="shared" si="0"/>
        <v>2.2800000000000011</v>
      </c>
      <c r="AE27" s="138">
        <f t="shared" si="1"/>
        <v>2.4040987913820366E-2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42690</v>
      </c>
      <c r="X28" s="10">
        <v>75.36</v>
      </c>
      <c r="Y28" s="40">
        <v>76.48</v>
      </c>
      <c r="Z28" s="40">
        <v>75</v>
      </c>
      <c r="AA28" s="10">
        <v>76.12</v>
      </c>
      <c r="AB28" s="95">
        <v>1630800</v>
      </c>
      <c r="AC28" s="243">
        <v>76.12</v>
      </c>
      <c r="AD28" s="2">
        <f t="shared" si="0"/>
        <v>1.480000000000004</v>
      </c>
      <c r="AE28" s="138">
        <f t="shared" si="1"/>
        <v>2.50230475437907E-3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42689</v>
      </c>
      <c r="X29" s="10">
        <v>74.180000000000007</v>
      </c>
      <c r="Y29" s="40">
        <v>76.25</v>
      </c>
      <c r="Z29" s="40">
        <v>73.72</v>
      </c>
      <c r="AA29" s="10">
        <v>75.930000000000007</v>
      </c>
      <c r="AB29" s="95">
        <v>2101100</v>
      </c>
      <c r="AC29" s="243">
        <v>75.930000000000007</v>
      </c>
      <c r="AD29" s="2">
        <f t="shared" si="0"/>
        <v>2.5300000000000011</v>
      </c>
      <c r="AE29" s="138" t="e">
        <f t="shared" si="1"/>
        <v>#DIV/0!</v>
      </c>
    </row>
    <row r="30" spans="1:40" x14ac:dyDescent="0.25">
      <c r="B30" s="193">
        <v>42557</v>
      </c>
      <c r="C30" s="426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42689</v>
      </c>
      <c r="X30" s="10" t="s">
        <v>408</v>
      </c>
      <c r="Y30" s="40"/>
      <c r="Z30" s="40"/>
      <c r="AA30" s="10"/>
      <c r="AB30" s="95"/>
      <c r="AC30" s="243"/>
      <c r="AD30" s="2">
        <f t="shared" si="0"/>
        <v>0</v>
      </c>
      <c r="AE30" s="138">
        <f t="shared" si="1"/>
        <v>-1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42688</v>
      </c>
      <c r="X31" s="10">
        <v>74.790000000000006</v>
      </c>
      <c r="Y31" s="40">
        <v>74.819999999999993</v>
      </c>
      <c r="Z31" s="40">
        <v>73.59</v>
      </c>
      <c r="AA31" s="10">
        <v>74.040000000000006</v>
      </c>
      <c r="AB31" s="95">
        <v>2614900</v>
      </c>
      <c r="AC31" s="243">
        <v>73.760000000000005</v>
      </c>
      <c r="AD31" s="2">
        <f t="shared" si="0"/>
        <v>1.2299999999999898</v>
      </c>
      <c r="AE31" s="138">
        <f t="shared" si="1"/>
        <v>-6.3316718307961928E-3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42685</v>
      </c>
      <c r="X32" s="10">
        <v>76</v>
      </c>
      <c r="Y32" s="40">
        <v>77.89</v>
      </c>
      <c r="Z32" s="40">
        <v>74.2</v>
      </c>
      <c r="AA32" s="10">
        <v>74.510000000000005</v>
      </c>
      <c r="AB32" s="95">
        <v>4015000</v>
      </c>
      <c r="AC32" s="243">
        <v>74.23</v>
      </c>
      <c r="AD32" s="2">
        <f t="shared" si="0"/>
        <v>3.6899999999999977</v>
      </c>
      <c r="AE32" s="138">
        <f t="shared" si="1"/>
        <v>-1.8381380587146223E-2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42684</v>
      </c>
      <c r="X33" s="10">
        <v>77.89</v>
      </c>
      <c r="Y33" s="40">
        <v>79.489999999999995</v>
      </c>
      <c r="Z33" s="40">
        <v>74.77</v>
      </c>
      <c r="AA33" s="10">
        <v>75.91</v>
      </c>
      <c r="AB33" s="95">
        <v>3267500</v>
      </c>
      <c r="AC33" s="243">
        <v>75.62</v>
      </c>
      <c r="AD33" s="2">
        <f t="shared" si="0"/>
        <v>4.7199999999999989</v>
      </c>
      <c r="AE33" s="138">
        <f t="shared" si="1"/>
        <v>-2.2618586015251352E-2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42683</v>
      </c>
      <c r="X34" s="10">
        <v>74.790000000000006</v>
      </c>
      <c r="Y34" s="40">
        <v>78.239999999999995</v>
      </c>
      <c r="Z34" s="40">
        <v>74.5</v>
      </c>
      <c r="AA34" s="10">
        <v>77.66</v>
      </c>
      <c r="AB34" s="95">
        <v>3458000</v>
      </c>
      <c r="AC34" s="243">
        <v>77.37</v>
      </c>
      <c r="AD34" s="2">
        <f t="shared" si="0"/>
        <v>3.7399999999999949</v>
      </c>
      <c r="AE34" s="138">
        <f t="shared" si="1"/>
        <v>4.2834890965732786E-3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42682</v>
      </c>
      <c r="X35" s="10">
        <v>76.86</v>
      </c>
      <c r="Y35" s="40">
        <v>78.02</v>
      </c>
      <c r="Z35" s="40">
        <v>76.010000000000005</v>
      </c>
      <c r="AA35" s="10">
        <v>77.33</v>
      </c>
      <c r="AB35" s="95">
        <v>2208800</v>
      </c>
      <c r="AC35" s="243">
        <v>77.040000000000006</v>
      </c>
      <c r="AD35" s="2">
        <f t="shared" si="0"/>
        <v>2.0099999999999909</v>
      </c>
      <c r="AE35" s="138">
        <f t="shared" si="1"/>
        <v>1.1695906432749315E-3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264</v>
      </c>
      <c r="O36" s="11"/>
      <c r="P36" s="259" t="s">
        <v>78</v>
      </c>
      <c r="Q36" s="259"/>
      <c r="R36" s="34"/>
      <c r="W36" s="94">
        <v>42681</v>
      </c>
      <c r="X36" s="10">
        <v>76.67</v>
      </c>
      <c r="Y36" s="40">
        <v>77.3</v>
      </c>
      <c r="Z36" s="40">
        <v>75.3</v>
      </c>
      <c r="AA36" s="10">
        <v>77.239999999999995</v>
      </c>
      <c r="AB36" s="95">
        <v>2703100</v>
      </c>
      <c r="AC36" s="243">
        <v>76.95</v>
      </c>
      <c r="AD36" s="2">
        <f t="shared" si="0"/>
        <v>2</v>
      </c>
      <c r="AE36" s="138">
        <f t="shared" si="1"/>
        <v>2.8880866425992746E-2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84.216000000000008</v>
      </c>
      <c r="R37" s="34"/>
      <c r="W37" s="94">
        <v>42678</v>
      </c>
      <c r="X37" s="10">
        <v>72.599999999999994</v>
      </c>
      <c r="Y37" s="40">
        <v>76.86</v>
      </c>
      <c r="Z37" s="40">
        <v>72.5</v>
      </c>
      <c r="AA37" s="10">
        <v>75.069999999999993</v>
      </c>
      <c r="AB37" s="95">
        <v>5718600</v>
      </c>
      <c r="AC37" s="243">
        <v>74.790000000000006</v>
      </c>
      <c r="AD37" s="2">
        <f t="shared" si="0"/>
        <v>4.3599999999999994</v>
      </c>
      <c r="AE37" s="138">
        <f t="shared" si="1"/>
        <v>5.377066810055231E-3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269</v>
      </c>
      <c r="O38" s="2"/>
      <c r="P38" s="83">
        <v>1.0900000000000001</v>
      </c>
      <c r="Q38" s="83">
        <f t="shared" ref="Q38:Q57" si="48">P38*$Q$4</f>
        <v>83.450400000000002</v>
      </c>
      <c r="R38" s="34"/>
      <c r="W38" s="94">
        <v>42677</v>
      </c>
      <c r="X38" s="10">
        <v>74.650000000000006</v>
      </c>
      <c r="Y38" s="40">
        <v>76.819999999999993</v>
      </c>
      <c r="Z38" s="40">
        <v>74.39</v>
      </c>
      <c r="AA38" s="10">
        <v>74.67</v>
      </c>
      <c r="AB38" s="95">
        <v>3566700</v>
      </c>
      <c r="AC38" s="243">
        <v>74.39</v>
      </c>
      <c r="AD38" s="2">
        <f t="shared" si="0"/>
        <v>2.4299999999999926</v>
      </c>
      <c r="AE38" s="138">
        <f t="shared" si="1"/>
        <v>-4.8160535117056646E-3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82.68480000000001</v>
      </c>
      <c r="R39" s="34"/>
      <c r="T39" s="91" t="s">
        <v>113</v>
      </c>
      <c r="W39" s="94">
        <v>42676</v>
      </c>
      <c r="X39" s="10">
        <v>75.650000000000006</v>
      </c>
      <c r="Y39" s="40">
        <v>76.37</v>
      </c>
      <c r="Z39" s="40">
        <v>74.819999999999993</v>
      </c>
      <c r="AA39" s="10">
        <v>75.03</v>
      </c>
      <c r="AB39" s="95">
        <v>1681800</v>
      </c>
      <c r="AC39" s="243">
        <v>74.75</v>
      </c>
      <c r="AD39" s="2">
        <f t="shared" si="0"/>
        <v>1.5500000000000114</v>
      </c>
      <c r="AE39" s="138">
        <f t="shared" si="1"/>
        <v>-1.0195974576271083E-2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81.919200000000004</v>
      </c>
      <c r="R40" s="83"/>
      <c r="T40" s="97" t="s">
        <v>98</v>
      </c>
      <c r="U40" s="129">
        <v>78.03</v>
      </c>
      <c r="W40" s="94">
        <v>42675</v>
      </c>
      <c r="X40" s="10">
        <v>76.92</v>
      </c>
      <c r="Y40" s="40">
        <v>77.760000000000005</v>
      </c>
      <c r="Z40" s="40">
        <v>74.760000000000005</v>
      </c>
      <c r="AA40" s="10">
        <v>75.81</v>
      </c>
      <c r="AB40" s="95">
        <v>1782700</v>
      </c>
      <c r="AC40" s="243">
        <v>75.52</v>
      </c>
      <c r="AD40" s="2">
        <f t="shared" si="0"/>
        <v>3</v>
      </c>
      <c r="AE40" s="138">
        <f t="shared" si="1"/>
        <v>-1.4742335290280573E-2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81.153600000000012</v>
      </c>
      <c r="R41" s="83"/>
      <c r="T41" s="87" t="s">
        <v>99</v>
      </c>
      <c r="U41" s="130">
        <v>77.900000000000006</v>
      </c>
      <c r="W41" s="94">
        <v>42674</v>
      </c>
      <c r="X41" s="10">
        <v>75.95</v>
      </c>
      <c r="Y41" s="40">
        <v>77.260000000000005</v>
      </c>
      <c r="Z41" s="40">
        <v>75.02</v>
      </c>
      <c r="AA41" s="10">
        <v>76.94</v>
      </c>
      <c r="AB41" s="95">
        <v>1886400</v>
      </c>
      <c r="AC41" s="243">
        <v>76.650000000000006</v>
      </c>
      <c r="AD41" s="2">
        <f t="shared" si="0"/>
        <v>2.2400000000000091</v>
      </c>
      <c r="AE41" s="138">
        <f t="shared" si="1"/>
        <v>1.6173936099695085E-2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80.388000000000005</v>
      </c>
      <c r="R42" s="83"/>
      <c r="T42" s="87" t="s">
        <v>100</v>
      </c>
      <c r="U42" s="130" t="s">
        <v>560</v>
      </c>
      <c r="W42" s="94">
        <v>42671</v>
      </c>
      <c r="X42" s="10">
        <v>77.91</v>
      </c>
      <c r="Y42" s="40">
        <v>77.989999999999995</v>
      </c>
      <c r="Z42" s="40">
        <v>75.62</v>
      </c>
      <c r="AA42" s="10">
        <v>75.72</v>
      </c>
      <c r="AB42" s="95">
        <v>2715600</v>
      </c>
      <c r="AC42" s="243">
        <v>75.430000000000007</v>
      </c>
      <c r="AD42" s="2">
        <f t="shared" si="0"/>
        <v>2.3699999999999903</v>
      </c>
      <c r="AE42" s="138">
        <f t="shared" si="1"/>
        <v>-2.0007795244900484E-2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79.622399999999999</v>
      </c>
      <c r="R43" s="83"/>
      <c r="T43" s="87" t="s">
        <v>101</v>
      </c>
      <c r="U43" s="130" t="s">
        <v>561</v>
      </c>
      <c r="W43" s="94">
        <v>42670</v>
      </c>
      <c r="X43" s="10">
        <v>78.180000000000007</v>
      </c>
      <c r="Y43" s="40">
        <v>78.58</v>
      </c>
      <c r="Z43" s="40">
        <v>77.05</v>
      </c>
      <c r="AA43" s="10">
        <v>77.260000000000005</v>
      </c>
      <c r="AB43" s="95">
        <v>1460700</v>
      </c>
      <c r="AC43" s="243">
        <v>76.97</v>
      </c>
      <c r="AD43" s="2">
        <f t="shared" si="0"/>
        <v>1.5300000000000011</v>
      </c>
      <c r="AE43" s="138">
        <f t="shared" si="1"/>
        <v>-3.6245954692556426E-3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78.856800000000007</v>
      </c>
      <c r="R44" s="83"/>
      <c r="T44" s="87" t="s">
        <v>102</v>
      </c>
      <c r="U44" s="130">
        <v>86.7</v>
      </c>
      <c r="W44" s="94">
        <v>42669</v>
      </c>
      <c r="X44" s="10">
        <v>77.44</v>
      </c>
      <c r="Y44" s="40">
        <v>78.69</v>
      </c>
      <c r="Z44" s="40">
        <v>77.19</v>
      </c>
      <c r="AA44" s="10">
        <v>77.540000000000006</v>
      </c>
      <c r="AB44" s="95">
        <v>2190400</v>
      </c>
      <c r="AC44" s="243">
        <v>77.25</v>
      </c>
      <c r="AD44" s="2">
        <f t="shared" si="0"/>
        <v>1.5</v>
      </c>
      <c r="AE44" s="138">
        <f t="shared" si="1"/>
        <v>-6.8140910259707477E-3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78.091200000000001</v>
      </c>
      <c r="R45" s="83"/>
      <c r="T45" s="87" t="s">
        <v>103</v>
      </c>
      <c r="U45" s="130">
        <v>0.77217800000000003</v>
      </c>
      <c r="W45" s="94">
        <v>42668</v>
      </c>
      <c r="X45" s="10">
        <v>78.180000000000007</v>
      </c>
      <c r="Y45" s="40">
        <v>79.14</v>
      </c>
      <c r="Z45" s="40">
        <v>77.91</v>
      </c>
      <c r="AA45" s="10">
        <v>78.08</v>
      </c>
      <c r="AB45" s="95">
        <v>1669600</v>
      </c>
      <c r="AC45" s="243">
        <v>77.78</v>
      </c>
      <c r="AD45" s="2">
        <f t="shared" si="0"/>
        <v>1.230000000000004</v>
      </c>
      <c r="AE45" s="138">
        <f t="shared" si="1"/>
        <v>-5.2436372937715303E-3</v>
      </c>
    </row>
    <row r="46" spans="1:31" x14ac:dyDescent="0.25">
      <c r="O46" s="2"/>
      <c r="P46" s="83">
        <v>1.01</v>
      </c>
      <c r="Q46" s="83">
        <f t="shared" si="48"/>
        <v>77.325600000000009</v>
      </c>
      <c r="R46" s="83"/>
      <c r="T46" s="87" t="s">
        <v>122</v>
      </c>
      <c r="U46" s="94" t="s">
        <v>345</v>
      </c>
      <c r="W46" s="94">
        <v>42667</v>
      </c>
      <c r="X46" s="10">
        <v>78.010000000000005</v>
      </c>
      <c r="Y46" s="40">
        <v>79.19</v>
      </c>
      <c r="Z46" s="40">
        <v>78.010000000000005</v>
      </c>
      <c r="AA46" s="10">
        <v>78.489999999999995</v>
      </c>
      <c r="AB46" s="95">
        <v>1728000</v>
      </c>
      <c r="AC46" s="243">
        <v>78.19</v>
      </c>
      <c r="AD46" s="2">
        <f t="shared" si="0"/>
        <v>1.1799999999999926</v>
      </c>
      <c r="AE46" s="138">
        <f t="shared" si="1"/>
        <v>1.3086291785436632E-2</v>
      </c>
    </row>
    <row r="47" spans="1:31" x14ac:dyDescent="0.25">
      <c r="O47" s="2"/>
      <c r="P47" s="83">
        <v>1</v>
      </c>
      <c r="Q47" s="83">
        <f t="shared" si="48"/>
        <v>76.56</v>
      </c>
      <c r="R47" s="83"/>
      <c r="T47" s="87"/>
      <c r="U47" s="130"/>
      <c r="W47" s="94">
        <v>42664</v>
      </c>
      <c r="X47" s="10">
        <v>77.75</v>
      </c>
      <c r="Y47" s="40">
        <v>78.09</v>
      </c>
      <c r="Z47" s="40">
        <v>76.87</v>
      </c>
      <c r="AA47" s="10">
        <v>77.47</v>
      </c>
      <c r="AB47" s="95">
        <v>1900500</v>
      </c>
      <c r="AC47" s="243">
        <v>77.180000000000007</v>
      </c>
      <c r="AD47" s="2">
        <f t="shared" si="0"/>
        <v>1.2199999999999989</v>
      </c>
      <c r="AE47" s="138">
        <f t="shared" si="1"/>
        <v>-7.8416248875177175E-3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1">
        <f>K59+M59-F59</f>
        <v>414.59000000000015</v>
      </c>
      <c r="O48" s="2"/>
      <c r="P48" s="83">
        <v>0.99</v>
      </c>
      <c r="Q48" s="83">
        <f t="shared" si="48"/>
        <v>75.794399999999996</v>
      </c>
      <c r="R48" s="83"/>
      <c r="T48" s="87" t="s">
        <v>105</v>
      </c>
      <c r="U48" s="130" t="s">
        <v>562</v>
      </c>
      <c r="W48" s="94">
        <v>42663</v>
      </c>
      <c r="X48" s="10">
        <v>77.72</v>
      </c>
      <c r="Y48" s="40">
        <v>78.5</v>
      </c>
      <c r="Z48" s="40">
        <v>77.05</v>
      </c>
      <c r="AA48" s="10">
        <v>78.09</v>
      </c>
      <c r="AB48" s="95">
        <v>1264700</v>
      </c>
      <c r="AC48" s="243">
        <v>77.790000000000006</v>
      </c>
      <c r="AD48" s="2">
        <f t="shared" si="0"/>
        <v>1.4500000000000028</v>
      </c>
      <c r="AE48" s="138">
        <f t="shared" si="1"/>
        <v>2.1901571759856964E-3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75.028800000000004</v>
      </c>
      <c r="R49" s="83"/>
      <c r="T49" s="87" t="s">
        <v>106</v>
      </c>
      <c r="U49" s="130" t="s">
        <v>397</v>
      </c>
      <c r="W49" s="94">
        <v>42662</v>
      </c>
      <c r="X49" s="10">
        <v>77.19</v>
      </c>
      <c r="Y49" s="40">
        <v>78.03</v>
      </c>
      <c r="Z49" s="40">
        <v>76.77</v>
      </c>
      <c r="AA49" s="10">
        <v>77.91</v>
      </c>
      <c r="AB49" s="95">
        <v>1071900</v>
      </c>
      <c r="AC49" s="243">
        <v>77.62</v>
      </c>
      <c r="AD49" s="2">
        <f t="shared" si="0"/>
        <v>1.2600000000000051</v>
      </c>
      <c r="AE49" s="138">
        <f t="shared" si="1"/>
        <v>3.3609100310239004E-3</v>
      </c>
    </row>
    <row r="50" spans="1:31" x14ac:dyDescent="0.25">
      <c r="A50" s="265" t="s">
        <v>173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74.263199999999998</v>
      </c>
      <c r="R50" s="83"/>
      <c r="T50" s="87" t="s">
        <v>107</v>
      </c>
      <c r="U50" s="131">
        <v>718325</v>
      </c>
      <c r="W50" s="94">
        <v>42661</v>
      </c>
      <c r="X50" s="10">
        <v>78.099999999999994</v>
      </c>
      <c r="Y50" s="40">
        <v>78.37</v>
      </c>
      <c r="Z50" s="40">
        <v>77.53</v>
      </c>
      <c r="AA50" s="10">
        <v>77.650000000000006</v>
      </c>
      <c r="AB50" s="95">
        <v>1112200</v>
      </c>
      <c r="AC50" s="243">
        <v>77.36</v>
      </c>
      <c r="AD50" s="2">
        <f t="shared" si="0"/>
        <v>0.84000000000000341</v>
      </c>
      <c r="AE50" s="138">
        <f t="shared" si="1"/>
        <v>1.2432927627273882E-2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73.497600000000006</v>
      </c>
      <c r="R51" s="83"/>
      <c r="T51" s="87" t="s">
        <v>110</v>
      </c>
      <c r="U51" s="131">
        <v>2334200</v>
      </c>
      <c r="W51" s="94">
        <v>42660</v>
      </c>
      <c r="X51" s="10">
        <v>77.63</v>
      </c>
      <c r="Y51" s="40">
        <v>78.14</v>
      </c>
      <c r="Z51" s="40">
        <v>76.48</v>
      </c>
      <c r="AA51" s="10">
        <v>76.7</v>
      </c>
      <c r="AB51" s="95">
        <v>1726900</v>
      </c>
      <c r="AC51" s="243">
        <v>76.41</v>
      </c>
      <c r="AD51" s="2">
        <f t="shared" si="0"/>
        <v>1.6599999999999966</v>
      </c>
      <c r="AE51" s="138">
        <f t="shared" si="1"/>
        <v>-1.2024825446082299E-2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72.731999999999999</v>
      </c>
      <c r="R52" s="83"/>
      <c r="T52" s="87" t="s">
        <v>108</v>
      </c>
      <c r="U52" s="130" t="s">
        <v>563</v>
      </c>
      <c r="W52" s="94">
        <v>42657</v>
      </c>
      <c r="X52" s="10">
        <v>77.86</v>
      </c>
      <c r="Y52" s="40">
        <v>79.489999999999995</v>
      </c>
      <c r="Z52" s="40">
        <v>77.44</v>
      </c>
      <c r="AA52" s="10">
        <v>77.63</v>
      </c>
      <c r="AB52" s="95">
        <v>2067900</v>
      </c>
      <c r="AC52" s="243">
        <v>77.34</v>
      </c>
      <c r="AD52" s="2">
        <f t="shared" si="0"/>
        <v>2.0499999999999972</v>
      </c>
      <c r="AE52" s="138">
        <f t="shared" si="1"/>
        <v>2.8526970954356745E-3</v>
      </c>
    </row>
    <row r="53" spans="1:31" x14ac:dyDescent="0.25">
      <c r="A53" s="261"/>
      <c r="B53" s="266">
        <v>42402</v>
      </c>
      <c r="C53" s="275">
        <v>30</v>
      </c>
      <c r="D53" s="370">
        <v>67.2</v>
      </c>
      <c r="E53" s="370">
        <v>0</v>
      </c>
      <c r="F53" s="370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71.966399999999993</v>
      </c>
      <c r="R53" s="83"/>
      <c r="T53" s="87" t="s">
        <v>111</v>
      </c>
      <c r="U53" s="130">
        <v>15.12</v>
      </c>
      <c r="W53" s="94">
        <v>42656</v>
      </c>
      <c r="X53" s="10">
        <v>77.98</v>
      </c>
      <c r="Y53" s="40">
        <v>78.03</v>
      </c>
      <c r="Z53" s="40">
        <v>76.2</v>
      </c>
      <c r="AA53" s="10">
        <v>77.41</v>
      </c>
      <c r="AB53" s="95">
        <v>2204700</v>
      </c>
      <c r="AC53" s="243">
        <v>77.12</v>
      </c>
      <c r="AD53" s="2">
        <f t="shared" si="0"/>
        <v>1.8299999999999983</v>
      </c>
      <c r="AE53" s="138">
        <f t="shared" si="1"/>
        <v>-1.7829852266938229E-2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71.200800000000001</v>
      </c>
      <c r="R54" s="83"/>
      <c r="T54" s="87" t="s">
        <v>112</v>
      </c>
      <c r="U54" s="130">
        <v>5.18</v>
      </c>
      <c r="W54" s="94">
        <v>42655</v>
      </c>
      <c r="X54" s="10">
        <v>79.459999999999994</v>
      </c>
      <c r="Y54" s="40">
        <v>79.510000000000005</v>
      </c>
      <c r="Z54" s="40">
        <v>78.150000000000006</v>
      </c>
      <c r="AA54" s="10">
        <v>78.819999999999993</v>
      </c>
      <c r="AB54" s="95">
        <v>2056100</v>
      </c>
      <c r="AC54" s="243">
        <v>78.52</v>
      </c>
      <c r="AD54" s="2">
        <f t="shared" si="0"/>
        <v>1.3599999999999994</v>
      </c>
      <c r="AE54" s="138">
        <f t="shared" si="1"/>
        <v>-7.7088335650196127E-3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70.435200000000009</v>
      </c>
      <c r="R55" s="83"/>
      <c r="T55" s="87" t="s">
        <v>109</v>
      </c>
      <c r="U55" s="130" t="s">
        <v>564</v>
      </c>
      <c r="W55" s="94">
        <v>42654</v>
      </c>
      <c r="X55" s="10">
        <v>80.709999999999994</v>
      </c>
      <c r="Y55" s="40">
        <v>82.28</v>
      </c>
      <c r="Z55" s="40">
        <v>78.66</v>
      </c>
      <c r="AA55" s="10">
        <v>79.430000000000007</v>
      </c>
      <c r="AB55" s="95">
        <v>5012700</v>
      </c>
      <c r="AC55" s="243">
        <v>79.13</v>
      </c>
      <c r="AD55" s="2">
        <f t="shared" si="0"/>
        <v>3.6200000000000045</v>
      </c>
      <c r="AE55" s="138">
        <f t="shared" si="1"/>
        <v>-9.0169067000626102E-3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69.669600000000003</v>
      </c>
      <c r="R56" s="83"/>
      <c r="W56" s="94">
        <v>42653</v>
      </c>
      <c r="X56" s="10">
        <v>79.78</v>
      </c>
      <c r="Y56" s="40">
        <v>81.19</v>
      </c>
      <c r="Z56" s="40">
        <v>79.61</v>
      </c>
      <c r="AA56" s="10">
        <v>80.150000000000006</v>
      </c>
      <c r="AB56" s="95">
        <v>2327500</v>
      </c>
      <c r="AC56" s="243">
        <v>79.849999999999994</v>
      </c>
      <c r="AD56" s="2">
        <f t="shared" si="0"/>
        <v>1.5799999999999983</v>
      </c>
      <c r="AE56" s="138">
        <f t="shared" si="1"/>
        <v>9.8646768685974884E-3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68.904000000000011</v>
      </c>
      <c r="R57" s="83"/>
      <c r="W57" s="94">
        <v>42650</v>
      </c>
      <c r="X57" s="10">
        <v>79.36</v>
      </c>
      <c r="Y57" s="40">
        <v>79.569999999999993</v>
      </c>
      <c r="Z57" s="40">
        <v>77.63</v>
      </c>
      <c r="AA57" s="10">
        <v>79.37</v>
      </c>
      <c r="AB57" s="95">
        <v>2984800</v>
      </c>
      <c r="AC57" s="243">
        <v>79.069999999999993</v>
      </c>
      <c r="AD57" s="2">
        <f t="shared" si="0"/>
        <v>1.9399999999999977</v>
      </c>
      <c r="AE57" s="138">
        <f t="shared" si="1"/>
        <v>3.7955465587025117E-4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42649</v>
      </c>
      <c r="X58" s="10">
        <v>78.180000000000007</v>
      </c>
      <c r="Y58" s="40">
        <v>79.42</v>
      </c>
      <c r="Z58" s="40">
        <v>77.709999999999994</v>
      </c>
      <c r="AA58" s="10">
        <v>79.34</v>
      </c>
      <c r="AB58" s="95">
        <v>2603900</v>
      </c>
      <c r="AC58" s="243">
        <v>79.040000000000006</v>
      </c>
      <c r="AD58" s="2">
        <f t="shared" si="0"/>
        <v>1.710000000000008</v>
      </c>
      <c r="AE58" s="138">
        <f t="shared" si="1"/>
        <v>2.0397624580428708E-2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42648</v>
      </c>
      <c r="X59" s="10">
        <v>77.150000000000006</v>
      </c>
      <c r="Y59" s="40">
        <v>78.19</v>
      </c>
      <c r="Z59" s="40">
        <v>76.81</v>
      </c>
      <c r="AA59" s="10">
        <v>77.75</v>
      </c>
      <c r="AB59" s="95">
        <v>2111300</v>
      </c>
      <c r="AC59" s="243">
        <v>77.459999999999994</v>
      </c>
      <c r="AD59" s="2">
        <f t="shared" si="0"/>
        <v>1.3799999999999955</v>
      </c>
      <c r="AE59" s="138">
        <f t="shared" si="1"/>
        <v>1.5203145478374758E-2</v>
      </c>
    </row>
    <row r="60" spans="1:31" x14ac:dyDescent="0.25">
      <c r="W60" s="94">
        <v>42647</v>
      </c>
      <c r="X60" s="10">
        <v>75.400000000000006</v>
      </c>
      <c r="Y60" s="40">
        <v>77.17</v>
      </c>
      <c r="Z60" s="40">
        <v>75.400000000000006</v>
      </c>
      <c r="AA60" s="10">
        <v>76.59</v>
      </c>
      <c r="AB60" s="95">
        <v>2962000</v>
      </c>
      <c r="AC60" s="243">
        <v>76.3</v>
      </c>
      <c r="AD60" s="2">
        <f t="shared" si="0"/>
        <v>1.769999999999996</v>
      </c>
      <c r="AE60" s="138">
        <f t="shared" si="1"/>
        <v>1.6655562958028058E-2</v>
      </c>
    </row>
    <row r="61" spans="1:31" x14ac:dyDescent="0.25">
      <c r="L61" t="s">
        <v>65</v>
      </c>
      <c r="M61" s="455">
        <f>K79+M79-F79</f>
        <v>954.30999999999767</v>
      </c>
      <c r="W61" s="94">
        <v>42646</v>
      </c>
      <c r="X61" s="10">
        <v>75.760000000000005</v>
      </c>
      <c r="Y61" s="40">
        <v>76.77</v>
      </c>
      <c r="Z61" s="40">
        <v>75.16</v>
      </c>
      <c r="AA61" s="10">
        <v>75.33</v>
      </c>
      <c r="AB61" s="95">
        <v>2286000</v>
      </c>
      <c r="AC61" s="243">
        <v>75.05</v>
      </c>
      <c r="AD61" s="2">
        <f t="shared" si="0"/>
        <v>1.6099999999999994</v>
      </c>
      <c r="AE61" s="138">
        <f t="shared" si="1"/>
        <v>-1.054713249835193E-2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42643</v>
      </c>
      <c r="X62" s="10">
        <v>73.91</v>
      </c>
      <c r="Y62" s="40">
        <v>76.319999999999993</v>
      </c>
      <c r="Z62" s="40">
        <v>73.88</v>
      </c>
      <c r="AA62" s="10">
        <v>76.14</v>
      </c>
      <c r="AB62" s="95">
        <v>4110200</v>
      </c>
      <c r="AC62" s="243">
        <v>75.849999999999994</v>
      </c>
      <c r="AD62" s="2">
        <f t="shared" si="0"/>
        <v>2.4399999999999977</v>
      </c>
      <c r="AE62" s="138">
        <f t="shared" si="1"/>
        <v>3.9325842696628976E-2</v>
      </c>
    </row>
    <row r="63" spans="1:31" x14ac:dyDescent="0.25">
      <c r="A63" s="265" t="s">
        <v>173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42642</v>
      </c>
      <c r="X63" s="10">
        <v>73.790000000000006</v>
      </c>
      <c r="Y63" s="40">
        <v>74.430000000000007</v>
      </c>
      <c r="Z63" s="40">
        <v>72.06</v>
      </c>
      <c r="AA63" s="10">
        <v>73.260000000000005</v>
      </c>
      <c r="AB63" s="95">
        <v>3419800</v>
      </c>
      <c r="AC63" s="243">
        <v>72.98</v>
      </c>
      <c r="AD63" s="2">
        <f t="shared" si="0"/>
        <v>2.3700000000000045</v>
      </c>
      <c r="AE63" s="138">
        <f t="shared" si="1"/>
        <v>-1.3650493309906642E-2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42641</v>
      </c>
      <c r="X64" s="10">
        <v>74.84</v>
      </c>
      <c r="Y64" s="40">
        <v>75.64</v>
      </c>
      <c r="Z64" s="40">
        <v>73.849999999999994</v>
      </c>
      <c r="AA64" s="10">
        <v>74.27</v>
      </c>
      <c r="AB64" s="95">
        <v>1938100</v>
      </c>
      <c r="AC64" s="243">
        <v>73.989999999999995</v>
      </c>
      <c r="AD64" s="2">
        <f t="shared" si="0"/>
        <v>1.7900000000000063</v>
      </c>
      <c r="AE64" s="138">
        <f t="shared" si="1"/>
        <v>4.7528517110264623E-3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42640</v>
      </c>
      <c r="X65" s="10">
        <v>72.95</v>
      </c>
      <c r="Y65" s="40">
        <v>73.97</v>
      </c>
      <c r="Z65" s="40">
        <v>72.349999999999994</v>
      </c>
      <c r="AA65" s="10">
        <v>73.92</v>
      </c>
      <c r="AB65" s="95">
        <v>2408600</v>
      </c>
      <c r="AC65" s="243">
        <v>73.64</v>
      </c>
      <c r="AD65" s="2">
        <f t="shared" si="0"/>
        <v>1.6200000000000045</v>
      </c>
      <c r="AE65" s="138">
        <f t="shared" si="1"/>
        <v>1.5164047422111748E-2</v>
      </c>
    </row>
    <row r="66" spans="1:31" x14ac:dyDescent="0.25">
      <c r="A66" s="261"/>
      <c r="B66" s="266">
        <v>42573</v>
      </c>
      <c r="C66" s="275">
        <v>20</v>
      </c>
      <c r="D66" s="370">
        <v>63.68</v>
      </c>
      <c r="E66" s="370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42639</v>
      </c>
      <c r="X66" s="10">
        <v>73.94</v>
      </c>
      <c r="Y66" s="40">
        <v>74.42</v>
      </c>
      <c r="Z66" s="40">
        <v>72.73</v>
      </c>
      <c r="AA66" s="10">
        <v>72.819999999999993</v>
      </c>
      <c r="AB66" s="95">
        <v>3044600</v>
      </c>
      <c r="AC66" s="243">
        <v>72.540000000000006</v>
      </c>
      <c r="AD66" s="2">
        <f t="shared" si="0"/>
        <v>1.6899999999999977</v>
      </c>
      <c r="AE66" s="138">
        <f t="shared" si="1"/>
        <v>-2.617801047120405E-2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42636</v>
      </c>
      <c r="X67" s="10">
        <v>76.680000000000007</v>
      </c>
      <c r="Y67" s="40">
        <v>76.91</v>
      </c>
      <c r="Z67" s="40">
        <v>74.06</v>
      </c>
      <c r="AA67" s="10">
        <v>74.77</v>
      </c>
      <c r="AB67" s="95">
        <v>3570300</v>
      </c>
      <c r="AC67" s="243">
        <v>74.489999999999995</v>
      </c>
      <c r="AD67" s="2">
        <f t="shared" si="0"/>
        <v>2.8499999999999943</v>
      </c>
      <c r="AE67" s="138" t="e">
        <f>AC67/#REF!-1</f>
        <v>#REF!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42635</v>
      </c>
      <c r="X68" s="10">
        <v>77.28</v>
      </c>
      <c r="Y68" s="40">
        <v>77.44</v>
      </c>
      <c r="Z68" s="40">
        <v>76.37</v>
      </c>
      <c r="AA68" s="10">
        <v>76.900000000000006</v>
      </c>
      <c r="AB68" s="95">
        <v>1736500</v>
      </c>
      <c r="AC68" s="243">
        <v>76.61</v>
      </c>
      <c r="AD68" s="2" t="e">
        <f>#REF!-#REF!</f>
        <v>#REF!</v>
      </c>
      <c r="AE68" s="138" t="e">
        <f>#REF!/#REF!-1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94" t="s">
        <v>121</v>
      </c>
      <c r="X69" s="10"/>
      <c r="Y69" s="40"/>
      <c r="Z69" s="40"/>
      <c r="AA69" s="10"/>
      <c r="AB69" s="95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7" t="s">
        <v>199</v>
      </c>
      <c r="B80" s="468"/>
      <c r="C80" s="469">
        <f>SumByColor($A$19,C63:C78)</f>
        <v>0</v>
      </c>
      <c r="D80" s="469"/>
      <c r="E80" s="469"/>
      <c r="F80" s="470">
        <f>SumByColor($A$19,F63:F78)</f>
        <v>0</v>
      </c>
      <c r="G80" s="469"/>
      <c r="H80" s="469">
        <f>SumByColor($A$19,H63:H78)</f>
        <v>0</v>
      </c>
      <c r="I80" s="469"/>
      <c r="J80" s="469"/>
      <c r="K80" s="470">
        <f>SumByColor($A$19,K63:K78)</f>
        <v>0</v>
      </c>
      <c r="L80" s="469"/>
      <c r="M80" s="470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13" priority="27">
      <formula>F40&gt;0</formula>
    </cfRule>
    <cfRule type="expression" dxfId="412" priority="28">
      <formula>F40&lt;0</formula>
    </cfRule>
  </conditionalFormatting>
  <conditionalFormatting sqref="F40:F45">
    <cfRule type="expression" dxfId="411" priority="29">
      <formula>F40&gt;0</formula>
    </cfRule>
    <cfRule type="expression" dxfId="410" priority="30">
      <formula>F40&lt;0</formula>
    </cfRule>
  </conditionalFormatting>
  <conditionalFormatting sqref="H40:H45">
    <cfRule type="expression" dxfId="409" priority="25">
      <formula>H40&gt;0</formula>
    </cfRule>
    <cfRule type="expression" dxfId="408" priority="26">
      <formula>H40&lt;0</formula>
    </cfRule>
  </conditionalFormatting>
  <conditionalFormatting sqref="F23:F39">
    <cfRule type="expression" dxfId="407" priority="11">
      <formula>F23&gt;0</formula>
    </cfRule>
    <cfRule type="expression" dxfId="406" priority="12">
      <formula>F23&lt;0</formula>
    </cfRule>
  </conditionalFormatting>
  <conditionalFormatting sqref="H23:H39">
    <cfRule type="expression" dxfId="405" priority="9">
      <formula>H23&gt;0</formula>
    </cfRule>
    <cfRule type="expression" dxfId="404" priority="10">
      <formula>H23&lt;0</formula>
    </cfRule>
  </conditionalFormatting>
  <conditionalFormatting sqref="Q7">
    <cfRule type="expression" dxfId="403" priority="7">
      <formula>Q7&gt;0</formula>
    </cfRule>
    <cfRule type="expression" dxfId="402" priority="8">
      <formula>Q7&lt;0</formula>
    </cfRule>
  </conditionalFormatting>
  <conditionalFormatting sqref="Q8">
    <cfRule type="expression" dxfId="401" priority="5">
      <formula>Q8&gt;0</formula>
    </cfRule>
    <cfRule type="expression" dxfId="400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42727</v>
      </c>
      <c r="X2" s="41">
        <v>67.739999999999995</v>
      </c>
      <c r="Y2" s="41">
        <v>67.86</v>
      </c>
      <c r="Z2" s="41">
        <v>67.400000000000006</v>
      </c>
      <c r="AA2" s="41">
        <v>67.61</v>
      </c>
      <c r="AB2" s="104">
        <v>412200</v>
      </c>
      <c r="AC2" s="9">
        <v>67.61</v>
      </c>
      <c r="AD2" s="2">
        <f>Y2-Z2</f>
        <v>0.45999999999999375</v>
      </c>
      <c r="AE2" s="138">
        <f>AC2/AC3-1</f>
        <v>-2.5081144880495509E-3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67.989999999999995</v>
      </c>
      <c r="W3" s="123">
        <v>42726</v>
      </c>
      <c r="X3" s="41">
        <v>67.78</v>
      </c>
      <c r="Y3" s="41">
        <v>68.010000000000005</v>
      </c>
      <c r="Z3" s="41">
        <v>67.459999999999994</v>
      </c>
      <c r="AA3" s="41">
        <v>67.78</v>
      </c>
      <c r="AB3" s="104">
        <v>460300</v>
      </c>
      <c r="AC3" s="9">
        <v>67.78</v>
      </c>
      <c r="AD3" s="2">
        <f t="shared" ref="AD3:AD66" si="0">Y3-Z3</f>
        <v>0.55000000000001137</v>
      </c>
      <c r="AE3" s="138">
        <f t="shared" ref="AE3:AE66" si="1">AC3/AC4-1</f>
        <v>-3.2352941176470029E-3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67.989999999999995</v>
      </c>
      <c r="R4" s="506">
        <v>5.0000000000000001E-3</v>
      </c>
      <c r="T4" s="1"/>
      <c r="W4" s="123">
        <v>42725</v>
      </c>
      <c r="X4" s="41">
        <v>67.94</v>
      </c>
      <c r="Y4" s="41">
        <v>68.44</v>
      </c>
      <c r="Z4" s="41">
        <v>67.69</v>
      </c>
      <c r="AA4" s="41">
        <v>68</v>
      </c>
      <c r="AB4" s="104">
        <v>614300</v>
      </c>
      <c r="AC4" s="9">
        <v>68</v>
      </c>
      <c r="AD4" s="2">
        <f t="shared" si="0"/>
        <v>0.75</v>
      </c>
      <c r="AE4" s="138">
        <f t="shared" si="1"/>
        <v>1.4727540500736325E-3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42724</v>
      </c>
      <c r="X5" s="41">
        <v>67.319999999999993</v>
      </c>
      <c r="Y5" s="41">
        <v>68.319999999999993</v>
      </c>
      <c r="Z5" s="41">
        <v>67.3</v>
      </c>
      <c r="AA5" s="41">
        <v>67.900000000000006</v>
      </c>
      <c r="AB5" s="104">
        <v>1344400</v>
      </c>
      <c r="AC5" s="9">
        <v>67.900000000000006</v>
      </c>
      <c r="AD5" s="2">
        <f t="shared" si="0"/>
        <v>1.019999999999996</v>
      </c>
      <c r="AE5" s="138">
        <f t="shared" si="1"/>
        <v>1.1922503725782629E-2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42723</v>
      </c>
      <c r="X6" s="41">
        <v>66.92</v>
      </c>
      <c r="Y6" s="41">
        <v>67.290000000000006</v>
      </c>
      <c r="Z6" s="41">
        <v>66.78</v>
      </c>
      <c r="AA6" s="41">
        <v>67.099999999999994</v>
      </c>
      <c r="AB6" s="104">
        <v>481800</v>
      </c>
      <c r="AC6" s="9">
        <v>67.099999999999994</v>
      </c>
      <c r="AD6" s="2">
        <f t="shared" si="0"/>
        <v>0.51000000000000512</v>
      </c>
      <c r="AE6" s="138">
        <f t="shared" si="1"/>
        <v>2.9815146094214207E-4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182</v>
      </c>
      <c r="Q7" s="2">
        <f>Q10+Q8</f>
        <v>121.94999999999982</v>
      </c>
      <c r="R7">
        <v>0</v>
      </c>
      <c r="W7" s="123">
        <v>42720</v>
      </c>
      <c r="X7" s="41">
        <v>67.13</v>
      </c>
      <c r="Y7" s="41">
        <v>67.569999999999993</v>
      </c>
      <c r="Z7" s="41">
        <v>66.77</v>
      </c>
      <c r="AA7" s="41">
        <v>67.08</v>
      </c>
      <c r="AB7" s="104">
        <v>744600</v>
      </c>
      <c r="AC7" s="9">
        <v>67.08</v>
      </c>
      <c r="AD7" s="2">
        <f t="shared" si="0"/>
        <v>0.79999999999999716</v>
      </c>
      <c r="AE7" s="138">
        <f t="shared" si="1"/>
        <v>-5.9594755661507293E-4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185</v>
      </c>
      <c r="P8" s="34"/>
      <c r="Q8" s="2">
        <f>K18+M18-F18+Q2*Q4</f>
        <v>0</v>
      </c>
      <c r="R8" s="166"/>
      <c r="W8" s="123">
        <v>42719</v>
      </c>
      <c r="X8" s="41">
        <v>66.64</v>
      </c>
      <c r="Y8" s="41">
        <v>67.709999999999994</v>
      </c>
      <c r="Z8" s="41">
        <v>66.58</v>
      </c>
      <c r="AA8" s="41">
        <v>67.12</v>
      </c>
      <c r="AB8" s="104">
        <v>978200</v>
      </c>
      <c r="AC8" s="9">
        <v>67.12</v>
      </c>
      <c r="AD8" s="2">
        <f t="shared" si="0"/>
        <v>1.1299999999999955</v>
      </c>
      <c r="AE8" s="138">
        <f t="shared" si="1"/>
        <v>2.5392083644510954E-3</v>
      </c>
      <c r="AL8" s="234"/>
      <c r="AO8" s="234"/>
    </row>
    <row r="9" spans="1:42" x14ac:dyDescent="0.25">
      <c r="O9" s="11" t="s">
        <v>216</v>
      </c>
      <c r="Q9" s="138">
        <f>IF(Q2=0, 0, Q8/Q6)</f>
        <v>0</v>
      </c>
      <c r="W9" s="123">
        <v>42718</v>
      </c>
      <c r="X9" s="41">
        <v>68.44</v>
      </c>
      <c r="Y9" s="41">
        <v>68.75</v>
      </c>
      <c r="Z9" s="41">
        <v>66.849999999999994</v>
      </c>
      <c r="AA9" s="41">
        <v>66.95</v>
      </c>
      <c r="AB9" s="104">
        <v>988900</v>
      </c>
      <c r="AC9" s="9">
        <v>66.95</v>
      </c>
      <c r="AD9" s="2">
        <f t="shared" si="0"/>
        <v>1.9000000000000057</v>
      </c>
      <c r="AE9" s="138">
        <f t="shared" si="1"/>
        <v>-2.1627940961566616E-2</v>
      </c>
      <c r="AL9" s="234"/>
      <c r="AO9" s="234"/>
    </row>
    <row r="10" spans="1:42" x14ac:dyDescent="0.25">
      <c r="O10" s="11" t="s">
        <v>215</v>
      </c>
      <c r="P10" s="34"/>
      <c r="Q10" s="2">
        <f>M36</f>
        <v>121.94999999999982</v>
      </c>
      <c r="W10" s="123">
        <v>42717</v>
      </c>
      <c r="X10" s="41">
        <v>68.42</v>
      </c>
      <c r="Y10" s="41">
        <v>69.319999999999993</v>
      </c>
      <c r="Z10" s="41">
        <v>68.260000000000005</v>
      </c>
      <c r="AA10" s="41">
        <v>68.430000000000007</v>
      </c>
      <c r="AB10" s="104">
        <v>1328200</v>
      </c>
      <c r="AC10" s="9">
        <v>68.430000000000007</v>
      </c>
      <c r="AD10" s="2">
        <f t="shared" si="0"/>
        <v>1.0599999999999881</v>
      </c>
      <c r="AE10" s="138">
        <f t="shared" si="1"/>
        <v>3.961267605633978E-3</v>
      </c>
      <c r="AL10" s="234"/>
      <c r="AO10" s="234"/>
    </row>
    <row r="11" spans="1:42" x14ac:dyDescent="0.25">
      <c r="O11" s="11" t="s">
        <v>179</v>
      </c>
      <c r="P11" s="34"/>
      <c r="Q11" s="138">
        <f>IF(U58="N/A (N/A)", 0, VALUE(TRIM(CLEAN(MID(U58, FIND("(", U58)+1, 5)))))</f>
        <v>1.67E-2</v>
      </c>
      <c r="T11" s="11"/>
      <c r="W11" s="123">
        <v>42716</v>
      </c>
      <c r="X11" s="41">
        <v>67.400000000000006</v>
      </c>
      <c r="Y11" s="41">
        <v>68.510000000000005</v>
      </c>
      <c r="Z11" s="41">
        <v>66.89</v>
      </c>
      <c r="AA11" s="41">
        <v>68.16</v>
      </c>
      <c r="AB11" s="104">
        <v>4194800</v>
      </c>
      <c r="AC11" s="9">
        <v>68.16</v>
      </c>
      <c r="AD11" s="2">
        <f t="shared" si="0"/>
        <v>1.6200000000000045</v>
      </c>
      <c r="AE11" s="138">
        <f t="shared" si="1"/>
        <v>-1.9562715765247374E-2</v>
      </c>
      <c r="AL11" s="234"/>
      <c r="AO11" s="234"/>
    </row>
    <row r="12" spans="1:42" x14ac:dyDescent="0.25">
      <c r="W12" s="123">
        <v>42713</v>
      </c>
      <c r="X12" s="41">
        <v>69.58</v>
      </c>
      <c r="Y12" s="41">
        <v>70</v>
      </c>
      <c r="Z12" s="41">
        <v>69.25</v>
      </c>
      <c r="AA12" s="41">
        <v>69.52</v>
      </c>
      <c r="AB12" s="104">
        <v>1701000</v>
      </c>
      <c r="AC12" s="9">
        <v>69.52</v>
      </c>
      <c r="AD12" s="2">
        <f t="shared" si="0"/>
        <v>0.75</v>
      </c>
      <c r="AE12" s="138">
        <f t="shared" si="1"/>
        <v>-4.7244094488189115E-3</v>
      </c>
      <c r="AL12" s="234"/>
      <c r="AO12" s="234"/>
    </row>
    <row r="13" spans="1:42" x14ac:dyDescent="0.25">
      <c r="W13" s="123">
        <v>42712</v>
      </c>
      <c r="X13" s="41">
        <v>69.19</v>
      </c>
      <c r="Y13" s="41">
        <v>69.92</v>
      </c>
      <c r="Z13" s="41">
        <v>68.56</v>
      </c>
      <c r="AA13" s="41">
        <v>69.849999999999994</v>
      </c>
      <c r="AB13" s="104">
        <v>984400</v>
      </c>
      <c r="AC13" s="9">
        <v>69.849999999999994</v>
      </c>
      <c r="AD13" s="2">
        <f t="shared" si="0"/>
        <v>1.3599999999999994</v>
      </c>
      <c r="AE13" s="138">
        <f t="shared" si="1"/>
        <v>9.9768652400231694E-3</v>
      </c>
    </row>
    <row r="14" spans="1:42" x14ac:dyDescent="0.25">
      <c r="W14" s="123">
        <v>42711</v>
      </c>
      <c r="X14" s="41">
        <v>67.459999999999994</v>
      </c>
      <c r="Y14" s="41">
        <v>69.22</v>
      </c>
      <c r="Z14" s="41">
        <v>67.33</v>
      </c>
      <c r="AA14" s="41">
        <v>69.16</v>
      </c>
      <c r="AB14" s="104">
        <v>1006100</v>
      </c>
      <c r="AC14" s="9">
        <v>69.16</v>
      </c>
      <c r="AD14" s="2">
        <f t="shared" si="0"/>
        <v>1.8900000000000006</v>
      </c>
      <c r="AE14" s="138" t="e">
        <f t="shared" si="1"/>
        <v>#DIV/0!</v>
      </c>
    </row>
    <row r="15" spans="1:42" x14ac:dyDescent="0.25">
      <c r="V15" s="2"/>
      <c r="W15" s="123">
        <v>42711</v>
      </c>
      <c r="X15" s="41" t="s">
        <v>398</v>
      </c>
      <c r="Y15" s="41"/>
      <c r="Z15" s="41"/>
      <c r="AA15" s="41"/>
      <c r="AB15" s="104"/>
      <c r="AC15" s="9"/>
      <c r="AD15" s="2">
        <f t="shared" si="0"/>
        <v>0</v>
      </c>
      <c r="AE15" s="138">
        <f t="shared" si="1"/>
        <v>-1</v>
      </c>
      <c r="AL15" s="234"/>
      <c r="AO15" s="234"/>
      <c r="AP15" s="234"/>
    </row>
    <row r="16" spans="1:42" x14ac:dyDescent="0.25">
      <c r="V16" s="2"/>
      <c r="W16" s="123">
        <v>42710</v>
      </c>
      <c r="X16" s="41">
        <v>67.5</v>
      </c>
      <c r="Y16" s="41">
        <v>67.849999999999994</v>
      </c>
      <c r="Z16" s="41">
        <v>67.22</v>
      </c>
      <c r="AA16" s="41">
        <v>67.7</v>
      </c>
      <c r="AB16" s="104">
        <v>814800</v>
      </c>
      <c r="AC16" s="9">
        <v>67.42</v>
      </c>
      <c r="AD16" s="2">
        <f t="shared" si="0"/>
        <v>0.62999999999999545</v>
      </c>
      <c r="AE16" s="138">
        <f t="shared" si="1"/>
        <v>-1.0371906949177001E-3</v>
      </c>
    </row>
    <row r="17" spans="1:42" x14ac:dyDescent="0.25">
      <c r="V17" s="2"/>
      <c r="W17" s="123">
        <v>42709</v>
      </c>
      <c r="X17" s="41">
        <v>67.650000000000006</v>
      </c>
      <c r="Y17" s="41">
        <v>68.209999999999994</v>
      </c>
      <c r="Z17" s="41">
        <v>67.48</v>
      </c>
      <c r="AA17" s="41">
        <v>67.77</v>
      </c>
      <c r="AB17" s="104">
        <v>778100</v>
      </c>
      <c r="AC17" s="9">
        <v>67.489999999999995</v>
      </c>
      <c r="AD17" s="2">
        <f t="shared" si="0"/>
        <v>0.72999999999998977</v>
      </c>
      <c r="AE17" s="138">
        <f t="shared" si="1"/>
        <v>4.6144685918425576E-3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42706</v>
      </c>
      <c r="X18" s="41">
        <v>67.78</v>
      </c>
      <c r="Y18" s="41">
        <v>68.06</v>
      </c>
      <c r="Z18" s="41">
        <v>67.239999999999995</v>
      </c>
      <c r="AA18" s="41">
        <v>67.459999999999994</v>
      </c>
      <c r="AB18" s="104">
        <v>697000</v>
      </c>
      <c r="AC18" s="9">
        <v>67.180000000000007</v>
      </c>
      <c r="AD18" s="2">
        <f t="shared" si="0"/>
        <v>0.82000000000000739</v>
      </c>
      <c r="AE18" s="138">
        <f t="shared" si="1"/>
        <v>-4.2982066103451899E-3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42705</v>
      </c>
      <c r="X19" s="41">
        <v>66.819999999999993</v>
      </c>
      <c r="Y19" s="41">
        <v>67.87</v>
      </c>
      <c r="Z19" s="41">
        <v>66.819999999999993</v>
      </c>
      <c r="AA19" s="41">
        <v>67.75</v>
      </c>
      <c r="AB19" s="104">
        <v>861700</v>
      </c>
      <c r="AC19" s="9">
        <v>67.47</v>
      </c>
      <c r="AD19" s="2">
        <f t="shared" si="0"/>
        <v>1.0500000000000114</v>
      </c>
      <c r="AE19" s="138">
        <f t="shared" si="1"/>
        <v>1.3824192336589158E-2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42704</v>
      </c>
      <c r="X20" s="41">
        <v>67.11</v>
      </c>
      <c r="Y20" s="41">
        <v>67.599999999999994</v>
      </c>
      <c r="Z20" s="41">
        <v>66.790000000000006</v>
      </c>
      <c r="AA20" s="41">
        <v>66.83</v>
      </c>
      <c r="AB20" s="104">
        <v>1552700</v>
      </c>
      <c r="AC20" s="9">
        <v>66.55</v>
      </c>
      <c r="AD20" s="2">
        <f t="shared" si="0"/>
        <v>0.80999999999998806</v>
      </c>
      <c r="AE20" s="138">
        <f t="shared" si="1"/>
        <v>6.0141332130503322E-4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42703</v>
      </c>
      <c r="X21" s="41">
        <v>66.45</v>
      </c>
      <c r="Y21" s="41">
        <v>67.17</v>
      </c>
      <c r="Z21" s="41">
        <v>66.22</v>
      </c>
      <c r="AA21" s="41">
        <v>66.790000000000006</v>
      </c>
      <c r="AB21" s="104">
        <v>737900</v>
      </c>
      <c r="AC21" s="9">
        <v>66.510000000000005</v>
      </c>
      <c r="AD21" s="2">
        <f t="shared" si="0"/>
        <v>0.95000000000000284</v>
      </c>
      <c r="AE21" s="138">
        <f t="shared" si="1"/>
        <v>2.4114544084401501E-3</v>
      </c>
    </row>
    <row r="22" spans="1:42" x14ac:dyDescent="0.25">
      <c r="B22" s="191" t="s">
        <v>114</v>
      </c>
      <c r="C22" s="191" t="s">
        <v>147</v>
      </c>
      <c r="D22" s="199" t="s">
        <v>146</v>
      </c>
      <c r="E22" s="195" t="s">
        <v>148</v>
      </c>
      <c r="F22" s="195" t="s">
        <v>65</v>
      </c>
      <c r="G22" s="229" t="s">
        <v>152</v>
      </c>
      <c r="H22" s="195" t="s">
        <v>88</v>
      </c>
      <c r="I22" s="241" t="s">
        <v>156</v>
      </c>
      <c r="J22" s="3"/>
      <c r="K22" s="3"/>
      <c r="L22" s="4"/>
      <c r="W22" s="123">
        <v>42702</v>
      </c>
      <c r="X22" s="41">
        <v>66.75</v>
      </c>
      <c r="Y22" s="41">
        <v>66.91</v>
      </c>
      <c r="Z22" s="41">
        <v>66.42</v>
      </c>
      <c r="AA22" s="41">
        <v>66.63</v>
      </c>
      <c r="AB22" s="104">
        <v>867200</v>
      </c>
      <c r="AC22" s="9">
        <v>66.349999999999994</v>
      </c>
      <c r="AD22" s="2">
        <f t="shared" si="0"/>
        <v>0.48999999999999488</v>
      </c>
      <c r="AE22" s="138">
        <f t="shared" si="1"/>
        <v>-1.3546056592415034E-3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42699</v>
      </c>
      <c r="X23" s="41">
        <v>66.16</v>
      </c>
      <c r="Y23" s="41">
        <v>66.900000000000006</v>
      </c>
      <c r="Z23" s="41">
        <v>65.959999999999994</v>
      </c>
      <c r="AA23" s="41">
        <v>66.72</v>
      </c>
      <c r="AB23" s="104">
        <v>299800</v>
      </c>
      <c r="AC23" s="9">
        <v>66.44</v>
      </c>
      <c r="AD23" s="2">
        <f t="shared" si="0"/>
        <v>0.94000000000001194</v>
      </c>
      <c r="AE23" s="138">
        <f t="shared" si="1"/>
        <v>1.0187015356545537E-2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42697</v>
      </c>
      <c r="X24" s="41">
        <v>65.73</v>
      </c>
      <c r="Y24" s="41">
        <v>66.180000000000007</v>
      </c>
      <c r="Z24" s="41">
        <v>65.7</v>
      </c>
      <c r="AA24" s="41">
        <v>66.05</v>
      </c>
      <c r="AB24" s="104">
        <v>491900</v>
      </c>
      <c r="AC24" s="9">
        <v>65.77</v>
      </c>
      <c r="AD24" s="2">
        <f t="shared" si="0"/>
        <v>0.48000000000000398</v>
      </c>
      <c r="AE24" s="138">
        <f t="shared" si="1"/>
        <v>-7.5964752354906739E-4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42696</v>
      </c>
      <c r="X25" s="41">
        <v>66.209999999999994</v>
      </c>
      <c r="Y25" s="41">
        <v>66.34</v>
      </c>
      <c r="Z25" s="41">
        <v>65.900000000000006</v>
      </c>
      <c r="AA25" s="41">
        <v>66.099999999999994</v>
      </c>
      <c r="AB25" s="104">
        <v>958200</v>
      </c>
      <c r="AC25" s="9">
        <v>65.819999999999993</v>
      </c>
      <c r="AD25" s="2">
        <f t="shared" si="0"/>
        <v>0.43999999999999773</v>
      </c>
      <c r="AE25" s="138">
        <f t="shared" si="1"/>
        <v>1.8264840182646847E-3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42695</v>
      </c>
      <c r="X26" s="41">
        <v>64.67</v>
      </c>
      <c r="Y26" s="41">
        <v>66.08</v>
      </c>
      <c r="Z26" s="41">
        <v>64.67</v>
      </c>
      <c r="AA26" s="41">
        <v>65.97</v>
      </c>
      <c r="AB26" s="104">
        <v>1405000</v>
      </c>
      <c r="AC26" s="9">
        <v>65.7</v>
      </c>
      <c r="AD26" s="2">
        <f t="shared" si="0"/>
        <v>1.4099999999999966</v>
      </c>
      <c r="AE26" s="138">
        <f t="shared" si="1"/>
        <v>2.4641297567061793E-2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42692</v>
      </c>
      <c r="X27" s="41">
        <v>63.93</v>
      </c>
      <c r="Y27" s="41">
        <v>64.47</v>
      </c>
      <c r="Z27" s="41">
        <v>63.71</v>
      </c>
      <c r="AA27" s="41">
        <v>64.39</v>
      </c>
      <c r="AB27" s="104">
        <v>676400</v>
      </c>
      <c r="AC27" s="9">
        <v>64.12</v>
      </c>
      <c r="AD27" s="2">
        <f t="shared" si="0"/>
        <v>0.75999999999999801</v>
      </c>
      <c r="AE27" s="138">
        <f t="shared" si="1"/>
        <v>3.2858707557503752E-3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42691</v>
      </c>
      <c r="X28" s="41">
        <v>63.58</v>
      </c>
      <c r="Y28" s="41">
        <v>64.47</v>
      </c>
      <c r="Z28" s="41">
        <v>63.41</v>
      </c>
      <c r="AA28" s="41">
        <v>64.180000000000007</v>
      </c>
      <c r="AB28" s="104">
        <v>1019700</v>
      </c>
      <c r="AC28" s="9">
        <v>63.91</v>
      </c>
      <c r="AD28" s="2">
        <f t="shared" si="0"/>
        <v>1.0600000000000023</v>
      </c>
      <c r="AE28" s="138">
        <f t="shared" si="1"/>
        <v>1.075438873952228E-2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42690</v>
      </c>
      <c r="X29" s="41">
        <v>63.88</v>
      </c>
      <c r="Y29" s="41">
        <v>64</v>
      </c>
      <c r="Z29" s="41">
        <v>63.19</v>
      </c>
      <c r="AA29" s="41">
        <v>63.49</v>
      </c>
      <c r="AB29" s="104">
        <v>936100</v>
      </c>
      <c r="AC29" s="9">
        <v>63.23</v>
      </c>
      <c r="AD29" s="2">
        <f t="shared" si="0"/>
        <v>0.81000000000000227</v>
      </c>
      <c r="AE29" s="138">
        <f t="shared" si="1"/>
        <v>-1.2956603184514637E-2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42689</v>
      </c>
      <c r="X30" s="41">
        <v>63.98</v>
      </c>
      <c r="Y30" s="41">
        <v>64.45</v>
      </c>
      <c r="Z30" s="41">
        <v>63.49</v>
      </c>
      <c r="AA30" s="41">
        <v>64.33</v>
      </c>
      <c r="AB30" s="104">
        <v>894600</v>
      </c>
      <c r="AC30" s="9">
        <v>64.06</v>
      </c>
      <c r="AD30" s="2">
        <f t="shared" si="0"/>
        <v>0.96000000000000085</v>
      </c>
      <c r="AE30" s="138">
        <f t="shared" si="1"/>
        <v>9.1367359798362191E-3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42688</v>
      </c>
      <c r="X31" s="41">
        <v>63.58</v>
      </c>
      <c r="Y31" s="41">
        <v>63.89</v>
      </c>
      <c r="Z31" s="41">
        <v>62.97</v>
      </c>
      <c r="AA31" s="41">
        <v>63.75</v>
      </c>
      <c r="AB31" s="104">
        <v>1770600</v>
      </c>
      <c r="AC31" s="9">
        <v>63.48</v>
      </c>
      <c r="AD31" s="2">
        <f t="shared" si="0"/>
        <v>0.92000000000000171</v>
      </c>
      <c r="AE31" s="138">
        <f t="shared" si="1"/>
        <v>7.7790125416732359E-3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42685</v>
      </c>
      <c r="X32" s="41">
        <v>64.41</v>
      </c>
      <c r="Y32" s="41">
        <v>64.72</v>
      </c>
      <c r="Z32" s="41">
        <v>62.97</v>
      </c>
      <c r="AA32" s="41">
        <v>63.25</v>
      </c>
      <c r="AB32" s="104">
        <v>1163200</v>
      </c>
      <c r="AC32" s="9">
        <v>62.99</v>
      </c>
      <c r="AD32" s="2">
        <f t="shared" si="0"/>
        <v>1.75</v>
      </c>
      <c r="AE32" s="138">
        <f t="shared" si="1"/>
        <v>-2.250155183116076E-2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42684</v>
      </c>
      <c r="X33" s="41">
        <v>63.48</v>
      </c>
      <c r="Y33" s="41">
        <v>65.13</v>
      </c>
      <c r="Z33" s="41">
        <v>62.89</v>
      </c>
      <c r="AA33" s="41">
        <v>64.709999999999994</v>
      </c>
      <c r="AB33" s="104">
        <v>1533300</v>
      </c>
      <c r="AC33" s="9">
        <v>64.44</v>
      </c>
      <c r="AD33" s="2">
        <f t="shared" si="0"/>
        <v>2.2399999999999949</v>
      </c>
      <c r="AE33" s="138">
        <f t="shared" si="1"/>
        <v>2.2045995241871452E-2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42683</v>
      </c>
      <c r="X34" s="41">
        <v>62.49</v>
      </c>
      <c r="Y34" s="41">
        <v>63.48</v>
      </c>
      <c r="Z34" s="41">
        <v>62.38</v>
      </c>
      <c r="AA34" s="41">
        <v>63.31</v>
      </c>
      <c r="AB34" s="104">
        <v>1546200</v>
      </c>
      <c r="AC34" s="9">
        <v>63.05</v>
      </c>
      <c r="AD34" s="2">
        <f t="shared" si="0"/>
        <v>1.0999999999999943</v>
      </c>
      <c r="AE34" s="138">
        <f t="shared" si="1"/>
        <v>-9.5821551994973442E-3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42682</v>
      </c>
      <c r="X35" s="41">
        <v>63.49</v>
      </c>
      <c r="Y35" s="41">
        <v>64</v>
      </c>
      <c r="Z35" s="41">
        <v>62.93</v>
      </c>
      <c r="AA35" s="41">
        <v>63.93</v>
      </c>
      <c r="AB35" s="104">
        <v>797400</v>
      </c>
      <c r="AC35" s="9">
        <v>63.66</v>
      </c>
      <c r="AD35" s="2">
        <f t="shared" si="0"/>
        <v>1.0700000000000003</v>
      </c>
      <c r="AE35" s="138">
        <f t="shared" si="1"/>
        <v>6.3231109705974564E-3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215</v>
      </c>
      <c r="M36" s="2">
        <f>K54+M54-F54</f>
        <v>121.94999999999982</v>
      </c>
      <c r="W36" s="123">
        <v>42681</v>
      </c>
      <c r="X36" s="41">
        <v>62.48</v>
      </c>
      <c r="Y36" s="41">
        <v>63.55</v>
      </c>
      <c r="Z36" s="41">
        <v>62.48</v>
      </c>
      <c r="AA36" s="41">
        <v>63.52</v>
      </c>
      <c r="AB36" s="104">
        <v>812200</v>
      </c>
      <c r="AC36" s="9">
        <v>63.26</v>
      </c>
      <c r="AD36" s="2">
        <f t="shared" si="0"/>
        <v>1.0700000000000003</v>
      </c>
      <c r="AE36" s="138">
        <f t="shared" si="1"/>
        <v>2.5449829794131906E-2</v>
      </c>
    </row>
    <row r="37" spans="1:41" x14ac:dyDescent="0.25">
      <c r="A37" s="387" t="s">
        <v>1</v>
      </c>
      <c r="B37" s="387" t="s">
        <v>2</v>
      </c>
      <c r="C37" s="387" t="s">
        <v>4</v>
      </c>
      <c r="D37" s="388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8" t="s">
        <v>7</v>
      </c>
      <c r="J37" s="389" t="s">
        <v>95</v>
      </c>
      <c r="K37" s="389" t="s">
        <v>61</v>
      </c>
      <c r="L37" s="22" t="s">
        <v>37</v>
      </c>
      <c r="M37" s="22" t="s">
        <v>38</v>
      </c>
      <c r="W37" s="123">
        <v>42678</v>
      </c>
      <c r="X37" s="41">
        <v>62.26</v>
      </c>
      <c r="Y37" s="41">
        <v>62.48</v>
      </c>
      <c r="Z37" s="41">
        <v>61.72</v>
      </c>
      <c r="AA37" s="41">
        <v>61.95</v>
      </c>
      <c r="AB37" s="104">
        <v>718100</v>
      </c>
      <c r="AC37" s="9">
        <v>61.69</v>
      </c>
      <c r="AD37" s="2">
        <f t="shared" si="0"/>
        <v>0.75999999999999801</v>
      </c>
      <c r="AE37" s="138">
        <f t="shared" si="1"/>
        <v>-6.602254428341392E-3</v>
      </c>
    </row>
    <row r="38" spans="1:41" x14ac:dyDescent="0.25">
      <c r="A38" s="390" t="s">
        <v>8</v>
      </c>
      <c r="B38" s="380">
        <v>42375</v>
      </c>
      <c r="C38" s="385">
        <v>40</v>
      </c>
      <c r="D38" s="386">
        <v>52.4</v>
      </c>
      <c r="E38" s="382">
        <v>0</v>
      </c>
      <c r="F38" s="382">
        <f>C38*D38+E38</f>
        <v>2096</v>
      </c>
      <c r="G38" s="380">
        <v>42416</v>
      </c>
      <c r="H38" s="385">
        <v>40</v>
      </c>
      <c r="I38" s="386">
        <v>55.45</v>
      </c>
      <c r="J38" s="382">
        <v>0.05</v>
      </c>
      <c r="K38" s="382">
        <f>H38*I38-J38</f>
        <v>2217.9499999999998</v>
      </c>
      <c r="L38" s="381"/>
      <c r="M38" s="381"/>
      <c r="W38" s="123">
        <v>42677</v>
      </c>
      <c r="X38" s="41">
        <v>62.31</v>
      </c>
      <c r="Y38" s="41">
        <v>62.88</v>
      </c>
      <c r="Z38" s="41">
        <v>62.03</v>
      </c>
      <c r="AA38" s="41">
        <v>62.36</v>
      </c>
      <c r="AB38" s="104">
        <v>968300</v>
      </c>
      <c r="AC38" s="9">
        <v>62.1</v>
      </c>
      <c r="AD38" s="2">
        <f t="shared" si="0"/>
        <v>0.85000000000000142</v>
      </c>
      <c r="AE38" s="138">
        <f t="shared" si="1"/>
        <v>9.6711798839455021E-4</v>
      </c>
    </row>
    <row r="39" spans="1:41" x14ac:dyDescent="0.25">
      <c r="A39" s="391"/>
      <c r="B39" s="380"/>
      <c r="C39" s="385"/>
      <c r="D39" s="386"/>
      <c r="E39" s="382"/>
      <c r="F39" s="382"/>
      <c r="G39" s="380"/>
      <c r="H39" s="385"/>
      <c r="I39" s="386"/>
      <c r="J39" s="382"/>
      <c r="K39" s="382"/>
      <c r="L39" s="381"/>
      <c r="M39" s="381"/>
      <c r="W39" s="123">
        <v>42676</v>
      </c>
      <c r="X39" s="41">
        <v>62.15</v>
      </c>
      <c r="Y39" s="41">
        <v>62.61</v>
      </c>
      <c r="Z39" s="41">
        <v>62.02</v>
      </c>
      <c r="AA39" s="41">
        <v>62.3</v>
      </c>
      <c r="AB39" s="104">
        <v>1051500</v>
      </c>
      <c r="AC39" s="9">
        <v>62.04</v>
      </c>
      <c r="AD39" s="2">
        <f t="shared" si="0"/>
        <v>0.58999999999999631</v>
      </c>
      <c r="AE39" s="138">
        <f t="shared" si="1"/>
        <v>3.5587188612098419E-3</v>
      </c>
    </row>
    <row r="40" spans="1:41" x14ac:dyDescent="0.25">
      <c r="A40" s="381"/>
      <c r="B40" s="380"/>
      <c r="C40" s="385"/>
      <c r="D40" s="386"/>
      <c r="E40" s="382"/>
      <c r="F40" s="382"/>
      <c r="G40" s="380"/>
      <c r="H40" s="385"/>
      <c r="I40" s="386"/>
      <c r="J40" s="382"/>
      <c r="K40" s="382"/>
      <c r="L40" s="381"/>
      <c r="M40" s="381"/>
      <c r="W40" s="123">
        <v>42675</v>
      </c>
      <c r="X40" s="41">
        <v>63.02</v>
      </c>
      <c r="Y40" s="41">
        <v>63.11</v>
      </c>
      <c r="Z40" s="41">
        <v>61.85</v>
      </c>
      <c r="AA40" s="41">
        <v>62.08</v>
      </c>
      <c r="AB40" s="104">
        <v>1430800</v>
      </c>
      <c r="AC40" s="9">
        <v>61.82</v>
      </c>
      <c r="AD40" s="2">
        <f t="shared" si="0"/>
        <v>1.259999999999998</v>
      </c>
      <c r="AE40" s="138">
        <f t="shared" si="1"/>
        <v>-1.2617792684874618E-2</v>
      </c>
    </row>
    <row r="41" spans="1:41" x14ac:dyDescent="0.25">
      <c r="A41" s="381"/>
      <c r="B41" s="380"/>
      <c r="C41" s="385"/>
      <c r="D41" s="386"/>
      <c r="E41" s="382"/>
      <c r="F41" s="382"/>
      <c r="G41" s="380"/>
      <c r="H41" s="385"/>
      <c r="I41" s="386"/>
      <c r="J41" s="382"/>
      <c r="K41" s="382"/>
      <c r="L41" s="381"/>
      <c r="M41" s="381"/>
      <c r="W41" s="123">
        <v>42674</v>
      </c>
      <c r="X41" s="41">
        <v>62.99</v>
      </c>
      <c r="Y41" s="41">
        <v>63.38</v>
      </c>
      <c r="Z41" s="41">
        <v>62.83</v>
      </c>
      <c r="AA41" s="41">
        <v>62.87</v>
      </c>
      <c r="AB41" s="104">
        <v>1134800</v>
      </c>
      <c r="AC41" s="9">
        <v>62.61</v>
      </c>
      <c r="AD41" s="2">
        <f t="shared" si="0"/>
        <v>0.55000000000000426</v>
      </c>
      <c r="AE41" s="138">
        <f t="shared" si="1"/>
        <v>-3.6600891152133164E-3</v>
      </c>
      <c r="AL41" s="234"/>
      <c r="AO41" s="234"/>
    </row>
    <row r="42" spans="1:41" ht="20.25" thickBot="1" x14ac:dyDescent="0.35">
      <c r="A42" s="381"/>
      <c r="B42" s="380"/>
      <c r="C42" s="385"/>
      <c r="D42" s="386"/>
      <c r="E42" s="382"/>
      <c r="F42" s="382"/>
      <c r="G42" s="380"/>
      <c r="H42" s="385"/>
      <c r="I42" s="386"/>
      <c r="J42" s="382"/>
      <c r="K42" s="382"/>
      <c r="L42" s="381"/>
      <c r="M42" s="381"/>
      <c r="O42" s="374" t="s">
        <v>78</v>
      </c>
      <c r="P42" s="374"/>
      <c r="T42" s="105" t="s">
        <v>92</v>
      </c>
      <c r="U42" s="109"/>
      <c r="W42" s="123">
        <v>42671</v>
      </c>
      <c r="X42" s="41">
        <v>63.2</v>
      </c>
      <c r="Y42" s="41">
        <v>63.85</v>
      </c>
      <c r="Z42" s="41">
        <v>62.9</v>
      </c>
      <c r="AA42" s="41">
        <v>63.1</v>
      </c>
      <c r="AB42" s="104">
        <v>812700</v>
      </c>
      <c r="AC42" s="9">
        <v>62.84</v>
      </c>
      <c r="AD42" s="2">
        <f t="shared" si="0"/>
        <v>0.95000000000000284</v>
      </c>
      <c r="AE42" s="138">
        <f t="shared" si="1"/>
        <v>-4.9089469517021866E-3</v>
      </c>
    </row>
    <row r="43" spans="1:41" ht="15.75" thickTop="1" x14ac:dyDescent="0.25">
      <c r="A43" s="381"/>
      <c r="B43" s="380"/>
      <c r="C43" s="385"/>
      <c r="D43" s="386"/>
      <c r="E43" s="382"/>
      <c r="F43" s="382"/>
      <c r="G43" s="380"/>
      <c r="H43" s="385"/>
      <c r="I43" s="386"/>
      <c r="J43" s="382"/>
      <c r="K43" s="382"/>
      <c r="L43" s="381"/>
      <c r="M43" s="381"/>
      <c r="O43" s="83">
        <v>1.1000000000000001</v>
      </c>
      <c r="P43" s="83">
        <f t="shared" ref="P43:P63" si="2">O43*$Q$4</f>
        <v>74.789000000000001</v>
      </c>
      <c r="T43" s="139" t="s">
        <v>98</v>
      </c>
      <c r="U43" s="140">
        <v>67.61</v>
      </c>
      <c r="W43" s="123">
        <v>42670</v>
      </c>
      <c r="X43" s="41">
        <v>63.7</v>
      </c>
      <c r="Y43" s="41">
        <v>63.78</v>
      </c>
      <c r="Z43" s="41">
        <v>62.84</v>
      </c>
      <c r="AA43" s="41">
        <v>63.41</v>
      </c>
      <c r="AB43" s="104">
        <v>1158000</v>
      </c>
      <c r="AC43" s="9">
        <v>63.15</v>
      </c>
      <c r="AD43" s="2">
        <f t="shared" si="0"/>
        <v>0.93999999999999773</v>
      </c>
      <c r="AE43" s="138">
        <f t="shared" si="1"/>
        <v>5.0931083877128192E-3</v>
      </c>
    </row>
    <row r="44" spans="1:41" x14ac:dyDescent="0.25">
      <c r="A44" s="381"/>
      <c r="B44" s="380"/>
      <c r="C44" s="385"/>
      <c r="D44" s="386"/>
      <c r="E44" s="382"/>
      <c r="F44" s="382"/>
      <c r="G44" s="380"/>
      <c r="H44" s="385"/>
      <c r="I44" s="386"/>
      <c r="J44" s="382"/>
      <c r="K44" s="382"/>
      <c r="L44" s="381"/>
      <c r="M44" s="381"/>
      <c r="O44" s="83">
        <v>1.0900000000000001</v>
      </c>
      <c r="P44" s="83">
        <f t="shared" si="2"/>
        <v>74.109099999999998</v>
      </c>
      <c r="T44" s="108" t="s">
        <v>99</v>
      </c>
      <c r="U44" s="106">
        <v>67.790000000000006</v>
      </c>
      <c r="W44" s="123">
        <v>42669</v>
      </c>
      <c r="X44" s="41">
        <v>65.72</v>
      </c>
      <c r="Y44" s="41">
        <v>65.930000000000007</v>
      </c>
      <c r="Z44" s="41">
        <v>62.87</v>
      </c>
      <c r="AA44" s="41">
        <v>63.09</v>
      </c>
      <c r="AB44" s="104">
        <v>3165600</v>
      </c>
      <c r="AC44" s="9">
        <v>62.83</v>
      </c>
      <c r="AD44" s="2">
        <f t="shared" si="0"/>
        <v>3.0600000000000094</v>
      </c>
      <c r="AE44" s="138">
        <f t="shared" si="1"/>
        <v>-3.9590339345765835E-2</v>
      </c>
    </row>
    <row r="45" spans="1:41" x14ac:dyDescent="0.25">
      <c r="A45" s="381"/>
      <c r="B45" s="381"/>
      <c r="C45" s="381"/>
      <c r="D45" s="386"/>
      <c r="E45" s="382"/>
      <c r="F45" s="382"/>
      <c r="G45" s="381"/>
      <c r="H45" s="381"/>
      <c r="I45" s="386"/>
      <c r="J45" s="382"/>
      <c r="K45" s="382"/>
      <c r="L45" s="381"/>
      <c r="M45" s="381"/>
      <c r="O45" s="83">
        <v>1.08</v>
      </c>
      <c r="P45" s="83">
        <f t="shared" si="2"/>
        <v>73.429199999999994</v>
      </c>
      <c r="Q45" s="2"/>
      <c r="T45" s="108" t="s">
        <v>100</v>
      </c>
      <c r="U45" s="106" t="s">
        <v>129</v>
      </c>
      <c r="W45" s="123">
        <v>42668</v>
      </c>
      <c r="X45" s="41">
        <v>65.52</v>
      </c>
      <c r="Y45" s="41">
        <v>65.88</v>
      </c>
      <c r="Z45" s="41">
        <v>65.349999999999994</v>
      </c>
      <c r="AA45" s="41">
        <v>65.69</v>
      </c>
      <c r="AB45" s="104">
        <v>1079200</v>
      </c>
      <c r="AC45" s="9">
        <v>65.42</v>
      </c>
      <c r="AD45" s="2">
        <f t="shared" si="0"/>
        <v>0.53000000000000114</v>
      </c>
      <c r="AE45" s="138">
        <f t="shared" si="1"/>
        <v>1.9911165568999856E-3</v>
      </c>
      <c r="AL45" s="234"/>
      <c r="AO45" s="234"/>
    </row>
    <row r="46" spans="1:41" x14ac:dyDescent="0.25">
      <c r="A46" s="381"/>
      <c r="B46" s="381"/>
      <c r="C46" s="381"/>
      <c r="D46" s="386"/>
      <c r="E46" s="382"/>
      <c r="F46" s="382"/>
      <c r="G46" s="381"/>
      <c r="H46" s="381"/>
      <c r="I46" s="386"/>
      <c r="J46" s="382"/>
      <c r="K46" s="382"/>
      <c r="L46" s="381"/>
      <c r="M46" s="381"/>
      <c r="O46" s="83">
        <v>1.07</v>
      </c>
      <c r="P46" s="83">
        <f t="shared" si="2"/>
        <v>72.749300000000005</v>
      </c>
      <c r="Q46" s="2"/>
      <c r="T46" s="108" t="s">
        <v>101</v>
      </c>
      <c r="U46" s="106" t="s">
        <v>129</v>
      </c>
      <c r="W46" s="123">
        <v>42667</v>
      </c>
      <c r="X46" s="41">
        <v>65.819999999999993</v>
      </c>
      <c r="Y46" s="41">
        <v>65.84</v>
      </c>
      <c r="Z46" s="41">
        <v>65.290000000000006</v>
      </c>
      <c r="AA46" s="41">
        <v>65.56</v>
      </c>
      <c r="AB46" s="104">
        <v>939000</v>
      </c>
      <c r="AC46" s="9">
        <v>65.290000000000006</v>
      </c>
      <c r="AD46" s="2">
        <f t="shared" si="0"/>
        <v>0.54999999999999716</v>
      </c>
      <c r="AE46" s="138">
        <f t="shared" si="1"/>
        <v>-3.0623181748579142E-4</v>
      </c>
    </row>
    <row r="47" spans="1:41" x14ac:dyDescent="0.25">
      <c r="A47" s="381"/>
      <c r="B47" s="381"/>
      <c r="C47" s="381"/>
      <c r="D47" s="386"/>
      <c r="E47" s="382"/>
      <c r="F47" s="382"/>
      <c r="G47" s="381"/>
      <c r="H47" s="381"/>
      <c r="I47" s="386"/>
      <c r="J47" s="382"/>
      <c r="K47" s="382"/>
      <c r="L47" s="381"/>
      <c r="M47" s="381"/>
      <c r="O47" s="83">
        <v>1.06</v>
      </c>
      <c r="P47" s="83">
        <f t="shared" si="2"/>
        <v>72.069400000000002</v>
      </c>
      <c r="Q47" s="2"/>
      <c r="T47" s="108" t="s">
        <v>102</v>
      </c>
      <c r="U47" s="106">
        <v>65.16</v>
      </c>
      <c r="W47" s="123">
        <v>42664</v>
      </c>
      <c r="X47" s="41">
        <v>64.989999999999995</v>
      </c>
      <c r="Y47" s="41">
        <v>65.64</v>
      </c>
      <c r="Z47" s="41">
        <v>64.58</v>
      </c>
      <c r="AA47" s="41">
        <v>65.58</v>
      </c>
      <c r="AB47" s="104">
        <v>912600</v>
      </c>
      <c r="AC47" s="9">
        <v>65.31</v>
      </c>
      <c r="AD47" s="2">
        <f t="shared" si="0"/>
        <v>1.0600000000000023</v>
      </c>
      <c r="AE47" s="138">
        <f t="shared" si="1"/>
        <v>-1.3761467889908952E-3</v>
      </c>
    </row>
    <row r="48" spans="1:41" x14ac:dyDescent="0.25">
      <c r="A48" s="381"/>
      <c r="B48" s="381"/>
      <c r="C48" s="381"/>
      <c r="D48" s="386"/>
      <c r="E48" s="382"/>
      <c r="F48" s="382"/>
      <c r="G48" s="381"/>
      <c r="H48" s="381"/>
      <c r="I48" s="386"/>
      <c r="J48" s="382"/>
      <c r="K48" s="382"/>
      <c r="L48" s="381"/>
      <c r="M48" s="381"/>
      <c r="O48" s="83">
        <v>1.05</v>
      </c>
      <c r="P48" s="83">
        <f t="shared" si="2"/>
        <v>71.389499999999998</v>
      </c>
      <c r="Q48" s="2"/>
      <c r="T48" s="108" t="s">
        <v>103</v>
      </c>
      <c r="U48" s="106">
        <v>1.18781</v>
      </c>
      <c r="W48" s="123">
        <v>42663</v>
      </c>
      <c r="X48" s="41">
        <v>66.31</v>
      </c>
      <c r="Y48" s="41">
        <v>66.510000000000005</v>
      </c>
      <c r="Z48" s="41">
        <v>65.5</v>
      </c>
      <c r="AA48" s="41">
        <v>65.67</v>
      </c>
      <c r="AB48" s="104">
        <v>1204300</v>
      </c>
      <c r="AC48" s="9">
        <v>65.400000000000006</v>
      </c>
      <c r="AD48" s="2">
        <f t="shared" si="0"/>
        <v>1.0100000000000051</v>
      </c>
      <c r="AE48" s="138">
        <f t="shared" si="1"/>
        <v>-1.6689219666215616E-2</v>
      </c>
    </row>
    <row r="49" spans="1:42" x14ac:dyDescent="0.25">
      <c r="A49" s="381"/>
      <c r="B49" s="381"/>
      <c r="C49" s="381"/>
      <c r="D49" s="386"/>
      <c r="E49" s="382"/>
      <c r="F49" s="382"/>
      <c r="G49" s="381"/>
      <c r="H49" s="381"/>
      <c r="I49" s="386"/>
      <c r="J49" s="382"/>
      <c r="K49" s="382"/>
      <c r="L49" s="381"/>
      <c r="M49" s="381"/>
      <c r="O49" s="83">
        <v>1.04</v>
      </c>
      <c r="P49" s="83">
        <f t="shared" si="2"/>
        <v>70.709599999999995</v>
      </c>
      <c r="Q49" s="2"/>
      <c r="T49" s="108" t="s">
        <v>104</v>
      </c>
      <c r="U49" s="106" t="s">
        <v>129</v>
      </c>
      <c r="W49" s="123">
        <v>42662</v>
      </c>
      <c r="X49" s="41">
        <v>66.5</v>
      </c>
      <c r="Y49" s="41">
        <v>67.48</v>
      </c>
      <c r="Z49" s="41">
        <v>66.040000000000006</v>
      </c>
      <c r="AA49" s="41">
        <v>66.790000000000006</v>
      </c>
      <c r="AB49" s="104">
        <v>1077100</v>
      </c>
      <c r="AC49" s="9">
        <v>66.510000000000005</v>
      </c>
      <c r="AD49" s="2">
        <f t="shared" si="0"/>
        <v>1.4399999999999977</v>
      </c>
      <c r="AE49" s="138">
        <f t="shared" si="1"/>
        <v>-2.3998800059996661E-3</v>
      </c>
    </row>
    <row r="50" spans="1:42" x14ac:dyDescent="0.25">
      <c r="A50" s="381"/>
      <c r="B50" s="381"/>
      <c r="C50" s="381"/>
      <c r="D50" s="386"/>
      <c r="E50" s="382"/>
      <c r="F50" s="382"/>
      <c r="G50" s="381"/>
      <c r="H50" s="381"/>
      <c r="I50" s="386"/>
      <c r="J50" s="382"/>
      <c r="K50" s="382"/>
      <c r="L50" s="381"/>
      <c r="M50" s="381"/>
      <c r="O50" s="83">
        <v>1.03</v>
      </c>
      <c r="P50" s="83">
        <f t="shared" si="2"/>
        <v>70.029699999999991</v>
      </c>
      <c r="Q50" s="2"/>
      <c r="T50" s="108"/>
      <c r="U50" s="106"/>
      <c r="W50" s="123">
        <v>42661</v>
      </c>
      <c r="X50" s="41">
        <v>66.97</v>
      </c>
      <c r="Y50" s="41">
        <v>67.33</v>
      </c>
      <c r="Z50" s="41">
        <v>66.42</v>
      </c>
      <c r="AA50" s="41">
        <v>66.95</v>
      </c>
      <c r="AB50" s="104">
        <v>1106400</v>
      </c>
      <c r="AC50" s="9">
        <v>66.67</v>
      </c>
      <c r="AD50" s="2">
        <f t="shared" si="0"/>
        <v>0.90999999999999659</v>
      </c>
      <c r="AE50" s="138">
        <f t="shared" si="1"/>
        <v>9.6925639860669932E-3</v>
      </c>
    </row>
    <row r="51" spans="1:42" x14ac:dyDescent="0.25">
      <c r="A51" s="381"/>
      <c r="B51" s="381"/>
      <c r="C51" s="381"/>
      <c r="D51" s="386"/>
      <c r="E51" s="382"/>
      <c r="F51" s="382"/>
      <c r="G51" s="381"/>
      <c r="H51" s="381"/>
      <c r="I51" s="386"/>
      <c r="J51" s="382"/>
      <c r="K51" s="382"/>
      <c r="L51" s="381"/>
      <c r="M51" s="381"/>
      <c r="O51" s="83">
        <v>1.02</v>
      </c>
      <c r="P51" s="83">
        <f t="shared" si="2"/>
        <v>69.349800000000002</v>
      </c>
      <c r="Q51" s="2"/>
      <c r="T51" s="108" t="s">
        <v>105</v>
      </c>
      <c r="U51" s="106" t="s">
        <v>565</v>
      </c>
      <c r="W51" s="123">
        <v>42660</v>
      </c>
      <c r="X51" s="41">
        <v>65.95</v>
      </c>
      <c r="Y51" s="41">
        <v>66.400000000000006</v>
      </c>
      <c r="Z51" s="41">
        <v>65.849999999999994</v>
      </c>
      <c r="AA51" s="41">
        <v>66.31</v>
      </c>
      <c r="AB51" s="104">
        <v>1093100</v>
      </c>
      <c r="AC51" s="9">
        <v>66.03</v>
      </c>
      <c r="AD51" s="2">
        <f t="shared" si="0"/>
        <v>0.55000000000001137</v>
      </c>
      <c r="AE51" s="138">
        <f>AC51/AC52-1</f>
        <v>-1.514233797699216E-4</v>
      </c>
    </row>
    <row r="52" spans="1:42" x14ac:dyDescent="0.25">
      <c r="A52" s="381"/>
      <c r="B52" s="381"/>
      <c r="C52" s="381"/>
      <c r="D52" s="386"/>
      <c r="E52" s="382"/>
      <c r="F52" s="382"/>
      <c r="G52" s="381"/>
      <c r="H52" s="381"/>
      <c r="I52" s="386"/>
      <c r="J52" s="382"/>
      <c r="K52" s="382"/>
      <c r="L52" s="381"/>
      <c r="M52" s="381"/>
      <c r="O52" s="83">
        <v>1.01</v>
      </c>
      <c r="P52" s="83">
        <f t="shared" si="2"/>
        <v>68.669899999999998</v>
      </c>
      <c r="Q52" s="2"/>
      <c r="T52" s="108" t="s">
        <v>106</v>
      </c>
      <c r="U52" s="106" t="s">
        <v>399</v>
      </c>
      <c r="W52" s="123">
        <v>42657</v>
      </c>
      <c r="X52" s="41">
        <v>67.12</v>
      </c>
      <c r="Y52" s="41">
        <v>67.45</v>
      </c>
      <c r="Z52" s="41">
        <v>66.3</v>
      </c>
      <c r="AA52" s="41">
        <v>66.319999999999993</v>
      </c>
      <c r="AB52" s="104">
        <v>978300</v>
      </c>
      <c r="AC52" s="9">
        <v>66.040000000000006</v>
      </c>
      <c r="AD52" s="2">
        <f t="shared" si="0"/>
        <v>1.1500000000000057</v>
      </c>
      <c r="AE52" s="138">
        <f t="shared" si="1"/>
        <v>-2.5675879776466681E-3</v>
      </c>
    </row>
    <row r="53" spans="1:42" x14ac:dyDescent="0.25">
      <c r="A53" s="381"/>
      <c r="B53" s="381"/>
      <c r="C53" s="381"/>
      <c r="D53" s="386"/>
      <c r="E53" s="382"/>
      <c r="F53" s="382"/>
      <c r="G53" s="381"/>
      <c r="H53" s="381"/>
      <c r="I53" s="386"/>
      <c r="J53" s="382"/>
      <c r="K53" s="382"/>
      <c r="L53" s="381"/>
      <c r="M53" s="381"/>
      <c r="O53" s="83">
        <v>1</v>
      </c>
      <c r="P53" s="83">
        <f t="shared" si="2"/>
        <v>67.989999999999995</v>
      </c>
      <c r="Q53" s="2"/>
      <c r="T53" s="108" t="s">
        <v>107</v>
      </c>
      <c r="U53" s="107">
        <v>260649</v>
      </c>
      <c r="W53" s="123">
        <v>42656</v>
      </c>
      <c r="X53" s="41">
        <v>65.709999999999994</v>
      </c>
      <c r="Y53" s="41">
        <v>66.709999999999994</v>
      </c>
      <c r="Z53" s="41">
        <v>65.42</v>
      </c>
      <c r="AA53" s="41">
        <v>66.489999999999995</v>
      </c>
      <c r="AB53" s="104">
        <v>861300</v>
      </c>
      <c r="AC53" s="9">
        <v>66.209999999999994</v>
      </c>
      <c r="AD53" s="2">
        <f t="shared" si="0"/>
        <v>1.289999999999992</v>
      </c>
      <c r="AE53" s="138">
        <f t="shared" si="1"/>
        <v>3.7901758641600836E-3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67.310099999999991</v>
      </c>
      <c r="Q54" s="2"/>
      <c r="T54" s="108" t="s">
        <v>110</v>
      </c>
      <c r="U54" s="107">
        <v>1071470</v>
      </c>
      <c r="W54" s="123">
        <v>42655</v>
      </c>
      <c r="X54" s="41">
        <v>66.36</v>
      </c>
      <c r="Y54" s="41">
        <v>66.47</v>
      </c>
      <c r="Z54" s="41">
        <v>65.989999999999995</v>
      </c>
      <c r="AA54" s="41">
        <v>66.239999999999995</v>
      </c>
      <c r="AB54" s="104">
        <v>806100</v>
      </c>
      <c r="AC54" s="9">
        <v>65.959999999999994</v>
      </c>
      <c r="AD54" s="2">
        <f t="shared" si="0"/>
        <v>0.48000000000000398</v>
      </c>
      <c r="AE54" s="138">
        <f t="shared" si="1"/>
        <v>-5.128205128205221E-3</v>
      </c>
    </row>
    <row r="55" spans="1:42" x14ac:dyDescent="0.25">
      <c r="O55" s="83">
        <v>0.98</v>
      </c>
      <c r="P55" s="83">
        <f t="shared" si="2"/>
        <v>66.630199999999988</v>
      </c>
      <c r="T55" s="108" t="s">
        <v>108</v>
      </c>
      <c r="U55" s="106" t="s">
        <v>566</v>
      </c>
      <c r="W55" s="123">
        <v>42654</v>
      </c>
      <c r="X55" s="41">
        <v>66.86</v>
      </c>
      <c r="Y55" s="41">
        <v>67.66</v>
      </c>
      <c r="Z55" s="41">
        <v>66.38</v>
      </c>
      <c r="AA55" s="41">
        <v>66.58</v>
      </c>
      <c r="AB55" s="104">
        <v>1392300</v>
      </c>
      <c r="AC55" s="9">
        <v>66.3</v>
      </c>
      <c r="AD55" s="2">
        <f t="shared" si="0"/>
        <v>1.2800000000000011</v>
      </c>
      <c r="AE55" s="138">
        <f t="shared" si="1"/>
        <v>-6.4438783156002266E-3</v>
      </c>
    </row>
    <row r="56" spans="1:42" x14ac:dyDescent="0.25">
      <c r="O56" s="83">
        <v>0.97</v>
      </c>
      <c r="P56" s="83">
        <f t="shared" si="2"/>
        <v>65.950299999999999</v>
      </c>
      <c r="T56" s="108" t="s">
        <v>111</v>
      </c>
      <c r="U56" s="106">
        <v>19.989999999999998</v>
      </c>
      <c r="W56" s="123">
        <v>42653</v>
      </c>
      <c r="X56" s="41">
        <v>66.87</v>
      </c>
      <c r="Y56" s="41">
        <v>67.099999999999994</v>
      </c>
      <c r="Z56" s="41">
        <v>66.84</v>
      </c>
      <c r="AA56" s="41">
        <v>67.010000000000005</v>
      </c>
      <c r="AB56" s="104">
        <v>594900</v>
      </c>
      <c r="AC56" s="9">
        <v>66.73</v>
      </c>
      <c r="AD56" s="2">
        <f t="shared" si="0"/>
        <v>0.25999999999999091</v>
      </c>
      <c r="AE56" s="138">
        <f t="shared" si="1"/>
        <v>8.6154776299880442E-3</v>
      </c>
    </row>
    <row r="57" spans="1:42" x14ac:dyDescent="0.25">
      <c r="O57" s="83">
        <v>0.96</v>
      </c>
      <c r="P57" s="83">
        <f t="shared" si="2"/>
        <v>65.270399999999995</v>
      </c>
      <c r="T57" s="108" t="s">
        <v>112</v>
      </c>
      <c r="U57" s="106">
        <v>3.39</v>
      </c>
      <c r="W57" s="123">
        <v>42650</v>
      </c>
      <c r="X57" s="41">
        <v>66.930000000000007</v>
      </c>
      <c r="Y57" s="41">
        <v>67.180000000000007</v>
      </c>
      <c r="Z57" s="41">
        <v>65.95</v>
      </c>
      <c r="AA57" s="41">
        <v>66.44</v>
      </c>
      <c r="AB57" s="104">
        <v>688200</v>
      </c>
      <c r="AC57" s="9">
        <v>66.16</v>
      </c>
      <c r="AD57" s="2">
        <f t="shared" si="0"/>
        <v>1.230000000000004</v>
      </c>
      <c r="AE57" s="138">
        <f t="shared" si="1"/>
        <v>-8.0959520239880511E-3</v>
      </c>
      <c r="AL57" s="234"/>
      <c r="AO57" s="234"/>
    </row>
    <row r="58" spans="1:42" x14ac:dyDescent="0.25">
      <c r="O58" s="83">
        <v>0.95</v>
      </c>
      <c r="P58" s="83">
        <f t="shared" si="2"/>
        <v>64.590499999999992</v>
      </c>
      <c r="T58" s="108" t="s">
        <v>109</v>
      </c>
      <c r="U58" s="106" t="s">
        <v>448</v>
      </c>
      <c r="W58" s="123">
        <v>42649</v>
      </c>
      <c r="X58" s="41">
        <v>67.03</v>
      </c>
      <c r="Y58" s="41">
        <v>67.3</v>
      </c>
      <c r="Z58" s="41">
        <v>66.7</v>
      </c>
      <c r="AA58" s="41">
        <v>66.98</v>
      </c>
      <c r="AB58" s="104">
        <v>629100</v>
      </c>
      <c r="AC58" s="9">
        <v>66.7</v>
      </c>
      <c r="AD58" s="2">
        <f t="shared" si="0"/>
        <v>0.59999999999999432</v>
      </c>
      <c r="AE58" s="138">
        <f t="shared" si="1"/>
        <v>-2.997601918464099E-4</v>
      </c>
    </row>
    <row r="59" spans="1:42" x14ac:dyDescent="0.25">
      <c r="O59" s="83">
        <v>0.94</v>
      </c>
      <c r="P59" s="83">
        <f t="shared" si="2"/>
        <v>63.910599999999988</v>
      </c>
      <c r="W59" s="123">
        <v>42648</v>
      </c>
      <c r="X59" s="41">
        <v>66.17</v>
      </c>
      <c r="Y59" s="41">
        <v>67.22</v>
      </c>
      <c r="Z59" s="41">
        <v>66.13</v>
      </c>
      <c r="AA59" s="41">
        <v>67</v>
      </c>
      <c r="AB59" s="104">
        <v>1395200</v>
      </c>
      <c r="AC59" s="9">
        <v>66.72</v>
      </c>
      <c r="AD59" s="2">
        <f t="shared" si="0"/>
        <v>1.0900000000000034</v>
      </c>
      <c r="AE59" s="138">
        <f t="shared" si="1"/>
        <v>1.6143770941212443E-2</v>
      </c>
      <c r="AL59" s="234"/>
    </row>
    <row r="60" spans="1:42" x14ac:dyDescent="0.25">
      <c r="O60" s="83">
        <v>0.93</v>
      </c>
      <c r="P60" s="83">
        <f t="shared" si="2"/>
        <v>63.230699999999999</v>
      </c>
      <c r="W60" s="123">
        <v>42647</v>
      </c>
      <c r="X60" s="41">
        <v>65.819999999999993</v>
      </c>
      <c r="Y60" s="41">
        <v>66.72</v>
      </c>
      <c r="Z60" s="41">
        <v>65.819999999999993</v>
      </c>
      <c r="AA60" s="41">
        <v>65.930000000000007</v>
      </c>
      <c r="AB60" s="104">
        <v>2005700</v>
      </c>
      <c r="AC60" s="9">
        <v>65.66</v>
      </c>
      <c r="AD60" s="2">
        <f t="shared" si="0"/>
        <v>0.90000000000000568</v>
      </c>
      <c r="AE60" s="138">
        <f t="shared" si="1"/>
        <v>-1.5227653418614651E-4</v>
      </c>
    </row>
    <row r="61" spans="1:42" x14ac:dyDescent="0.25">
      <c r="O61" s="83">
        <v>0.92</v>
      </c>
      <c r="P61" s="83">
        <f t="shared" si="2"/>
        <v>62.550799999999995</v>
      </c>
      <c r="W61" s="123">
        <v>42646</v>
      </c>
      <c r="X61" s="41">
        <v>65.22</v>
      </c>
      <c r="Y61" s="41">
        <v>66.03</v>
      </c>
      <c r="Z61" s="41">
        <v>64.930000000000007</v>
      </c>
      <c r="AA61" s="41">
        <v>65.94</v>
      </c>
      <c r="AB61" s="104">
        <v>1006300</v>
      </c>
      <c r="AC61" s="9">
        <v>65.67</v>
      </c>
      <c r="AD61" s="2">
        <f t="shared" si="0"/>
        <v>1.0999999999999943</v>
      </c>
      <c r="AE61" s="138">
        <f t="shared" si="1"/>
        <v>8.2911100875173727E-3</v>
      </c>
      <c r="AL61" s="234"/>
      <c r="AO61" s="234"/>
    </row>
    <row r="62" spans="1:42" x14ac:dyDescent="0.25">
      <c r="O62" s="83">
        <v>0.91</v>
      </c>
      <c r="P62" s="83">
        <f t="shared" si="2"/>
        <v>61.870899999999999</v>
      </c>
      <c r="W62" s="123">
        <v>42643</v>
      </c>
      <c r="X62" s="41">
        <v>65.12</v>
      </c>
      <c r="Y62" s="41">
        <v>65.67</v>
      </c>
      <c r="Z62" s="41">
        <v>64.7</v>
      </c>
      <c r="AA62" s="41">
        <v>65.400000000000006</v>
      </c>
      <c r="AB62" s="104">
        <v>891800</v>
      </c>
      <c r="AC62" s="9">
        <v>65.13</v>
      </c>
      <c r="AD62" s="2">
        <f t="shared" si="0"/>
        <v>0.96999999999999886</v>
      </c>
      <c r="AE62" s="138">
        <f t="shared" si="1"/>
        <v>1.3223397635345302E-2</v>
      </c>
    </row>
    <row r="63" spans="1:42" x14ac:dyDescent="0.25">
      <c r="O63" s="83">
        <v>0.9</v>
      </c>
      <c r="P63" s="83">
        <f t="shared" si="2"/>
        <v>61.190999999999995</v>
      </c>
      <c r="W63" s="123">
        <v>42642</v>
      </c>
      <c r="X63" s="41">
        <v>64.5</v>
      </c>
      <c r="Y63" s="41">
        <v>64.84</v>
      </c>
      <c r="Z63" s="41">
        <v>64.2</v>
      </c>
      <c r="AA63" s="41">
        <v>64.55</v>
      </c>
      <c r="AB63" s="104">
        <v>773300</v>
      </c>
      <c r="AC63" s="9">
        <v>64.28</v>
      </c>
      <c r="AD63" s="2">
        <f t="shared" si="0"/>
        <v>0.64000000000000057</v>
      </c>
      <c r="AE63" s="138">
        <f t="shared" si="1"/>
        <v>1.4020875525784238E-3</v>
      </c>
      <c r="AL63" s="234"/>
      <c r="AO63" s="234"/>
      <c r="AP63" s="234"/>
    </row>
    <row r="64" spans="1:42" x14ac:dyDescent="0.25">
      <c r="W64" s="123">
        <v>42641</v>
      </c>
      <c r="X64" s="41">
        <v>64.150000000000006</v>
      </c>
      <c r="Y64" s="41">
        <v>64.489999999999995</v>
      </c>
      <c r="Z64" s="41">
        <v>63.94</v>
      </c>
      <c r="AA64" s="41">
        <v>64.459999999999994</v>
      </c>
      <c r="AB64" s="104">
        <v>1255800</v>
      </c>
      <c r="AC64" s="9">
        <v>64.19</v>
      </c>
      <c r="AD64" s="2">
        <f t="shared" si="0"/>
        <v>0.54999999999999716</v>
      </c>
      <c r="AE64" s="138">
        <f t="shared" si="1"/>
        <v>7.2179507296405987E-3</v>
      </c>
    </row>
    <row r="65" spans="23:41" x14ac:dyDescent="0.25">
      <c r="W65" s="123">
        <v>42640</v>
      </c>
      <c r="X65" s="41">
        <v>63.45</v>
      </c>
      <c r="Y65" s="41">
        <v>64.150000000000006</v>
      </c>
      <c r="Z65" s="41">
        <v>63.17</v>
      </c>
      <c r="AA65" s="41">
        <v>64</v>
      </c>
      <c r="AB65" s="104">
        <v>920100</v>
      </c>
      <c r="AC65" s="9">
        <v>63.73</v>
      </c>
      <c r="AD65" s="2">
        <f t="shared" si="0"/>
        <v>0.98000000000000398</v>
      </c>
      <c r="AE65" s="138">
        <f t="shared" si="1"/>
        <v>4.4129235618597384E-3</v>
      </c>
      <c r="AL65" s="234"/>
      <c r="AO65" s="234"/>
    </row>
    <row r="66" spans="23:41" x14ac:dyDescent="0.25">
      <c r="W66" s="123">
        <v>42639</v>
      </c>
      <c r="X66" s="41">
        <v>63.81</v>
      </c>
      <c r="Y66" s="41">
        <v>64.040000000000006</v>
      </c>
      <c r="Z66" s="41">
        <v>63.5</v>
      </c>
      <c r="AA66" s="41">
        <v>63.72</v>
      </c>
      <c r="AB66" s="104">
        <v>670700</v>
      </c>
      <c r="AC66" s="9">
        <v>63.45</v>
      </c>
      <c r="AD66" s="2">
        <f t="shared" si="0"/>
        <v>0.54000000000000625</v>
      </c>
      <c r="AE66" s="138">
        <f t="shared" si="1"/>
        <v>-6.1090225563910083E-3</v>
      </c>
    </row>
    <row r="67" spans="23:41" x14ac:dyDescent="0.25">
      <c r="W67" s="123">
        <v>42636</v>
      </c>
      <c r="X67" s="41">
        <v>64.66</v>
      </c>
      <c r="Y67" s="41">
        <v>64.790000000000006</v>
      </c>
      <c r="Z67" s="41">
        <v>63.99</v>
      </c>
      <c r="AA67" s="41">
        <v>64.11</v>
      </c>
      <c r="AB67" s="104">
        <v>726700</v>
      </c>
      <c r="AC67" s="9">
        <v>63.84</v>
      </c>
      <c r="AD67" s="2">
        <f>Y67-Z67</f>
        <v>0.80000000000000426</v>
      </c>
      <c r="AE67" s="138">
        <f>AC67/AC68-1</f>
        <v>-1.268171976492416E-2</v>
      </c>
      <c r="AL67" s="234"/>
    </row>
    <row r="68" spans="23:41" x14ac:dyDescent="0.25">
      <c r="W68" s="123">
        <v>42635</v>
      </c>
      <c r="X68" s="41">
        <v>65.010000000000005</v>
      </c>
      <c r="Y68" s="41">
        <v>65.239999999999995</v>
      </c>
      <c r="Z68" s="41">
        <v>64.849999999999994</v>
      </c>
      <c r="AA68" s="41">
        <v>64.930000000000007</v>
      </c>
      <c r="AB68" s="104">
        <v>1245200</v>
      </c>
      <c r="AC68" s="9">
        <v>64.66</v>
      </c>
      <c r="AD68" s="2">
        <f>Y68-Z68</f>
        <v>0.39000000000000057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9" priority="39">
      <formula>Q12&gt;0</formula>
    </cfRule>
    <cfRule type="expression" dxfId="39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7" priority="33">
      <formula>F25&gt;0</formula>
    </cfRule>
    <cfRule type="expression" dxfId="396" priority="34">
      <formula>F25&lt;0</formula>
    </cfRule>
  </conditionalFormatting>
  <conditionalFormatting sqref="F30">
    <cfRule type="expression" dxfId="395" priority="31">
      <formula>F30&gt;0</formula>
    </cfRule>
    <cfRule type="expression" dxfId="394" priority="32">
      <formula>F30&lt;0</formula>
    </cfRule>
  </conditionalFormatting>
  <conditionalFormatting sqref="F31">
    <cfRule type="expression" dxfId="393" priority="29">
      <formula>F31&gt;0</formula>
    </cfRule>
    <cfRule type="expression" dxfId="392" priority="30">
      <formula>F31&lt;0</formula>
    </cfRule>
  </conditionalFormatting>
  <conditionalFormatting sqref="F32:F34">
    <cfRule type="expression" dxfId="391" priority="27">
      <formula>F32&gt;0</formula>
    </cfRule>
    <cfRule type="expression" dxfId="390" priority="28">
      <formula>F32&lt;0</formula>
    </cfRule>
  </conditionalFormatting>
  <conditionalFormatting sqref="H25:H29">
    <cfRule type="expression" dxfId="389" priority="25">
      <formula>H25&gt;0</formula>
    </cfRule>
    <cfRule type="expression" dxfId="388" priority="26">
      <formula>H25&lt;0</formula>
    </cfRule>
  </conditionalFormatting>
  <conditionalFormatting sqref="H30">
    <cfRule type="expression" dxfId="387" priority="23">
      <formula>H30&gt;0</formula>
    </cfRule>
    <cfRule type="expression" dxfId="386" priority="24">
      <formula>H30&lt;0</formula>
    </cfRule>
  </conditionalFormatting>
  <conditionalFormatting sqref="H31">
    <cfRule type="expression" dxfId="385" priority="21">
      <formula>H31&gt;0</formula>
    </cfRule>
    <cfRule type="expression" dxfId="384" priority="22">
      <formula>H31&lt;0</formula>
    </cfRule>
  </conditionalFormatting>
  <conditionalFormatting sqref="H32:H34">
    <cfRule type="expression" dxfId="383" priority="19">
      <formula>H32&gt;0</formula>
    </cfRule>
    <cfRule type="expression" dxfId="382" priority="20">
      <formula>H32&lt;0</formula>
    </cfRule>
  </conditionalFormatting>
  <conditionalFormatting sqref="F35">
    <cfRule type="expression" dxfId="381" priority="17">
      <formula>F35&gt;0</formula>
    </cfRule>
    <cfRule type="expression" dxfId="380" priority="18">
      <formula>F35&lt;0</formula>
    </cfRule>
  </conditionalFormatting>
  <conditionalFormatting sqref="H35">
    <cfRule type="expression" dxfId="379" priority="15">
      <formula>H35&gt;0</formula>
    </cfRule>
    <cfRule type="expression" dxfId="378" priority="16">
      <formula>H35&lt;0</formula>
    </cfRule>
  </conditionalFormatting>
  <conditionalFormatting sqref="F36">
    <cfRule type="expression" dxfId="377" priority="13">
      <formula>F36&gt;0</formula>
    </cfRule>
    <cfRule type="expression" dxfId="376" priority="14">
      <formula>F36&lt;0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H23:H24">
    <cfRule type="expression" dxfId="373" priority="5">
      <formula>H23&gt;0</formula>
    </cfRule>
    <cfRule type="expression" dxfId="372" priority="6">
      <formula>H23&lt;0</formula>
    </cfRule>
  </conditionalFormatting>
  <conditionalFormatting sqref="F23:F24">
    <cfRule type="expression" dxfId="371" priority="7">
      <formula>F23&gt;0</formula>
    </cfRule>
    <cfRule type="expression" dxfId="370" priority="8">
      <formula>F23&lt;0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conditionalFormatting sqref="Q8">
    <cfRule type="expression" dxfId="367" priority="1">
      <formula>Q8&gt;0</formula>
    </cfRule>
    <cfRule type="expression" dxfId="36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25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176</v>
      </c>
      <c r="B2" s="504">
        <v>42718</v>
      </c>
      <c r="C2" s="4">
        <v>40</v>
      </c>
      <c r="D2" s="3">
        <v>54.28</v>
      </c>
      <c r="E2" s="3">
        <v>0</v>
      </c>
      <c r="F2" s="3">
        <f t="shared" ref="F2:F3" si="0">C2*D2+E2</f>
        <v>2171.1999999999998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80</v>
      </c>
      <c r="T2" s="85">
        <v>42566</v>
      </c>
      <c r="U2" t="s">
        <v>249</v>
      </c>
      <c r="W2" s="94">
        <v>42727</v>
      </c>
      <c r="X2" s="10">
        <v>55.78</v>
      </c>
      <c r="Y2" s="10">
        <v>55.98</v>
      </c>
      <c r="Z2" s="10">
        <v>55.62</v>
      </c>
      <c r="AA2" s="10">
        <v>55.96</v>
      </c>
      <c r="AB2" s="95">
        <v>8282900</v>
      </c>
      <c r="AC2" s="10">
        <v>55.96</v>
      </c>
      <c r="AD2" s="2">
        <f>Y2-Z2</f>
        <v>0.35999999999999943</v>
      </c>
      <c r="AE2" s="138">
        <f>AC2/AC3-1</f>
        <v>3.7668161434978309E-3</v>
      </c>
    </row>
    <row r="3" spans="1:40" x14ac:dyDescent="0.25">
      <c r="A3" s="23" t="s">
        <v>71</v>
      </c>
      <c r="B3" s="504">
        <v>42733</v>
      </c>
      <c r="C3" s="4">
        <v>40</v>
      </c>
      <c r="D3" s="3">
        <v>54.58</v>
      </c>
      <c r="E3" s="3">
        <v>0</v>
      </c>
      <c r="F3" s="3">
        <f t="shared" si="0"/>
        <v>2183.1999999999998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54.429999999999993</v>
      </c>
      <c r="T3" s="121"/>
      <c r="W3" s="94">
        <v>42726</v>
      </c>
      <c r="X3" s="10">
        <v>55.76</v>
      </c>
      <c r="Y3" s="10">
        <v>56.03</v>
      </c>
      <c r="Z3" s="10">
        <v>55.5</v>
      </c>
      <c r="AA3" s="10">
        <v>55.75</v>
      </c>
      <c r="AB3" s="95">
        <v>14499500</v>
      </c>
      <c r="AC3" s="10">
        <v>55.75</v>
      </c>
      <c r="AD3" s="2">
        <f>Y3-Z3</f>
        <v>0.53000000000000114</v>
      </c>
      <c r="AE3" s="138">
        <f>AC3/AC4-1</f>
        <v>7.1800394902177267E-4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54.84</v>
      </c>
      <c r="R4" s="506">
        <v>-8.6999999999999994E-3</v>
      </c>
      <c r="T4" s="121"/>
      <c r="W4" s="94">
        <v>42725</v>
      </c>
      <c r="X4" s="10">
        <v>56.09</v>
      </c>
      <c r="Y4" s="10">
        <v>56.09</v>
      </c>
      <c r="Z4" s="10">
        <v>55.64</v>
      </c>
      <c r="AA4" s="10">
        <v>55.71</v>
      </c>
      <c r="AB4" s="95">
        <v>14013100</v>
      </c>
      <c r="AC4" s="10">
        <v>55.71</v>
      </c>
      <c r="AD4" s="2">
        <f t="shared" ref="AD4:AD67" si="1">Y4-Z4</f>
        <v>0.45000000000000284</v>
      </c>
      <c r="AE4" s="138">
        <f t="shared" ref="AE4:AE67" si="2">AC4/AC5-1</f>
        <v>-6.9518716577540163E-3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3"/>
      <c r="I5" s="75"/>
      <c r="J5" s="75"/>
      <c r="K5" s="75"/>
      <c r="L5" s="4"/>
      <c r="M5" s="4"/>
      <c r="O5" s="11" t="s">
        <v>67</v>
      </c>
      <c r="Q5" s="3">
        <f>Q4*Q2</f>
        <v>4387.2000000000007</v>
      </c>
      <c r="W5" s="94">
        <v>42724</v>
      </c>
      <c r="X5" s="10">
        <v>55.47</v>
      </c>
      <c r="Y5" s="10">
        <v>56.32</v>
      </c>
      <c r="Z5" s="10">
        <v>55.15</v>
      </c>
      <c r="AA5" s="10">
        <v>56.1</v>
      </c>
      <c r="AB5" s="95">
        <v>18798700</v>
      </c>
      <c r="AC5" s="10">
        <v>56.1</v>
      </c>
      <c r="AD5" s="2">
        <f t="shared" si="1"/>
        <v>1.1700000000000017</v>
      </c>
      <c r="AE5" s="138">
        <f t="shared" si="2"/>
        <v>1.5936254980079667E-2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4354.3999999999996</v>
      </c>
      <c r="W6" s="94">
        <v>42723</v>
      </c>
      <c r="X6" s="10">
        <v>55.18</v>
      </c>
      <c r="Y6" s="10">
        <v>55.47</v>
      </c>
      <c r="Z6" s="10">
        <v>54.65</v>
      </c>
      <c r="AA6" s="10">
        <v>55.22</v>
      </c>
      <c r="AB6" s="95">
        <v>16552500</v>
      </c>
      <c r="AC6" s="10">
        <v>55.22</v>
      </c>
      <c r="AD6" s="2">
        <f t="shared" si="1"/>
        <v>0.82000000000000028</v>
      </c>
      <c r="AE6" s="138">
        <f t="shared" si="2"/>
        <v>-2.1684134441634084E-3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182</v>
      </c>
      <c r="P7"/>
      <c r="Q7" s="2">
        <f>Q10+Q8</f>
        <v>861.0800000000072</v>
      </c>
      <c r="R7" s="30">
        <v>42751</v>
      </c>
      <c r="T7" s="85"/>
      <c r="W7" s="94">
        <v>42720</v>
      </c>
      <c r="X7" s="10">
        <v>55.49</v>
      </c>
      <c r="Y7" s="10">
        <v>55.65</v>
      </c>
      <c r="Z7" s="10">
        <v>54.92</v>
      </c>
      <c r="AA7" s="10">
        <v>55.34</v>
      </c>
      <c r="AB7" s="95">
        <v>32767100</v>
      </c>
      <c r="AC7" s="10">
        <v>55.34</v>
      </c>
      <c r="AD7" s="2">
        <f t="shared" si="1"/>
        <v>0.72999999999999687</v>
      </c>
      <c r="AE7" s="138">
        <f t="shared" si="2"/>
        <v>2.7178836745789248E-3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Q8" s="2">
        <f>K18+M18-F18+Q2*Q4</f>
        <v>32.800000000001091</v>
      </c>
      <c r="W8" s="94">
        <v>42719</v>
      </c>
      <c r="X8" s="10">
        <v>55.17</v>
      </c>
      <c r="Y8" s="10">
        <v>56.25</v>
      </c>
      <c r="Z8" s="10">
        <v>54.9</v>
      </c>
      <c r="AA8" s="10">
        <v>55.19</v>
      </c>
      <c r="AB8" s="95">
        <v>31213700</v>
      </c>
      <c r="AC8" s="10">
        <v>55.19</v>
      </c>
      <c r="AD8" s="2">
        <f t="shared" si="1"/>
        <v>1.3500000000000014</v>
      </c>
      <c r="AE8" s="138">
        <f t="shared" si="2"/>
        <v>8.9579524680072353E-3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P9"/>
      <c r="Q9" s="138">
        <f>IF(Q2=0, 0, Q8/Q6)</f>
        <v>7.5326106926329904E-3</v>
      </c>
      <c r="W9" s="94">
        <v>42718</v>
      </c>
      <c r="X9" s="10">
        <v>54.74</v>
      </c>
      <c r="Y9" s="10">
        <v>55.62</v>
      </c>
      <c r="Z9" s="10">
        <v>54.03</v>
      </c>
      <c r="AA9" s="10">
        <v>54.7</v>
      </c>
      <c r="AB9" s="95">
        <v>53760000</v>
      </c>
      <c r="AC9" s="10">
        <v>54.7</v>
      </c>
      <c r="AD9" s="2">
        <f t="shared" si="1"/>
        <v>1.5899999999999963</v>
      </c>
      <c r="AE9" s="138">
        <f t="shared" si="2"/>
        <v>-2.0415472779369614E-2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215</v>
      </c>
      <c r="Q10" s="2">
        <f>M106</f>
        <v>828.28000000000611</v>
      </c>
      <c r="W10" s="94">
        <v>42717</v>
      </c>
      <c r="X10" s="10">
        <v>55.85</v>
      </c>
      <c r="Y10" s="10">
        <v>56.21</v>
      </c>
      <c r="Z10" s="10">
        <v>55.29</v>
      </c>
      <c r="AA10" s="10">
        <v>55.84</v>
      </c>
      <c r="AB10" s="95">
        <v>23860800</v>
      </c>
      <c r="AC10" s="10">
        <v>55.84</v>
      </c>
      <c r="AD10" s="2">
        <f t="shared" si="1"/>
        <v>0.92000000000000171</v>
      </c>
      <c r="AE10" s="138">
        <f t="shared" si="2"/>
        <v>1.0756543564001131E-3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179</v>
      </c>
      <c r="Q11" s="138">
        <f>IF(U58="N/A (N/A)", 0, VALUE(TRIM(CLEAN(MID(U58, FIND("(", U58)+1, 5)))))</f>
        <v>2.7199999999999998E-2</v>
      </c>
      <c r="W11" s="94">
        <v>42716</v>
      </c>
      <c r="X11" s="10">
        <v>56.5</v>
      </c>
      <c r="Y11" s="10">
        <v>57.1</v>
      </c>
      <c r="Z11" s="10">
        <v>55.55</v>
      </c>
      <c r="AA11" s="10">
        <v>55.78</v>
      </c>
      <c r="AB11" s="95">
        <v>27589700</v>
      </c>
      <c r="AC11" s="10">
        <v>55.78</v>
      </c>
      <c r="AD11" s="2">
        <f t="shared" si="1"/>
        <v>1.5500000000000043</v>
      </c>
      <c r="AE11" s="138">
        <f t="shared" si="2"/>
        <v>-2.3801190059502986E-2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42713</v>
      </c>
      <c r="X12" s="10">
        <v>56.91</v>
      </c>
      <c r="Y12" s="10">
        <v>57.24</v>
      </c>
      <c r="Z12" s="10">
        <v>56.49</v>
      </c>
      <c r="AA12" s="10">
        <v>57.14</v>
      </c>
      <c r="AB12" s="95">
        <v>20313400</v>
      </c>
      <c r="AC12" s="10">
        <v>57.14</v>
      </c>
      <c r="AD12" s="2">
        <f t="shared" si="1"/>
        <v>0.75</v>
      </c>
      <c r="AE12" s="138">
        <f t="shared" si="2"/>
        <v>-2.6182579856868227E-3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42712</v>
      </c>
      <c r="X13" s="10">
        <v>57.29</v>
      </c>
      <c r="Y13" s="10">
        <v>58.02</v>
      </c>
      <c r="Z13" s="10">
        <v>56.71</v>
      </c>
      <c r="AA13" s="10">
        <v>57.29</v>
      </c>
      <c r="AB13" s="95">
        <v>39770400</v>
      </c>
      <c r="AC13" s="10">
        <v>57.29</v>
      </c>
      <c r="AD13" s="2">
        <f t="shared" si="1"/>
        <v>1.3100000000000023</v>
      </c>
      <c r="AE13" s="138">
        <f t="shared" si="2"/>
        <v>1.7458100558664924E-4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42711</v>
      </c>
      <c r="X14" s="10">
        <v>55.55</v>
      </c>
      <c r="Y14" s="10">
        <v>57.29</v>
      </c>
      <c r="Z14" s="10">
        <v>55.23</v>
      </c>
      <c r="AA14" s="10">
        <v>57.28</v>
      </c>
      <c r="AB14" s="95">
        <v>45989600</v>
      </c>
      <c r="AC14" s="10">
        <v>57.28</v>
      </c>
      <c r="AD14" s="2">
        <f t="shared" si="1"/>
        <v>2.0600000000000023</v>
      </c>
      <c r="AE14" s="138">
        <f t="shared" si="2"/>
        <v>3.114311431143113E-2</v>
      </c>
    </row>
    <row r="15" spans="1:40" x14ac:dyDescent="0.25">
      <c r="H15" s="72"/>
      <c r="W15" s="94">
        <v>42710</v>
      </c>
      <c r="X15" s="10">
        <v>54.45</v>
      </c>
      <c r="Y15" s="10">
        <v>55.57</v>
      </c>
      <c r="Z15" s="10">
        <v>54.22</v>
      </c>
      <c r="AA15" s="10">
        <v>55.55</v>
      </c>
      <c r="AB15" s="95">
        <v>30206800</v>
      </c>
      <c r="AC15" s="10">
        <v>55.55</v>
      </c>
      <c r="AD15" s="2">
        <f t="shared" si="1"/>
        <v>1.3500000000000014</v>
      </c>
      <c r="AE15" s="138">
        <f t="shared" si="2"/>
        <v>2.2079116835326484E-2</v>
      </c>
      <c r="AK15" s="234"/>
      <c r="AN15" s="234"/>
    </row>
    <row r="16" spans="1:40" x14ac:dyDescent="0.25">
      <c r="H16" s="72"/>
      <c r="W16" s="94">
        <v>42709</v>
      </c>
      <c r="X16" s="10">
        <v>53.9</v>
      </c>
      <c r="Y16" s="10">
        <v>54.53</v>
      </c>
      <c r="Z16" s="10">
        <v>53.87</v>
      </c>
      <c r="AA16" s="10">
        <v>54.35</v>
      </c>
      <c r="AB16" s="95">
        <v>23858600</v>
      </c>
      <c r="AC16" s="10">
        <v>54.35</v>
      </c>
      <c r="AD16" s="2">
        <f t="shared" si="1"/>
        <v>0.66000000000000369</v>
      </c>
      <c r="AE16" s="138">
        <f t="shared" si="2"/>
        <v>1.4371033967898628E-2</v>
      </c>
    </row>
    <row r="17" spans="1:40" x14ac:dyDescent="0.25">
      <c r="H17" s="72"/>
      <c r="W17" s="94">
        <v>42706</v>
      </c>
      <c r="X17" s="10">
        <v>54.24</v>
      </c>
      <c r="Y17" s="10">
        <v>54.27</v>
      </c>
      <c r="Z17" s="10">
        <v>53.31</v>
      </c>
      <c r="AA17" s="10">
        <v>53.58</v>
      </c>
      <c r="AB17" s="95">
        <v>21538000</v>
      </c>
      <c r="AC17" s="10">
        <v>53.58</v>
      </c>
      <c r="AD17" s="2">
        <f t="shared" si="1"/>
        <v>0.96000000000000085</v>
      </c>
      <c r="AE17" s="138">
        <f t="shared" si="2"/>
        <v>-1.3986013986014068E-2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4354.3999999999996</v>
      </c>
      <c r="G18" s="14"/>
      <c r="H18" s="73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53.13</v>
      </c>
      <c r="Y18" s="10">
        <v>54.47</v>
      </c>
      <c r="Z18" s="10">
        <v>53.06</v>
      </c>
      <c r="AA18" s="10">
        <v>54.34</v>
      </c>
      <c r="AB18" s="95">
        <v>35512200</v>
      </c>
      <c r="AC18" s="10">
        <v>54.34</v>
      </c>
      <c r="AD18" s="2">
        <f t="shared" si="1"/>
        <v>1.4099999999999966</v>
      </c>
      <c r="AE18" s="138">
        <f t="shared" si="2"/>
        <v>2.6832955404384018E-2</v>
      </c>
    </row>
    <row r="19" spans="1:40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>SumByColor($A$19,M2:M17)</f>
        <v>0</v>
      </c>
      <c r="W19" s="94">
        <v>42704</v>
      </c>
      <c r="X19" s="10">
        <v>52.48</v>
      </c>
      <c r="Y19" s="10">
        <v>53.16</v>
      </c>
      <c r="Z19" s="10">
        <v>52.3</v>
      </c>
      <c r="AA19" s="10">
        <v>52.92</v>
      </c>
      <c r="AB19" s="95">
        <v>26338100</v>
      </c>
      <c r="AC19" s="10">
        <v>52.92</v>
      </c>
      <c r="AD19" s="2">
        <f t="shared" si="1"/>
        <v>0.85999999999999943</v>
      </c>
      <c r="AE19" s="138">
        <f t="shared" si="2"/>
        <v>2.0439645198611744E-2</v>
      </c>
      <c r="AK19" s="234"/>
      <c r="AN19" s="234"/>
    </row>
    <row r="20" spans="1:40" x14ac:dyDescent="0.25">
      <c r="W20" s="94">
        <v>42703</v>
      </c>
      <c r="X20" s="10">
        <v>51.56</v>
      </c>
      <c r="Y20" s="10">
        <v>52.13</v>
      </c>
      <c r="Z20" s="10">
        <v>51.56</v>
      </c>
      <c r="AA20" s="10">
        <v>51.86</v>
      </c>
      <c r="AB20" s="95">
        <v>16097000</v>
      </c>
      <c r="AC20" s="10">
        <v>51.86</v>
      </c>
      <c r="AD20" s="2">
        <f t="shared" si="1"/>
        <v>0.57000000000000028</v>
      </c>
      <c r="AE20" s="138">
        <f t="shared" si="2"/>
        <v>5.4284606436603156E-3</v>
      </c>
    </row>
    <row r="21" spans="1:40" x14ac:dyDescent="0.25">
      <c r="W21" s="94">
        <v>42702</v>
      </c>
      <c r="X21" s="10">
        <v>52.12</v>
      </c>
      <c r="Y21" s="10">
        <v>52.48</v>
      </c>
      <c r="Z21" s="10">
        <v>51.39</v>
      </c>
      <c r="AA21" s="10">
        <v>51.58</v>
      </c>
      <c r="AB21" s="95">
        <v>25832600</v>
      </c>
      <c r="AC21" s="10">
        <v>51.58</v>
      </c>
      <c r="AD21" s="2">
        <f t="shared" si="1"/>
        <v>1.0899999999999963</v>
      </c>
      <c r="AE21" s="138">
        <f t="shared" si="2"/>
        <v>-1.9764348156594447E-2</v>
      </c>
      <c r="AK21" s="234"/>
      <c r="AN21" s="234"/>
    </row>
    <row r="22" spans="1:40" x14ac:dyDescent="0.25">
      <c r="W22" s="94">
        <v>42699</v>
      </c>
      <c r="X22" s="10">
        <v>52.4</v>
      </c>
      <c r="Y22" s="10">
        <v>52.62</v>
      </c>
      <c r="Z22" s="10">
        <v>52.04</v>
      </c>
      <c r="AA22" s="10">
        <v>52.62</v>
      </c>
      <c r="AB22" s="95">
        <v>9635500</v>
      </c>
      <c r="AC22" s="10">
        <v>52.62</v>
      </c>
      <c r="AD22" s="2">
        <f t="shared" si="1"/>
        <v>0.57999999999999829</v>
      </c>
      <c r="AE22" s="138">
        <f t="shared" si="2"/>
        <v>8.8190184049079523E-3</v>
      </c>
    </row>
    <row r="23" spans="1:40" x14ac:dyDescent="0.25">
      <c r="B23" s="191" t="s">
        <v>114</v>
      </c>
      <c r="C23" s="191" t="s">
        <v>147</v>
      </c>
      <c r="D23" s="192" t="s">
        <v>146</v>
      </c>
      <c r="E23" s="194" t="s">
        <v>148</v>
      </c>
      <c r="F23" s="194" t="s">
        <v>65</v>
      </c>
      <c r="G23" s="229" t="s">
        <v>152</v>
      </c>
      <c r="H23" s="229" t="s">
        <v>88</v>
      </c>
      <c r="I23" s="229" t="s">
        <v>156</v>
      </c>
      <c r="W23" s="94">
        <v>42697</v>
      </c>
      <c r="X23" s="10">
        <v>52.45</v>
      </c>
      <c r="Y23" s="10">
        <v>52.63</v>
      </c>
      <c r="Z23" s="10">
        <v>51.95</v>
      </c>
      <c r="AA23" s="10">
        <v>52.16</v>
      </c>
      <c r="AB23" s="95">
        <v>19986800</v>
      </c>
      <c r="AC23" s="10">
        <v>52.16</v>
      </c>
      <c r="AD23" s="2">
        <f t="shared" si="1"/>
        <v>0.67999999999999972</v>
      </c>
      <c r="AE23" s="138">
        <f t="shared" si="2"/>
        <v>-1.1489850631942744E-3</v>
      </c>
      <c r="AK23" s="234"/>
    </row>
    <row r="24" spans="1:40" x14ac:dyDescent="0.25">
      <c r="B24" s="193">
        <v>42718</v>
      </c>
      <c r="C24" s="10">
        <v>40</v>
      </c>
      <c r="D24" s="200">
        <v>54.28</v>
      </c>
      <c r="E24" s="40">
        <v>54.7</v>
      </c>
      <c r="F24" s="40">
        <f t="shared" ref="F24" si="3">C24*(E24-D24)</f>
        <v>16.800000000000068</v>
      </c>
      <c r="G24" s="40">
        <f t="shared" ref="G24" si="4">D24*C24</f>
        <v>2171.1999999999998</v>
      </c>
      <c r="H24" s="231">
        <f t="shared" ref="H24" si="5">(E24-D24)/D24</f>
        <v>7.7376565954311296E-3</v>
      </c>
      <c r="I24" s="40"/>
      <c r="W24" s="94">
        <v>42696</v>
      </c>
      <c r="X24" s="10">
        <v>52.43</v>
      </c>
      <c r="Y24" s="10">
        <v>52.58</v>
      </c>
      <c r="Z24" s="10">
        <v>51.81</v>
      </c>
      <c r="AA24" s="10">
        <v>52.22</v>
      </c>
      <c r="AB24" s="95">
        <v>22711800</v>
      </c>
      <c r="AC24" s="10">
        <v>52.22</v>
      </c>
      <c r="AD24" s="2">
        <f t="shared" si="1"/>
        <v>0.76999999999999602</v>
      </c>
      <c r="AE24" s="138">
        <f t="shared" si="2"/>
        <v>1.9186492709133418E-3</v>
      </c>
    </row>
    <row r="25" spans="1:40" x14ac:dyDescent="0.25">
      <c r="B25" s="193">
        <v>42733</v>
      </c>
      <c r="C25" s="10">
        <v>80</v>
      </c>
      <c r="D25" s="200">
        <v>54.43</v>
      </c>
      <c r="E25" s="40">
        <v>54.58</v>
      </c>
      <c r="F25" s="40">
        <f t="shared" ref="F25" si="6">C25*(E25-D25)</f>
        <v>11.999999999999886</v>
      </c>
      <c r="G25" s="40">
        <f t="shared" ref="G25" si="7">D25*C25</f>
        <v>4354.3999999999996</v>
      </c>
      <c r="H25" s="231">
        <f t="shared" ref="H25" si="8">(E25-D25)/D25</f>
        <v>2.7558331802314639E-3</v>
      </c>
      <c r="I25" s="40"/>
      <c r="W25" s="94">
        <v>42695</v>
      </c>
      <c r="X25" s="10">
        <v>52.85</v>
      </c>
      <c r="Y25" s="10">
        <v>52.98</v>
      </c>
      <c r="Z25" s="10">
        <v>52.02</v>
      </c>
      <c r="AA25" s="10">
        <v>52.12</v>
      </c>
      <c r="AB25" s="95">
        <v>23250400</v>
      </c>
      <c r="AC25" s="10">
        <v>52.12</v>
      </c>
      <c r="AD25" s="2">
        <f t="shared" si="1"/>
        <v>0.95999999999999375</v>
      </c>
      <c r="AE25" s="138">
        <f t="shared" si="2"/>
        <v>-1.3252555850056802E-2</v>
      </c>
    </row>
    <row r="26" spans="1:40" x14ac:dyDescent="0.25">
      <c r="B26" s="193"/>
      <c r="C26" s="10"/>
      <c r="D26" s="200"/>
      <c r="E26" s="40"/>
      <c r="F26" s="40"/>
      <c r="G26" s="40"/>
      <c r="H26" s="231"/>
      <c r="I26" s="40"/>
      <c r="W26" s="94">
        <v>42692</v>
      </c>
      <c r="X26" s="10">
        <v>52.45</v>
      </c>
      <c r="Y26" s="10">
        <v>52.98</v>
      </c>
      <c r="Z26" s="10">
        <v>51.99</v>
      </c>
      <c r="AA26" s="10">
        <v>52.82</v>
      </c>
      <c r="AB26" s="95">
        <v>29403800</v>
      </c>
      <c r="AC26" s="10">
        <v>52.82</v>
      </c>
      <c r="AD26" s="2">
        <f t="shared" si="1"/>
        <v>0.98999999999999488</v>
      </c>
      <c r="AE26" s="138">
        <f t="shared" si="2"/>
        <v>6.2869117927224494E-3</v>
      </c>
    </row>
    <row r="27" spans="1:40" x14ac:dyDescent="0.25">
      <c r="B27" s="193"/>
      <c r="C27" s="10"/>
      <c r="D27" s="200"/>
      <c r="E27" s="40"/>
      <c r="F27" s="40"/>
      <c r="G27" s="40"/>
      <c r="H27" s="231"/>
      <c r="I27" s="40"/>
      <c r="W27" s="94">
        <v>42691</v>
      </c>
      <c r="X27" s="10">
        <v>51.39</v>
      </c>
      <c r="Y27" s="10">
        <v>52.9</v>
      </c>
      <c r="Z27" s="10">
        <v>50.96</v>
      </c>
      <c r="AA27" s="10">
        <v>52.49</v>
      </c>
      <c r="AB27" s="95">
        <v>29128600</v>
      </c>
      <c r="AC27" s="10">
        <v>52.49</v>
      </c>
      <c r="AD27" s="2">
        <f t="shared" si="1"/>
        <v>1.9399999999999977</v>
      </c>
      <c r="AE27" s="138">
        <f t="shared" si="2"/>
        <v>1.567337461300311E-2</v>
      </c>
    </row>
    <row r="28" spans="1:40" x14ac:dyDescent="0.25">
      <c r="B28" s="193"/>
      <c r="C28" s="10"/>
      <c r="D28" s="200"/>
      <c r="E28" s="40"/>
      <c r="F28" s="40"/>
      <c r="G28" s="40"/>
      <c r="H28" s="231"/>
      <c r="I28" s="40"/>
      <c r="W28" s="94">
        <v>42690</v>
      </c>
      <c r="X28" s="10">
        <v>51.79</v>
      </c>
      <c r="Y28" s="10">
        <v>52.17</v>
      </c>
      <c r="Z28" s="10">
        <v>51.36</v>
      </c>
      <c r="AA28" s="10">
        <v>51.68</v>
      </c>
      <c r="AB28" s="95">
        <v>26774300</v>
      </c>
      <c r="AC28" s="10">
        <v>51.68</v>
      </c>
      <c r="AD28" s="2">
        <f t="shared" si="1"/>
        <v>0.81000000000000227</v>
      </c>
      <c r="AE28" s="138">
        <f t="shared" si="2"/>
        <v>-1.7303669899220497E-2</v>
      </c>
    </row>
    <row r="29" spans="1:40" x14ac:dyDescent="0.25">
      <c r="B29" s="193"/>
      <c r="C29" s="10"/>
      <c r="D29" s="200"/>
      <c r="E29" s="40"/>
      <c r="F29" s="40"/>
      <c r="G29" s="40"/>
      <c r="H29" s="231"/>
      <c r="I29" s="40"/>
      <c r="W29" s="94">
        <v>42689</v>
      </c>
      <c r="X29" s="10">
        <v>52.38</v>
      </c>
      <c r="Y29" s="10">
        <v>52.59</v>
      </c>
      <c r="Z29" s="10">
        <v>51.54</v>
      </c>
      <c r="AA29" s="10">
        <v>52.59</v>
      </c>
      <c r="AB29" s="95">
        <v>39149400</v>
      </c>
      <c r="AC29" s="10">
        <v>52.59</v>
      </c>
      <c r="AD29" s="2">
        <f t="shared" si="1"/>
        <v>1.0500000000000043</v>
      </c>
      <c r="AE29" s="138">
        <f t="shared" si="2"/>
        <v>-1.1837655016910809E-2</v>
      </c>
    </row>
    <row r="30" spans="1:40" x14ac:dyDescent="0.25">
      <c r="B30" s="193"/>
      <c r="C30" s="10"/>
      <c r="D30" s="200"/>
      <c r="E30" s="40"/>
      <c r="F30" s="40"/>
      <c r="G30" s="40"/>
      <c r="H30" s="231"/>
      <c r="I30" s="40"/>
      <c r="W30" s="94">
        <v>42688</v>
      </c>
      <c r="X30" s="10">
        <v>51.91</v>
      </c>
      <c r="Y30" s="10">
        <v>54.06</v>
      </c>
      <c r="Z30" s="10">
        <v>51.91</v>
      </c>
      <c r="AA30" s="10">
        <v>53.22</v>
      </c>
      <c r="AB30" s="95">
        <v>58839400</v>
      </c>
      <c r="AC30" s="10">
        <v>53.22</v>
      </c>
      <c r="AD30" s="2">
        <f t="shared" si="1"/>
        <v>2.1500000000000057</v>
      </c>
      <c r="AE30" s="138">
        <f t="shared" si="2"/>
        <v>2.8803402281074808E-2</v>
      </c>
    </row>
    <row r="31" spans="1:40" x14ac:dyDescent="0.25">
      <c r="B31" s="193"/>
      <c r="C31" s="10"/>
      <c r="D31" s="200"/>
      <c r="E31" s="40"/>
      <c r="F31" s="40"/>
      <c r="G31" s="40"/>
      <c r="H31" s="231"/>
      <c r="I31" s="40"/>
      <c r="W31" s="94">
        <v>42685</v>
      </c>
      <c r="X31" s="10">
        <v>51.09</v>
      </c>
      <c r="Y31" s="10">
        <v>51.99</v>
      </c>
      <c r="Z31" s="10">
        <v>50.73</v>
      </c>
      <c r="AA31" s="10">
        <v>51.73</v>
      </c>
      <c r="AB31" s="95">
        <v>46558300</v>
      </c>
      <c r="AC31" s="10">
        <v>51.73</v>
      </c>
      <c r="AD31" s="2">
        <f t="shared" si="1"/>
        <v>1.2600000000000051</v>
      </c>
      <c r="AE31" s="138">
        <f t="shared" si="2"/>
        <v>1.9368584156496116E-3</v>
      </c>
    </row>
    <row r="32" spans="1:40" x14ac:dyDescent="0.25">
      <c r="W32" s="94">
        <v>42684</v>
      </c>
      <c r="X32" s="10">
        <v>48.93</v>
      </c>
      <c r="Y32" s="10">
        <v>51.93</v>
      </c>
      <c r="Z32" s="10">
        <v>48.79</v>
      </c>
      <c r="AA32" s="10">
        <v>51.63</v>
      </c>
      <c r="AB32" s="95">
        <v>100976300</v>
      </c>
      <c r="AC32" s="10">
        <v>51.63</v>
      </c>
      <c r="AD32" s="2">
        <f t="shared" si="1"/>
        <v>3.1400000000000006</v>
      </c>
      <c r="AE32" s="138">
        <f t="shared" si="2"/>
        <v>7.5849135236507603E-2</v>
      </c>
    </row>
    <row r="33" spans="2:31" x14ac:dyDescent="0.25">
      <c r="W33" s="94">
        <v>42683</v>
      </c>
      <c r="X33" s="10">
        <v>46.33</v>
      </c>
      <c r="Y33" s="10">
        <v>48.61</v>
      </c>
      <c r="Z33" s="10">
        <v>46</v>
      </c>
      <c r="AA33" s="10">
        <v>47.99</v>
      </c>
      <c r="AB33" s="95">
        <v>67401300</v>
      </c>
      <c r="AC33" s="10">
        <v>47.99</v>
      </c>
      <c r="AD33" s="2">
        <f t="shared" si="1"/>
        <v>2.6099999999999994</v>
      </c>
      <c r="AE33" s="138">
        <f t="shared" si="2"/>
        <v>5.3798858146684392E-2</v>
      </c>
    </row>
    <row r="34" spans="2:31" x14ac:dyDescent="0.25">
      <c r="W34" s="94">
        <v>42682</v>
      </c>
      <c r="X34" s="10">
        <v>45.18</v>
      </c>
      <c r="Y34" s="10">
        <v>45.82</v>
      </c>
      <c r="Z34" s="10">
        <v>44.87</v>
      </c>
      <c r="AA34" s="10">
        <v>45.54</v>
      </c>
      <c r="AB34" s="95">
        <v>19406700</v>
      </c>
      <c r="AC34" s="10">
        <v>45.54</v>
      </c>
      <c r="AD34" s="2">
        <f t="shared" si="1"/>
        <v>0.95000000000000284</v>
      </c>
      <c r="AE34" s="138">
        <f t="shared" si="2"/>
        <v>3.0837004405286361E-3</v>
      </c>
    </row>
    <row r="35" spans="2:31" x14ac:dyDescent="0.25">
      <c r="W35" s="94">
        <v>42681</v>
      </c>
      <c r="X35" s="10">
        <v>45.22</v>
      </c>
      <c r="Y35" s="10">
        <v>45.69</v>
      </c>
      <c r="Z35" s="10">
        <v>45.21</v>
      </c>
      <c r="AA35" s="10">
        <v>45.4</v>
      </c>
      <c r="AB35" s="95">
        <v>25452200</v>
      </c>
      <c r="AC35" s="10">
        <v>45.4</v>
      </c>
      <c r="AD35" s="2">
        <f t="shared" si="1"/>
        <v>0.47999999999999687</v>
      </c>
      <c r="AE35" s="138">
        <f t="shared" si="2"/>
        <v>1.7937219730941534E-2</v>
      </c>
    </row>
    <row r="36" spans="2:31" x14ac:dyDescent="0.25">
      <c r="W36" s="94">
        <v>42678</v>
      </c>
      <c r="X36" s="10">
        <v>45.36</v>
      </c>
      <c r="Y36" s="10">
        <v>45.42</v>
      </c>
      <c r="Z36" s="10">
        <v>44.49</v>
      </c>
      <c r="AA36" s="10">
        <v>44.6</v>
      </c>
      <c r="AB36" s="95">
        <v>27219000</v>
      </c>
      <c r="AC36" s="10">
        <v>44.6</v>
      </c>
      <c r="AD36" s="2">
        <f t="shared" si="1"/>
        <v>0.92999999999999972</v>
      </c>
      <c r="AE36" s="138">
        <f t="shared" si="2"/>
        <v>-1.6321129245699173E-2</v>
      </c>
    </row>
    <row r="37" spans="2:31" x14ac:dyDescent="0.25">
      <c r="W37" s="94">
        <v>42677</v>
      </c>
      <c r="X37" s="10">
        <v>45.33</v>
      </c>
      <c r="Y37" s="10">
        <v>45.79</v>
      </c>
      <c r="Z37" s="10">
        <v>45.25</v>
      </c>
      <c r="AA37" s="10">
        <v>45.34</v>
      </c>
      <c r="AB37" s="95">
        <v>14785100</v>
      </c>
      <c r="AC37" s="10">
        <v>45.34</v>
      </c>
      <c r="AD37" s="2">
        <f t="shared" si="1"/>
        <v>0.53999999999999915</v>
      </c>
      <c r="AE37" s="138">
        <f t="shared" si="2"/>
        <v>2.210433244915988E-3</v>
      </c>
    </row>
    <row r="38" spans="2:31" x14ac:dyDescent="0.25">
      <c r="W38" s="94">
        <v>42676</v>
      </c>
      <c r="X38" s="10">
        <v>45.38</v>
      </c>
      <c r="Y38" s="10">
        <v>45.51</v>
      </c>
      <c r="Z38" s="10">
        <v>45.07</v>
      </c>
      <c r="AA38" s="10">
        <v>45.24</v>
      </c>
      <c r="AB38" s="95">
        <v>19566600</v>
      </c>
      <c r="AC38" s="10">
        <v>45.24</v>
      </c>
      <c r="AD38" s="2">
        <f t="shared" si="1"/>
        <v>0.43999999999999773</v>
      </c>
      <c r="AE38" s="138" t="e">
        <f t="shared" si="2"/>
        <v>#DIV/0!</v>
      </c>
    </row>
    <row r="39" spans="2:31" ht="20.25" thickBot="1" x14ac:dyDescent="0.35">
      <c r="O39" s="11"/>
      <c r="P39" s="614" t="s">
        <v>78</v>
      </c>
      <c r="Q39" s="614"/>
      <c r="R39" s="34"/>
      <c r="W39" s="94">
        <v>42676</v>
      </c>
      <c r="X39" s="10" t="s">
        <v>189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15.75" thickTop="1" x14ac:dyDescent="0.25">
      <c r="B40" s="191" t="s">
        <v>114</v>
      </c>
      <c r="C40" s="191" t="s">
        <v>147</v>
      </c>
      <c r="D40" s="192" t="s">
        <v>146</v>
      </c>
      <c r="E40" s="194" t="s">
        <v>148</v>
      </c>
      <c r="F40" s="194" t="s">
        <v>65</v>
      </c>
      <c r="G40" s="229" t="s">
        <v>152</v>
      </c>
      <c r="H40" s="229" t="s">
        <v>88</v>
      </c>
      <c r="I40" s="229" t="s">
        <v>156</v>
      </c>
      <c r="O40" s="2"/>
      <c r="P40" s="83">
        <v>1.1000000000000001</v>
      </c>
      <c r="Q40" s="83">
        <f>P40*$Q$4</f>
        <v>60.324000000000005</v>
      </c>
      <c r="R40" s="34"/>
      <c r="W40" s="94">
        <v>42675</v>
      </c>
      <c r="X40" s="10">
        <v>46.12</v>
      </c>
      <c r="Y40" s="10">
        <v>46.28</v>
      </c>
      <c r="Z40" s="10">
        <v>45.6</v>
      </c>
      <c r="AA40" s="10">
        <v>45.99</v>
      </c>
      <c r="AB40" s="95">
        <v>20020200</v>
      </c>
      <c r="AC40" s="10">
        <v>45.61</v>
      </c>
      <c r="AD40" s="2">
        <f t="shared" si="1"/>
        <v>0.67999999999999972</v>
      </c>
      <c r="AE40" s="138">
        <f t="shared" si="2"/>
        <v>-4.3830813061584983E-4</v>
      </c>
    </row>
    <row r="41" spans="2:31" x14ac:dyDescent="0.25">
      <c r="B41" s="380">
        <v>42376</v>
      </c>
      <c r="C41" s="381">
        <v>40</v>
      </c>
      <c r="D41" s="386">
        <v>50.5</v>
      </c>
      <c r="E41" s="382">
        <v>50.4</v>
      </c>
      <c r="F41" s="382">
        <f t="shared" ref="F41:F63" si="9">C41*(E41-D41)</f>
        <v>-4.0000000000000568</v>
      </c>
      <c r="G41" s="382">
        <f t="shared" ref="G41:G63" si="10">D41*C41</f>
        <v>2020</v>
      </c>
      <c r="H41" s="383">
        <f t="shared" ref="H41:H63" si="11">(E41-D41)/D41</f>
        <v>-1.9801980198020084E-3</v>
      </c>
      <c r="I41" s="382"/>
      <c r="O41" s="2"/>
      <c r="P41" s="83">
        <v>1.0900000000000001</v>
      </c>
      <c r="Q41" s="83">
        <f t="shared" ref="Q41:Q60" si="12">P41*$Q$4</f>
        <v>59.775600000000011</v>
      </c>
      <c r="R41" s="34"/>
      <c r="W41" s="94">
        <v>42674</v>
      </c>
      <c r="X41" s="10">
        <v>46.4</v>
      </c>
      <c r="Y41" s="10">
        <v>46.56</v>
      </c>
      <c r="Z41" s="10">
        <v>46</v>
      </c>
      <c r="AA41" s="10">
        <v>46.01</v>
      </c>
      <c r="AB41" s="95">
        <v>20115900</v>
      </c>
      <c r="AC41" s="10">
        <v>45.63</v>
      </c>
      <c r="AD41" s="2">
        <f t="shared" si="1"/>
        <v>0.56000000000000227</v>
      </c>
      <c r="AE41" s="138">
        <f t="shared" si="2"/>
        <v>-4.7982551799345963E-3</v>
      </c>
    </row>
    <row r="42" spans="2:31" ht="20.25" thickBot="1" x14ac:dyDescent="0.35">
      <c r="B42" s="380">
        <v>42403</v>
      </c>
      <c r="C42" s="381">
        <v>40</v>
      </c>
      <c r="D42" s="386">
        <v>50.5</v>
      </c>
      <c r="E42" s="382">
        <v>47.6</v>
      </c>
      <c r="F42" s="382">
        <f t="shared" si="9"/>
        <v>-115.99999999999994</v>
      </c>
      <c r="G42" s="382">
        <f t="shared" si="10"/>
        <v>2020</v>
      </c>
      <c r="H42" s="383">
        <f t="shared" si="11"/>
        <v>-5.74257425742574E-2</v>
      </c>
      <c r="I42" s="382"/>
      <c r="O42" s="2"/>
      <c r="P42" s="83">
        <v>1.08</v>
      </c>
      <c r="Q42" s="83">
        <f t="shared" si="12"/>
        <v>59.227200000000011</v>
      </c>
      <c r="R42" s="34"/>
      <c r="T42" s="91" t="s">
        <v>113</v>
      </c>
      <c r="W42" s="94">
        <v>42671</v>
      </c>
      <c r="X42" s="10">
        <v>46.57</v>
      </c>
      <c r="Y42" s="10">
        <v>46.64</v>
      </c>
      <c r="Z42" s="10">
        <v>45.88</v>
      </c>
      <c r="AA42" s="10">
        <v>46.23</v>
      </c>
      <c r="AB42" s="95">
        <v>20882000</v>
      </c>
      <c r="AC42" s="10">
        <v>45.85</v>
      </c>
      <c r="AD42" s="2">
        <f t="shared" si="1"/>
        <v>0.75999999999999801</v>
      </c>
      <c r="AE42" s="138">
        <f t="shared" si="2"/>
        <v>-3.9104931566369405E-3</v>
      </c>
    </row>
    <row r="43" spans="2:31" ht="15.75" thickTop="1" x14ac:dyDescent="0.25">
      <c r="B43" s="380">
        <v>42430</v>
      </c>
      <c r="C43" s="381">
        <v>40</v>
      </c>
      <c r="D43" s="386">
        <v>50.125</v>
      </c>
      <c r="E43" s="382">
        <v>48.72</v>
      </c>
      <c r="F43" s="382">
        <f t="shared" si="9"/>
        <v>-56.200000000000045</v>
      </c>
      <c r="G43" s="382">
        <f t="shared" si="10"/>
        <v>2005</v>
      </c>
      <c r="H43" s="383">
        <f t="shared" si="11"/>
        <v>-2.8029925187032442E-2</v>
      </c>
      <c r="I43" s="382" t="s">
        <v>187</v>
      </c>
      <c r="O43" s="2"/>
      <c r="P43" s="83">
        <v>1.07</v>
      </c>
      <c r="Q43" s="83">
        <f t="shared" si="12"/>
        <v>58.67880000000001</v>
      </c>
      <c r="R43" s="83"/>
      <c r="T43" s="97" t="s">
        <v>98</v>
      </c>
      <c r="U43" s="98">
        <v>55.96</v>
      </c>
      <c r="W43" s="94">
        <v>42670</v>
      </c>
      <c r="X43" s="10">
        <v>46.42</v>
      </c>
      <c r="Y43" s="10">
        <v>46.81</v>
      </c>
      <c r="Z43" s="10">
        <v>46.26</v>
      </c>
      <c r="AA43" s="10">
        <v>46.41</v>
      </c>
      <c r="AB43" s="95">
        <v>25661000</v>
      </c>
      <c r="AC43" s="10">
        <v>46.03</v>
      </c>
      <c r="AD43" s="2">
        <f t="shared" si="1"/>
        <v>0.55000000000000426</v>
      </c>
      <c r="AE43" s="138">
        <f t="shared" si="2"/>
        <v>5.6805767970284915E-3</v>
      </c>
    </row>
    <row r="44" spans="2:31" x14ac:dyDescent="0.25">
      <c r="B44" s="380">
        <v>42431</v>
      </c>
      <c r="C44" s="381">
        <v>40</v>
      </c>
      <c r="D44" s="386">
        <v>50.125</v>
      </c>
      <c r="E44" s="382">
        <v>49.57</v>
      </c>
      <c r="F44" s="382">
        <f t="shared" si="9"/>
        <v>-22.199999999999989</v>
      </c>
      <c r="G44" s="382">
        <f t="shared" si="10"/>
        <v>2005</v>
      </c>
      <c r="H44" s="383">
        <f t="shared" si="11"/>
        <v>-1.1072319201995006E-2</v>
      </c>
      <c r="I44" s="382"/>
      <c r="O44" s="2"/>
      <c r="P44" s="83">
        <v>1.06</v>
      </c>
      <c r="Q44" s="83">
        <f t="shared" si="12"/>
        <v>58.130400000000009</v>
      </c>
      <c r="R44" s="83"/>
      <c r="T44" s="87" t="s">
        <v>99</v>
      </c>
      <c r="U44" s="88">
        <v>55.9</v>
      </c>
      <c r="W44" s="94">
        <v>42669</v>
      </c>
      <c r="X44" s="10">
        <v>45.46</v>
      </c>
      <c r="Y44" s="10">
        <v>46.17</v>
      </c>
      <c r="Z44" s="10">
        <v>45.44</v>
      </c>
      <c r="AA44" s="10">
        <v>46.15</v>
      </c>
      <c r="AB44" s="95">
        <v>25181900</v>
      </c>
      <c r="AC44" s="10">
        <v>45.77</v>
      </c>
      <c r="AD44" s="2">
        <f t="shared" si="1"/>
        <v>0.73000000000000398</v>
      </c>
      <c r="AE44" s="138">
        <f t="shared" si="2"/>
        <v>9.4838994265549204E-3</v>
      </c>
    </row>
    <row r="45" spans="2:31" x14ac:dyDescent="0.25">
      <c r="B45" s="380">
        <v>42438</v>
      </c>
      <c r="C45" s="381">
        <v>40</v>
      </c>
      <c r="D45" s="386">
        <v>50.125</v>
      </c>
      <c r="E45" s="382">
        <v>48.79</v>
      </c>
      <c r="F45" s="382">
        <f t="shared" si="9"/>
        <v>-53.400000000000034</v>
      </c>
      <c r="G45" s="382">
        <f t="shared" si="10"/>
        <v>2005</v>
      </c>
      <c r="H45" s="383">
        <f t="shared" si="11"/>
        <v>-2.6633416458852886E-2</v>
      </c>
      <c r="I45" s="382"/>
      <c r="O45" s="2"/>
      <c r="P45" s="83">
        <v>1.05</v>
      </c>
      <c r="Q45" s="83">
        <f t="shared" si="12"/>
        <v>57.582000000000008</v>
      </c>
      <c r="R45" s="83"/>
      <c r="T45" s="87" t="s">
        <v>100</v>
      </c>
      <c r="U45" s="88" t="s">
        <v>129</v>
      </c>
      <c r="W45" s="94">
        <v>42668</v>
      </c>
      <c r="X45" s="10">
        <v>45.47</v>
      </c>
      <c r="Y45" s="10">
        <v>45.8</v>
      </c>
      <c r="Z45" s="10">
        <v>45.41</v>
      </c>
      <c r="AA45" s="10">
        <v>45.72</v>
      </c>
      <c r="AB45" s="95">
        <v>20402000</v>
      </c>
      <c r="AC45" s="10">
        <v>45.34</v>
      </c>
      <c r="AD45" s="2">
        <f t="shared" si="1"/>
        <v>0.39000000000000057</v>
      </c>
      <c r="AE45" s="138">
        <f t="shared" si="2"/>
        <v>4.4306601683652413E-3</v>
      </c>
    </row>
    <row r="46" spans="2:31" x14ac:dyDescent="0.25">
      <c r="B46" s="380">
        <v>42444</v>
      </c>
      <c r="C46" s="402">
        <v>40</v>
      </c>
      <c r="D46" s="555">
        <v>50.125</v>
      </c>
      <c r="E46" s="382">
        <v>49.98</v>
      </c>
      <c r="F46" s="382">
        <f t="shared" si="9"/>
        <v>-5.8000000000001251</v>
      </c>
      <c r="G46" s="382">
        <f t="shared" si="10"/>
        <v>2005</v>
      </c>
      <c r="H46" s="383">
        <f t="shared" si="11"/>
        <v>-2.8927680798005611E-3</v>
      </c>
      <c r="I46" s="382"/>
      <c r="O46" s="2"/>
      <c r="P46" s="83">
        <v>1.04</v>
      </c>
      <c r="Q46" s="83">
        <f t="shared" si="12"/>
        <v>57.033600000000007</v>
      </c>
      <c r="R46" s="83"/>
      <c r="T46" s="87" t="s">
        <v>101</v>
      </c>
      <c r="U46" s="88" t="s">
        <v>129</v>
      </c>
      <c r="W46" s="94">
        <v>42667</v>
      </c>
      <c r="X46" s="10">
        <v>45.45</v>
      </c>
      <c r="Y46" s="10">
        <v>45.68</v>
      </c>
      <c r="Z46" s="10">
        <v>45.29</v>
      </c>
      <c r="AA46" s="10">
        <v>45.52</v>
      </c>
      <c r="AB46" s="95">
        <v>19303800</v>
      </c>
      <c r="AC46" s="10">
        <v>45.14</v>
      </c>
      <c r="AD46" s="2">
        <f t="shared" si="1"/>
        <v>0.39000000000000057</v>
      </c>
      <c r="AE46" s="138">
        <f t="shared" si="2"/>
        <v>9.3917710196780302E-3</v>
      </c>
    </row>
    <row r="47" spans="2:31" x14ac:dyDescent="0.25">
      <c r="B47" s="380">
        <v>42466</v>
      </c>
      <c r="C47" s="402">
        <v>80</v>
      </c>
      <c r="D47" s="555">
        <v>48.752499999999998</v>
      </c>
      <c r="E47" s="382">
        <v>48.08</v>
      </c>
      <c r="F47" s="382">
        <f t="shared" si="9"/>
        <v>-53.799999999999955</v>
      </c>
      <c r="G47" s="382">
        <f t="shared" si="10"/>
        <v>3900.2</v>
      </c>
      <c r="H47" s="383">
        <f t="shared" si="11"/>
        <v>-1.3794164401825536E-2</v>
      </c>
      <c r="I47" s="382"/>
      <c r="O47" s="2"/>
      <c r="P47" s="83">
        <v>1.03</v>
      </c>
      <c r="Q47" s="83">
        <f t="shared" si="12"/>
        <v>56.485200000000006</v>
      </c>
      <c r="R47" s="83"/>
      <c r="T47" s="87" t="s">
        <v>102</v>
      </c>
      <c r="U47" s="88">
        <v>55.8</v>
      </c>
      <c r="W47" s="94">
        <v>42664</v>
      </c>
      <c r="X47" s="10">
        <v>44.74</v>
      </c>
      <c r="Y47" s="10">
        <v>45.3</v>
      </c>
      <c r="Z47" s="10">
        <v>44.66</v>
      </c>
      <c r="AA47" s="10">
        <v>45.09</v>
      </c>
      <c r="AB47" s="95">
        <v>21490800</v>
      </c>
      <c r="AC47" s="10">
        <v>44.72</v>
      </c>
      <c r="AD47" s="2">
        <f t="shared" si="1"/>
        <v>0.64000000000000057</v>
      </c>
      <c r="AE47" s="138">
        <f t="shared" si="2"/>
        <v>3.5906642728904536E-3</v>
      </c>
    </row>
    <row r="48" spans="2:31" x14ac:dyDescent="0.25">
      <c r="B48" s="380">
        <v>42469</v>
      </c>
      <c r="C48" s="402">
        <v>80</v>
      </c>
      <c r="D48" s="555">
        <v>48.752499999999998</v>
      </c>
      <c r="E48" s="382">
        <v>47.07</v>
      </c>
      <c r="F48" s="382">
        <f t="shared" si="9"/>
        <v>-134.5999999999998</v>
      </c>
      <c r="G48" s="382">
        <f t="shared" si="10"/>
        <v>3900.2</v>
      </c>
      <c r="H48" s="383">
        <f t="shared" si="11"/>
        <v>-3.451105071534788E-2</v>
      </c>
      <c r="I48" s="382"/>
      <c r="O48" s="2"/>
      <c r="P48" s="83">
        <v>1.02</v>
      </c>
      <c r="Q48" s="83">
        <f t="shared" si="12"/>
        <v>55.936800000000005</v>
      </c>
      <c r="R48" s="83"/>
      <c r="T48" s="87" t="s">
        <v>103</v>
      </c>
      <c r="U48" s="88">
        <v>0.96590299999999996</v>
      </c>
      <c r="W48" s="94">
        <v>42663</v>
      </c>
      <c r="X48" s="10">
        <v>44.97</v>
      </c>
      <c r="Y48" s="10">
        <v>45.29</v>
      </c>
      <c r="Z48" s="10">
        <v>44.66</v>
      </c>
      <c r="AA48" s="10">
        <v>44.93</v>
      </c>
      <c r="AB48" s="95">
        <v>27210600</v>
      </c>
      <c r="AC48" s="10">
        <v>44.56</v>
      </c>
      <c r="AD48" s="2">
        <f t="shared" si="1"/>
        <v>0.63000000000000256</v>
      </c>
      <c r="AE48" s="138">
        <f t="shared" si="2"/>
        <v>-7.3513031855646505E-3</v>
      </c>
    </row>
    <row r="49" spans="2:31" x14ac:dyDescent="0.25">
      <c r="B49" s="380">
        <v>42473</v>
      </c>
      <c r="C49" s="402">
        <v>40</v>
      </c>
      <c r="D49" s="555">
        <v>48.595999999999997</v>
      </c>
      <c r="E49" s="382">
        <v>49.03</v>
      </c>
      <c r="F49" s="382">
        <f t="shared" si="9"/>
        <v>17.360000000000184</v>
      </c>
      <c r="G49" s="382">
        <f t="shared" si="10"/>
        <v>1943.84</v>
      </c>
      <c r="H49" s="383">
        <f t="shared" si="11"/>
        <v>8.9307761955717477E-3</v>
      </c>
      <c r="I49" s="382"/>
      <c r="O49" s="2"/>
      <c r="P49" s="83">
        <v>1.01</v>
      </c>
      <c r="Q49" s="83">
        <f t="shared" si="12"/>
        <v>55.388400000000004</v>
      </c>
      <c r="R49" s="83"/>
      <c r="T49" s="87" t="s">
        <v>104</v>
      </c>
      <c r="U49" s="89" t="s">
        <v>334</v>
      </c>
      <c r="W49" s="94">
        <v>42662</v>
      </c>
      <c r="X49" s="10">
        <v>44.86</v>
      </c>
      <c r="Y49" s="10">
        <v>45.53</v>
      </c>
      <c r="Z49" s="10">
        <v>44.86</v>
      </c>
      <c r="AA49" s="10">
        <v>45.26</v>
      </c>
      <c r="AB49" s="95">
        <v>26977000</v>
      </c>
      <c r="AC49" s="10">
        <v>44.89</v>
      </c>
      <c r="AD49" s="2">
        <f t="shared" si="1"/>
        <v>0.67000000000000171</v>
      </c>
      <c r="AE49" s="138">
        <f t="shared" si="2"/>
        <v>6.9537909376402585E-3</v>
      </c>
    </row>
    <row r="50" spans="2:31" x14ac:dyDescent="0.25">
      <c r="B50" s="380">
        <v>42474</v>
      </c>
      <c r="C50" s="402">
        <v>80</v>
      </c>
      <c r="D50" s="555">
        <v>48.573</v>
      </c>
      <c r="E50" s="382">
        <v>48.79</v>
      </c>
      <c r="F50" s="382">
        <f t="shared" si="9"/>
        <v>17.3599999999999</v>
      </c>
      <c r="G50" s="382">
        <f t="shared" si="10"/>
        <v>3885.84</v>
      </c>
      <c r="H50" s="383">
        <f t="shared" si="11"/>
        <v>4.4675025219772044E-3</v>
      </c>
      <c r="I50" s="382"/>
      <c r="O50" s="2"/>
      <c r="P50" s="83">
        <v>1</v>
      </c>
      <c r="Q50" s="83">
        <f t="shared" si="12"/>
        <v>54.84</v>
      </c>
      <c r="R50" s="83"/>
      <c r="T50" s="87"/>
      <c r="U50" s="88"/>
      <c r="W50" s="94">
        <v>42661</v>
      </c>
      <c r="X50" s="10">
        <v>44.75</v>
      </c>
      <c r="Y50" s="10">
        <v>45</v>
      </c>
      <c r="Z50" s="10">
        <v>44.41</v>
      </c>
      <c r="AA50" s="10">
        <v>44.95</v>
      </c>
      <c r="AB50" s="95">
        <v>23877600</v>
      </c>
      <c r="AC50" s="10">
        <v>44.58</v>
      </c>
      <c r="AD50" s="2">
        <f t="shared" si="1"/>
        <v>0.59000000000000341</v>
      </c>
      <c r="AE50" s="138">
        <f t="shared" si="2"/>
        <v>1.0197144799455993E-2</v>
      </c>
    </row>
    <row r="51" spans="2:31" x14ac:dyDescent="0.25">
      <c r="B51" s="380">
        <v>42484</v>
      </c>
      <c r="C51" s="402">
        <v>80</v>
      </c>
      <c r="D51" s="555">
        <v>48.573</v>
      </c>
      <c r="E51" s="382">
        <v>50.62</v>
      </c>
      <c r="F51" s="382">
        <f t="shared" si="9"/>
        <v>163.75999999999976</v>
      </c>
      <c r="G51" s="382">
        <f t="shared" si="10"/>
        <v>3885.84</v>
      </c>
      <c r="H51" s="383">
        <f t="shared" si="11"/>
        <v>4.214275420501095E-2</v>
      </c>
      <c r="I51" s="382"/>
      <c r="O51" s="2"/>
      <c r="P51" s="83">
        <v>0.99</v>
      </c>
      <c r="Q51" s="83">
        <f t="shared" si="12"/>
        <v>54.291600000000003</v>
      </c>
      <c r="R51" s="83"/>
      <c r="T51" s="87" t="s">
        <v>105</v>
      </c>
      <c r="U51" s="88" t="s">
        <v>567</v>
      </c>
      <c r="W51" s="94">
        <v>42660</v>
      </c>
      <c r="X51" s="10">
        <v>44.54</v>
      </c>
      <c r="Y51" s="10">
        <v>44.76</v>
      </c>
      <c r="Z51" s="10">
        <v>44.32</v>
      </c>
      <c r="AA51" s="10">
        <v>44.5</v>
      </c>
      <c r="AB51" s="95">
        <v>18861300</v>
      </c>
      <c r="AC51" s="10">
        <v>44.13</v>
      </c>
      <c r="AD51" s="2">
        <f t="shared" si="1"/>
        <v>0.43999999999999773</v>
      </c>
      <c r="AE51" s="138">
        <f t="shared" si="2"/>
        <v>-4.7361299052773864E-3</v>
      </c>
    </row>
    <row r="52" spans="2:31" x14ac:dyDescent="0.25">
      <c r="B52" s="380">
        <v>42487</v>
      </c>
      <c r="C52" s="402">
        <v>40</v>
      </c>
      <c r="D52" s="555">
        <v>46.177</v>
      </c>
      <c r="E52" s="382">
        <v>50.92</v>
      </c>
      <c r="F52" s="382">
        <f t="shared" si="9"/>
        <v>189.72000000000008</v>
      </c>
      <c r="G52" s="382">
        <f t="shared" si="10"/>
        <v>1847.08</v>
      </c>
      <c r="H52" s="383">
        <f t="shared" si="11"/>
        <v>0.10271347207484251</v>
      </c>
      <c r="I52" s="382"/>
      <c r="O52" s="2"/>
      <c r="P52" s="83">
        <v>0.98</v>
      </c>
      <c r="Q52" s="83">
        <f t="shared" si="12"/>
        <v>53.743200000000002</v>
      </c>
      <c r="R52" s="83"/>
      <c r="T52" s="87" t="s">
        <v>106</v>
      </c>
      <c r="U52" s="88" t="s">
        <v>400</v>
      </c>
      <c r="W52" s="94">
        <v>42657</v>
      </c>
      <c r="X52" s="10">
        <v>45.17</v>
      </c>
      <c r="Y52" s="10">
        <v>45.52</v>
      </c>
      <c r="Z52" s="10">
        <v>44.32</v>
      </c>
      <c r="AA52" s="10">
        <v>44.71</v>
      </c>
      <c r="AB52" s="95">
        <v>45418600</v>
      </c>
      <c r="AC52" s="10">
        <v>44.34</v>
      </c>
      <c r="AD52" s="2">
        <f t="shared" si="1"/>
        <v>1.2000000000000028</v>
      </c>
      <c r="AE52" s="138">
        <f t="shared" si="2"/>
        <v>-9.0130689499767769E-4</v>
      </c>
    </row>
    <row r="53" spans="2:31" x14ac:dyDescent="0.25">
      <c r="B53" s="380">
        <v>42489</v>
      </c>
      <c r="C53" s="402">
        <v>80</v>
      </c>
      <c r="D53" s="555">
        <v>48.093499999999999</v>
      </c>
      <c r="E53" s="382">
        <v>49.98</v>
      </c>
      <c r="F53" s="382">
        <f t="shared" si="9"/>
        <v>150.91999999999985</v>
      </c>
      <c r="G53" s="382">
        <f t="shared" si="10"/>
        <v>3847.48</v>
      </c>
      <c r="H53" s="383">
        <f t="shared" si="11"/>
        <v>3.9225674987264349E-2</v>
      </c>
      <c r="I53" s="382"/>
      <c r="O53" s="2"/>
      <c r="P53" s="83">
        <v>0.97</v>
      </c>
      <c r="Q53" s="83">
        <f t="shared" si="12"/>
        <v>53.194800000000001</v>
      </c>
      <c r="R53" s="83"/>
      <c r="T53" s="87" t="s">
        <v>107</v>
      </c>
      <c r="U53" s="90">
        <v>8893940</v>
      </c>
      <c r="W53" s="94">
        <v>42656</v>
      </c>
      <c r="X53" s="10">
        <v>45.24</v>
      </c>
      <c r="Y53" s="10">
        <v>45.24</v>
      </c>
      <c r="Z53" s="10">
        <v>44.28</v>
      </c>
      <c r="AA53" s="10">
        <v>44.75</v>
      </c>
      <c r="AB53" s="95">
        <v>44174600</v>
      </c>
      <c r="AC53" s="10">
        <v>44.38</v>
      </c>
      <c r="AD53" s="2">
        <f t="shared" si="1"/>
        <v>0.96000000000000085</v>
      </c>
      <c r="AE53" s="138">
        <f t="shared" si="2"/>
        <v>-1.2680756395995529E-2</v>
      </c>
    </row>
    <row r="54" spans="2:31" x14ac:dyDescent="0.25">
      <c r="B54" s="380">
        <v>42502</v>
      </c>
      <c r="C54" s="402">
        <v>80</v>
      </c>
      <c r="D54" s="555">
        <v>48.093499999999999</v>
      </c>
      <c r="E54" s="382">
        <v>49.2</v>
      </c>
      <c r="F54" s="382">
        <f t="shared" si="9"/>
        <v>88.520000000000323</v>
      </c>
      <c r="G54" s="382">
        <f t="shared" si="10"/>
        <v>3847.48</v>
      </c>
      <c r="H54" s="383">
        <f t="shared" si="11"/>
        <v>2.3007267094305967E-2</v>
      </c>
      <c r="I54" s="382"/>
      <c r="O54" s="2"/>
      <c r="P54" s="83">
        <v>0.96</v>
      </c>
      <c r="Q54" s="83">
        <f t="shared" si="12"/>
        <v>52.6464</v>
      </c>
      <c r="R54" s="83"/>
      <c r="T54" s="87" t="s">
        <v>110</v>
      </c>
      <c r="U54" s="90">
        <v>29768900</v>
      </c>
      <c r="W54" s="94">
        <v>42655</v>
      </c>
      <c r="X54" s="10">
        <v>45.51</v>
      </c>
      <c r="Y54" s="10">
        <v>45.83</v>
      </c>
      <c r="Z54" s="10">
        <v>45.32</v>
      </c>
      <c r="AA54" s="10">
        <v>45.32</v>
      </c>
      <c r="AB54" s="95">
        <v>21780500</v>
      </c>
      <c r="AC54" s="10">
        <v>44.95</v>
      </c>
      <c r="AD54" s="2">
        <f t="shared" si="1"/>
        <v>0.50999999999999801</v>
      </c>
      <c r="AE54" s="138">
        <f t="shared" si="2"/>
        <v>-2.6625249611714752E-3</v>
      </c>
    </row>
    <row r="55" spans="2:31" x14ac:dyDescent="0.25">
      <c r="B55" s="380">
        <v>42503</v>
      </c>
      <c r="C55" s="402">
        <v>110</v>
      </c>
      <c r="D55" s="555">
        <v>48.122500000000002</v>
      </c>
      <c r="E55" s="382">
        <v>48.93</v>
      </c>
      <c r="F55" s="382">
        <f t="shared" si="9"/>
        <v>88.824999999999719</v>
      </c>
      <c r="G55" s="382">
        <f t="shared" si="10"/>
        <v>5293.4750000000004</v>
      </c>
      <c r="H55" s="383">
        <f t="shared" si="11"/>
        <v>1.678009247233617E-2</v>
      </c>
      <c r="I55" s="382"/>
      <c r="O55" s="2"/>
      <c r="P55" s="83">
        <v>0.95</v>
      </c>
      <c r="Q55" s="83">
        <f t="shared" si="12"/>
        <v>52.097999999999999</v>
      </c>
      <c r="R55" s="83"/>
      <c r="T55" s="87" t="s">
        <v>108</v>
      </c>
      <c r="U55" s="88" t="s">
        <v>568</v>
      </c>
      <c r="W55" s="94">
        <v>42654</v>
      </c>
      <c r="X55" s="10">
        <v>45.8</v>
      </c>
      <c r="Y55" s="10">
        <v>45.82</v>
      </c>
      <c r="Z55" s="10">
        <v>45.15</v>
      </c>
      <c r="AA55" s="10">
        <v>45.45</v>
      </c>
      <c r="AB55" s="95">
        <v>25442600</v>
      </c>
      <c r="AC55" s="10">
        <v>45.07</v>
      </c>
      <c r="AD55" s="2">
        <f t="shared" si="1"/>
        <v>0.67000000000000171</v>
      </c>
      <c r="AE55" s="138">
        <f>AC55/AC56-1</f>
        <v>-4.4179368235034433E-3</v>
      </c>
    </row>
    <row r="56" spans="2:31" x14ac:dyDescent="0.25">
      <c r="B56" s="380">
        <v>42506</v>
      </c>
      <c r="C56" s="402">
        <v>110</v>
      </c>
      <c r="D56" s="555">
        <v>48.122999999999998</v>
      </c>
      <c r="E56" s="382">
        <v>48.27</v>
      </c>
      <c r="F56" s="382">
        <f t="shared" si="9"/>
        <v>16.170000000000613</v>
      </c>
      <c r="G56" s="382">
        <f t="shared" si="10"/>
        <v>5293.53</v>
      </c>
      <c r="H56" s="383">
        <f t="shared" si="11"/>
        <v>3.0546724019700679E-3</v>
      </c>
      <c r="I56" s="382"/>
      <c r="O56" s="2"/>
      <c r="P56" s="83">
        <v>0.94</v>
      </c>
      <c r="Q56" s="83">
        <f t="shared" si="12"/>
        <v>51.549599999999998</v>
      </c>
      <c r="R56" s="83"/>
      <c r="T56" s="87" t="s">
        <v>111</v>
      </c>
      <c r="U56" s="88">
        <v>13.88</v>
      </c>
      <c r="W56" s="94">
        <v>42653</v>
      </c>
      <c r="X56" s="10">
        <v>45.7</v>
      </c>
      <c r="Y56" s="10">
        <v>45.92</v>
      </c>
      <c r="Z56" s="10">
        <v>45.44</v>
      </c>
      <c r="AA56" s="10">
        <v>45.65</v>
      </c>
      <c r="AB56" s="95">
        <v>21804900</v>
      </c>
      <c r="AC56" s="10">
        <v>45.27</v>
      </c>
      <c r="AD56" s="2">
        <f t="shared" si="1"/>
        <v>0.48000000000000398</v>
      </c>
      <c r="AE56" s="138">
        <f t="shared" si="2"/>
        <v>6.8950177935942492E-3</v>
      </c>
    </row>
    <row r="57" spans="2:31" x14ac:dyDescent="0.25">
      <c r="B57" s="380">
        <v>42507</v>
      </c>
      <c r="C57" s="402">
        <v>110</v>
      </c>
      <c r="D57" s="555">
        <v>48.122500000000002</v>
      </c>
      <c r="E57" s="382">
        <v>47.62</v>
      </c>
      <c r="F57" s="382">
        <f t="shared" si="9"/>
        <v>-55.275000000000531</v>
      </c>
      <c r="G57" s="382">
        <f t="shared" si="10"/>
        <v>5293.4750000000004</v>
      </c>
      <c r="H57" s="383">
        <f t="shared" si="11"/>
        <v>-1.0442100888357937E-2</v>
      </c>
      <c r="I57" s="382"/>
      <c r="O57" s="2"/>
      <c r="P57" s="83">
        <v>0.93</v>
      </c>
      <c r="Q57" s="83">
        <f t="shared" si="12"/>
        <v>51.001200000000004</v>
      </c>
      <c r="R57" s="83"/>
      <c r="T57" s="87" t="s">
        <v>112</v>
      </c>
      <c r="U57" s="88">
        <v>4.03</v>
      </c>
      <c r="W57" s="94">
        <v>42650</v>
      </c>
      <c r="X57" s="10">
        <v>45.2</v>
      </c>
      <c r="Y57" s="10">
        <v>45.45</v>
      </c>
      <c r="Z57" s="10">
        <v>44.93</v>
      </c>
      <c r="AA57" s="10">
        <v>45.33</v>
      </c>
      <c r="AB57" s="95">
        <v>24893600</v>
      </c>
      <c r="AC57" s="10">
        <v>44.96</v>
      </c>
      <c r="AD57" s="2">
        <f t="shared" si="1"/>
        <v>0.52000000000000313</v>
      </c>
      <c r="AE57" s="138">
        <f t="shared" si="2"/>
        <v>3.3474670832402964E-3</v>
      </c>
    </row>
    <row r="58" spans="2:31" x14ac:dyDescent="0.25">
      <c r="B58" s="380">
        <v>42514</v>
      </c>
      <c r="C58" s="402">
        <v>70</v>
      </c>
      <c r="D58" s="555">
        <v>47.456000000000003</v>
      </c>
      <c r="E58" s="382">
        <v>49.2</v>
      </c>
      <c r="F58" s="382">
        <f t="shared" si="9"/>
        <v>122.07999999999998</v>
      </c>
      <c r="G58" s="382">
        <f t="shared" si="10"/>
        <v>3321.92</v>
      </c>
      <c r="H58" s="383">
        <f t="shared" si="11"/>
        <v>3.6749831422791632E-2</v>
      </c>
      <c r="I58" s="382"/>
      <c r="O58" s="2"/>
      <c r="P58" s="83">
        <v>0.92</v>
      </c>
      <c r="Q58" s="83">
        <f t="shared" si="12"/>
        <v>50.452800000000003</v>
      </c>
      <c r="R58" s="83"/>
      <c r="T58" s="87" t="s">
        <v>109</v>
      </c>
      <c r="U58" s="88" t="s">
        <v>569</v>
      </c>
      <c r="W58" s="94">
        <v>42649</v>
      </c>
      <c r="X58" s="10">
        <v>45.18</v>
      </c>
      <c r="Y58" s="10">
        <v>45.39</v>
      </c>
      <c r="Z58" s="10">
        <v>44.83</v>
      </c>
      <c r="AA58" s="10">
        <v>45.18</v>
      </c>
      <c r="AB58" s="95">
        <v>29878200</v>
      </c>
      <c r="AC58" s="10">
        <v>44.81</v>
      </c>
      <c r="AD58" s="2">
        <f t="shared" si="1"/>
        <v>0.56000000000000227</v>
      </c>
      <c r="AE58" s="138">
        <f t="shared" si="2"/>
        <v>4.2581801882564108E-3</v>
      </c>
    </row>
    <row r="59" spans="2:31" x14ac:dyDescent="0.25">
      <c r="B59" s="380">
        <v>42522</v>
      </c>
      <c r="C59" s="402">
        <v>50</v>
      </c>
      <c r="D59" s="555">
        <v>46.150799999999997</v>
      </c>
      <c r="E59" s="382">
        <v>51</v>
      </c>
      <c r="F59" s="382">
        <f t="shared" si="9"/>
        <v>242.46000000000015</v>
      </c>
      <c r="G59" s="382">
        <f t="shared" si="10"/>
        <v>2307.54</v>
      </c>
      <c r="H59" s="383">
        <f t="shared" si="11"/>
        <v>0.10507293481369778</v>
      </c>
      <c r="I59" s="382"/>
      <c r="O59" s="2"/>
      <c r="P59" s="83">
        <v>0.91</v>
      </c>
      <c r="Q59" s="83">
        <f t="shared" si="12"/>
        <v>49.904400000000003</v>
      </c>
      <c r="R59" s="83"/>
      <c r="W59" s="94">
        <v>42648</v>
      </c>
      <c r="X59" s="10">
        <v>43.83</v>
      </c>
      <c r="Y59" s="10">
        <v>45.08</v>
      </c>
      <c r="Z59" s="10">
        <v>43.83</v>
      </c>
      <c r="AA59" s="10">
        <v>44.99</v>
      </c>
      <c r="AB59" s="95">
        <v>40459000</v>
      </c>
      <c r="AC59" s="10">
        <v>44.62</v>
      </c>
      <c r="AD59" s="2">
        <f t="shared" si="1"/>
        <v>1.25</v>
      </c>
      <c r="AE59" s="138">
        <f t="shared" si="2"/>
        <v>2.8347545517400263E-2</v>
      </c>
    </row>
    <row r="60" spans="2:31" x14ac:dyDescent="0.25">
      <c r="B60" s="380">
        <v>42524</v>
      </c>
      <c r="C60" s="402">
        <v>80</v>
      </c>
      <c r="D60" s="555">
        <v>47.218000000000004</v>
      </c>
      <c r="E60" s="382">
        <v>50.19</v>
      </c>
      <c r="F60" s="382">
        <f t="shared" si="9"/>
        <v>237.75999999999954</v>
      </c>
      <c r="G60" s="382">
        <f t="shared" si="10"/>
        <v>3777.4400000000005</v>
      </c>
      <c r="H60" s="383">
        <f t="shared" si="11"/>
        <v>6.2942098352323145E-2</v>
      </c>
      <c r="I60" s="382"/>
      <c r="O60" s="2"/>
      <c r="P60" s="83">
        <v>0.9</v>
      </c>
      <c r="Q60" s="83">
        <f t="shared" si="12"/>
        <v>49.356000000000002</v>
      </c>
      <c r="R60" s="83"/>
      <c r="W60" s="94">
        <v>42647</v>
      </c>
      <c r="X60" s="10">
        <v>43.62</v>
      </c>
      <c r="Y60" s="10">
        <v>44.09</v>
      </c>
      <c r="Z60" s="10">
        <v>43.55</v>
      </c>
      <c r="AA60" s="10">
        <v>43.75</v>
      </c>
      <c r="AB60" s="95">
        <v>44008300</v>
      </c>
      <c r="AC60" s="10">
        <v>43.39</v>
      </c>
      <c r="AD60" s="2">
        <f t="shared" si="1"/>
        <v>0.54000000000000625</v>
      </c>
      <c r="AE60" s="138">
        <f t="shared" si="2"/>
        <v>-1.840349666436536E-3</v>
      </c>
    </row>
    <row r="61" spans="2:31" x14ac:dyDescent="0.25">
      <c r="B61" s="380">
        <v>42527</v>
      </c>
      <c r="C61" s="402">
        <v>50</v>
      </c>
      <c r="D61" s="555">
        <v>45.195399999999999</v>
      </c>
      <c r="E61" s="382">
        <v>50.49</v>
      </c>
      <c r="F61" s="382">
        <f t="shared" si="9"/>
        <v>264.73000000000013</v>
      </c>
      <c r="G61" s="382">
        <f t="shared" si="10"/>
        <v>2259.77</v>
      </c>
      <c r="H61" s="383">
        <f t="shared" si="11"/>
        <v>0.11714909039415522</v>
      </c>
      <c r="I61" s="382"/>
      <c r="W61" s="94">
        <v>42646</v>
      </c>
      <c r="X61" s="10">
        <v>44.12</v>
      </c>
      <c r="Y61" s="10">
        <v>44.16</v>
      </c>
      <c r="Z61" s="10">
        <v>43.56</v>
      </c>
      <c r="AA61" s="10">
        <v>43.83</v>
      </c>
      <c r="AB61" s="95">
        <v>38197700</v>
      </c>
      <c r="AC61" s="10">
        <v>43.47</v>
      </c>
      <c r="AD61" s="2">
        <f t="shared" si="1"/>
        <v>0.59999999999999432</v>
      </c>
      <c r="AE61" s="138">
        <f t="shared" si="2"/>
        <v>-1.002049647005232E-2</v>
      </c>
    </row>
    <row r="62" spans="2:31" x14ac:dyDescent="0.25">
      <c r="B62" s="380">
        <v>42531</v>
      </c>
      <c r="C62" s="402">
        <v>80</v>
      </c>
      <c r="D62" s="555">
        <v>46.438400000000001</v>
      </c>
      <c r="E62" s="382">
        <v>48.34</v>
      </c>
      <c r="F62" s="382">
        <f t="shared" si="9"/>
        <v>152.12800000000016</v>
      </c>
      <c r="G62" s="382">
        <f t="shared" si="10"/>
        <v>3715.0720000000001</v>
      </c>
      <c r="H62" s="383">
        <f t="shared" si="11"/>
        <v>4.0948869900771817E-2</v>
      </c>
      <c r="I62" s="382"/>
      <c r="W62" s="94">
        <v>42643</v>
      </c>
      <c r="X62" s="10">
        <v>44.33</v>
      </c>
      <c r="Y62" s="10">
        <v>44.73</v>
      </c>
      <c r="Z62" s="10">
        <v>44.1</v>
      </c>
      <c r="AA62" s="10">
        <v>44.28</v>
      </c>
      <c r="AB62" s="95">
        <v>54117700</v>
      </c>
      <c r="AC62" s="10">
        <v>43.91</v>
      </c>
      <c r="AD62" s="2">
        <f t="shared" si="1"/>
        <v>0.62999999999999545</v>
      </c>
      <c r="AE62" s="138">
        <f t="shared" si="2"/>
        <v>-2.0454545454545725E-3</v>
      </c>
    </row>
    <row r="63" spans="2:31" x14ac:dyDescent="0.25">
      <c r="B63" s="380">
        <v>42535</v>
      </c>
      <c r="C63" s="402">
        <v>80</v>
      </c>
      <c r="D63" s="555">
        <v>46.438000000000002</v>
      </c>
      <c r="E63" s="382">
        <v>46.88</v>
      </c>
      <c r="F63" s="382">
        <f t="shared" si="9"/>
        <v>35.360000000000014</v>
      </c>
      <c r="G63" s="382">
        <f t="shared" si="10"/>
        <v>3715.04</v>
      </c>
      <c r="H63" s="383">
        <f t="shared" si="11"/>
        <v>9.5180671002196501E-3</v>
      </c>
      <c r="I63" s="382"/>
      <c r="W63" s="94">
        <v>42642</v>
      </c>
      <c r="X63" s="10">
        <v>45.19</v>
      </c>
      <c r="Y63" s="10">
        <v>45.26</v>
      </c>
      <c r="Z63" s="10">
        <v>44.21</v>
      </c>
      <c r="AA63" s="10">
        <v>44.37</v>
      </c>
      <c r="AB63" s="95">
        <v>45266700</v>
      </c>
      <c r="AC63" s="10">
        <v>44</v>
      </c>
      <c r="AD63" s="2">
        <f t="shared" si="1"/>
        <v>1.0499999999999972</v>
      </c>
      <c r="AE63" s="138">
        <f t="shared" si="2"/>
        <v>-2.0916777926123675E-2</v>
      </c>
    </row>
    <row r="64" spans="2:31" x14ac:dyDescent="0.25">
      <c r="B64" s="380">
        <v>42549</v>
      </c>
      <c r="C64" s="381">
        <v>80</v>
      </c>
      <c r="D64" s="386">
        <v>46.438000000000002</v>
      </c>
      <c r="E64" s="382">
        <v>46.1</v>
      </c>
      <c r="F64" s="382">
        <f t="shared" ref="F64" si="13">C64*(E64-D64)</f>
        <v>-27.040000000000077</v>
      </c>
      <c r="G64" s="382">
        <f t="shared" ref="G64" si="14">D64*C64</f>
        <v>3715.04</v>
      </c>
      <c r="H64" s="383">
        <f t="shared" ref="H64" si="15">(E64-D64)/D64</f>
        <v>-7.2785219001679866E-3</v>
      </c>
      <c r="I64" s="471">
        <v>45</v>
      </c>
      <c r="W64" s="94">
        <v>42641</v>
      </c>
      <c r="X64" s="10">
        <v>45.36</v>
      </c>
      <c r="Y64" s="10">
        <v>45.48</v>
      </c>
      <c r="Z64" s="10">
        <v>44.96</v>
      </c>
      <c r="AA64" s="10">
        <v>45.31</v>
      </c>
      <c r="AB64" s="95">
        <v>28220300</v>
      </c>
      <c r="AC64" s="10">
        <v>44.94</v>
      </c>
      <c r="AD64" s="2">
        <f t="shared" si="1"/>
        <v>0.51999999999999602</v>
      </c>
      <c r="AE64" s="138">
        <f t="shared" si="2"/>
        <v>4.9194991055456772E-3</v>
      </c>
    </row>
    <row r="65" spans="2:31" x14ac:dyDescent="0.25">
      <c r="B65" s="380">
        <v>42552</v>
      </c>
      <c r="C65" s="381">
        <v>80</v>
      </c>
      <c r="D65" s="386">
        <v>46.438400000000001</v>
      </c>
      <c r="E65" s="382">
        <v>47.03</v>
      </c>
      <c r="F65" s="382">
        <f t="shared" ref="F65" si="16">C65*(E65-D65)</f>
        <v>47.327999999999975</v>
      </c>
      <c r="G65" s="382">
        <f t="shared" ref="G65" si="17">D65*C65</f>
        <v>3715.0720000000001</v>
      </c>
      <c r="H65" s="383">
        <f t="shared" ref="H65" si="18">(E65-D65)/D65</f>
        <v>1.2739457001102529E-2</v>
      </c>
      <c r="I65" s="382"/>
      <c r="W65" s="94">
        <v>42640</v>
      </c>
      <c r="X65" s="10">
        <v>44.79</v>
      </c>
      <c r="Y65" s="10">
        <v>45.1</v>
      </c>
      <c r="Z65" s="10">
        <v>44.66</v>
      </c>
      <c r="AA65" s="10">
        <v>45.09</v>
      </c>
      <c r="AB65" s="95">
        <v>24359000</v>
      </c>
      <c r="AC65" s="10">
        <v>44.72</v>
      </c>
      <c r="AD65" s="2">
        <f t="shared" si="1"/>
        <v>0.44000000000000483</v>
      </c>
      <c r="AE65" s="138">
        <f t="shared" si="2"/>
        <v>4.7180408896876358E-3</v>
      </c>
    </row>
    <row r="66" spans="2:31" x14ac:dyDescent="0.25">
      <c r="B66" s="380">
        <v>42556</v>
      </c>
      <c r="C66" s="381">
        <v>80</v>
      </c>
      <c r="D66" s="386">
        <v>46.438400000000001</v>
      </c>
      <c r="E66" s="382">
        <v>46.21</v>
      </c>
      <c r="F66" s="382">
        <f t="shared" ref="F66" si="19">C66*(E66-D66)</f>
        <v>-18.272000000000048</v>
      </c>
      <c r="G66" s="382">
        <f t="shared" ref="G66" si="20">D66*C66</f>
        <v>3715.0720000000001</v>
      </c>
      <c r="H66" s="383">
        <f t="shared" ref="H66" si="21">(E66-D66)/D66</f>
        <v>-4.9183434399118096E-3</v>
      </c>
      <c r="I66" s="382"/>
      <c r="W66" s="94">
        <v>42639</v>
      </c>
      <c r="X66" s="10">
        <v>45.37</v>
      </c>
      <c r="Y66" s="10">
        <v>45.5</v>
      </c>
      <c r="Z66" s="10">
        <v>44.65</v>
      </c>
      <c r="AA66" s="10">
        <v>44.88</v>
      </c>
      <c r="AB66" s="95">
        <v>30938000</v>
      </c>
      <c r="AC66" s="10">
        <v>44.51</v>
      </c>
      <c r="AD66" s="2">
        <f t="shared" si="1"/>
        <v>0.85000000000000142</v>
      </c>
      <c r="AE66" s="138">
        <f t="shared" si="2"/>
        <v>-1.8738977072310425E-2</v>
      </c>
    </row>
    <row r="67" spans="2:31" x14ac:dyDescent="0.25">
      <c r="B67" s="380">
        <v>42562</v>
      </c>
      <c r="C67" s="381">
        <v>80</v>
      </c>
      <c r="D67" s="386">
        <v>46.438400000000001</v>
      </c>
      <c r="E67" s="382">
        <v>48.08</v>
      </c>
      <c r="F67" s="382">
        <f t="shared" ref="F67" si="22">C67*(E67-D67)</f>
        <v>131.32799999999975</v>
      </c>
      <c r="G67" s="382">
        <f t="shared" ref="G67" si="23">D67*C67</f>
        <v>3715.0720000000001</v>
      </c>
      <c r="H67" s="383">
        <f t="shared" ref="H67" si="24">(E67-D67)/D67</f>
        <v>3.5350055126791555E-2</v>
      </c>
      <c r="I67" s="382"/>
      <c r="W67" s="94">
        <v>42636</v>
      </c>
      <c r="X67" s="10">
        <v>45.5</v>
      </c>
      <c r="Y67" s="10">
        <v>45.91</v>
      </c>
      <c r="Z67" s="10">
        <v>45.43</v>
      </c>
      <c r="AA67" s="10">
        <v>45.74</v>
      </c>
      <c r="AB67" s="95">
        <v>28710500</v>
      </c>
      <c r="AC67" s="10">
        <v>45.36</v>
      </c>
      <c r="AD67" s="2">
        <f t="shared" si="1"/>
        <v>0.47999999999999687</v>
      </c>
      <c r="AE67" s="138">
        <f t="shared" si="2"/>
        <v>4.4111160123505577E-4</v>
      </c>
    </row>
    <row r="68" spans="2:31" x14ac:dyDescent="0.25">
      <c r="B68" s="380">
        <v>42563</v>
      </c>
      <c r="C68" s="381">
        <v>80</v>
      </c>
      <c r="D68" s="386">
        <v>46.438400000000001</v>
      </c>
      <c r="E68" s="382">
        <v>48.35</v>
      </c>
      <c r="F68" s="382">
        <f t="shared" ref="F68:F69" si="25">C68*(E68-D68)</f>
        <v>152.928</v>
      </c>
      <c r="G68" s="382">
        <f t="shared" ref="G68:G69" si="26">D68*C68</f>
        <v>3715.0720000000001</v>
      </c>
      <c r="H68" s="383">
        <f t="shared" ref="H68:H69" si="27">(E68-D68)/D68</f>
        <v>4.1164208930540243E-2</v>
      </c>
      <c r="I68" s="382"/>
      <c r="W68" s="94">
        <v>42635</v>
      </c>
      <c r="X68" s="10">
        <v>45.83</v>
      </c>
      <c r="Y68" s="10">
        <v>46.12</v>
      </c>
      <c r="Z68" s="10">
        <v>45.37</v>
      </c>
      <c r="AA68" s="10">
        <v>45.72</v>
      </c>
      <c r="AB68" s="95">
        <v>36964400</v>
      </c>
      <c r="AC68" s="10">
        <v>45.34</v>
      </c>
      <c r="AD68" s="2">
        <f>Y68-Z68</f>
        <v>0.75</v>
      </c>
      <c r="AE68" s="138" t="e">
        <f>AC68/AC69-1</f>
        <v>#DIV/0!</v>
      </c>
    </row>
    <row r="69" spans="2:31" x14ac:dyDescent="0.25">
      <c r="B69" s="380">
        <v>42566</v>
      </c>
      <c r="C69" s="402">
        <v>110</v>
      </c>
      <c r="D69" s="555">
        <v>46.749699999999997</v>
      </c>
      <c r="E69" s="382">
        <v>47.71</v>
      </c>
      <c r="F69" s="382">
        <f t="shared" si="25"/>
        <v>105.63300000000041</v>
      </c>
      <c r="G69" s="382">
        <f t="shared" si="26"/>
        <v>5142.4669999999996</v>
      </c>
      <c r="H69" s="383">
        <f t="shared" si="27"/>
        <v>2.0541308286470369E-2</v>
      </c>
      <c r="I69" s="382" t="s">
        <v>250</v>
      </c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380">
        <v>42569</v>
      </c>
      <c r="C70" s="381">
        <v>110</v>
      </c>
      <c r="D70" s="386">
        <v>46.749699999999997</v>
      </c>
      <c r="E70" s="382">
        <v>48.28</v>
      </c>
      <c r="F70" s="382">
        <f t="shared" ref="F70" si="28">C70*(E70-D70)</f>
        <v>168.33300000000042</v>
      </c>
      <c r="G70" s="382">
        <f t="shared" ref="G70" si="29">D70*C70</f>
        <v>5142.4669999999996</v>
      </c>
      <c r="H70" s="383">
        <f t="shared" ref="H70" si="30">(E70-D70)/D70</f>
        <v>3.2733899896683918E-2</v>
      </c>
      <c r="I70" s="382"/>
    </row>
    <row r="71" spans="2:31" x14ac:dyDescent="0.25">
      <c r="B71" s="380">
        <v>42570</v>
      </c>
      <c r="C71" s="381">
        <v>110</v>
      </c>
      <c r="D71" s="386">
        <v>46.749699999999997</v>
      </c>
      <c r="E71" s="382">
        <v>48.37</v>
      </c>
      <c r="F71" s="382">
        <f t="shared" ref="F71" si="31">C71*(E71-D71)</f>
        <v>178.23300000000003</v>
      </c>
      <c r="G71" s="382">
        <f t="shared" ref="G71" si="32">D71*C71</f>
        <v>5142.4669999999996</v>
      </c>
      <c r="H71" s="383">
        <f t="shared" ref="H71" si="33">(E71-D71)/D71</f>
        <v>3.4659045940401763E-2</v>
      </c>
      <c r="I71" s="382"/>
    </row>
    <row r="72" spans="2:31" x14ac:dyDescent="0.25">
      <c r="B72" s="380">
        <v>42571</v>
      </c>
      <c r="C72" s="381">
        <v>110</v>
      </c>
      <c r="D72" s="386">
        <v>46.749699999999997</v>
      </c>
      <c r="E72" s="382">
        <v>48.61</v>
      </c>
      <c r="F72" s="382">
        <f t="shared" ref="F72" si="34">C72*(E72-D72)</f>
        <v>204.63300000000027</v>
      </c>
      <c r="G72" s="382">
        <f t="shared" ref="G72" si="35">D72*C72</f>
        <v>5142.4669999999996</v>
      </c>
      <c r="H72" s="383">
        <f t="shared" ref="H72" si="36">(E72-D72)/D72</f>
        <v>3.9792768723649612E-2</v>
      </c>
      <c r="I72" s="382"/>
    </row>
    <row r="73" spans="2:31" x14ac:dyDescent="0.25">
      <c r="B73" s="380">
        <v>42572</v>
      </c>
      <c r="C73" s="381">
        <v>110</v>
      </c>
      <c r="D73" s="386">
        <v>46.749699999999997</v>
      </c>
      <c r="E73" s="382">
        <v>48.3</v>
      </c>
      <c r="F73" s="382">
        <f t="shared" ref="F73" si="37">C73*(E73-D73)</f>
        <v>170.53300000000002</v>
      </c>
      <c r="G73" s="382">
        <f t="shared" ref="G73" si="38">D73*C73</f>
        <v>5142.4669999999996</v>
      </c>
      <c r="H73" s="383">
        <f t="shared" ref="H73" si="39">(E73-D73)/D73</f>
        <v>3.3161710128621145E-2</v>
      </c>
      <c r="I73" s="382"/>
    </row>
    <row r="74" spans="2:31" x14ac:dyDescent="0.25">
      <c r="B74" s="380">
        <v>42576</v>
      </c>
      <c r="C74" s="381">
        <v>110</v>
      </c>
      <c r="D74" s="386">
        <v>46.749699999999997</v>
      </c>
      <c r="E74" s="382">
        <v>48.12</v>
      </c>
      <c r="F74" s="382">
        <f t="shared" ref="F74" si="40">C74*(E74-D74)</f>
        <v>150.73300000000003</v>
      </c>
      <c r="G74" s="382">
        <f t="shared" ref="G74" si="41">D74*C74</f>
        <v>5142.4669999999996</v>
      </c>
      <c r="H74" s="383">
        <f t="shared" ref="H74" si="42">(E74-D74)/D74</f>
        <v>2.9311418041185301E-2</v>
      </c>
      <c r="I74" s="382"/>
    </row>
    <row r="75" spans="2:31" x14ac:dyDescent="0.25">
      <c r="B75" s="380">
        <v>42585</v>
      </c>
      <c r="C75" s="381">
        <v>110</v>
      </c>
      <c r="D75" s="386">
        <v>46.749699999999997</v>
      </c>
      <c r="E75" s="382">
        <v>47.7</v>
      </c>
      <c r="F75" s="382">
        <f t="shared" ref="F75:F76" si="43">C75*(E75-D75)</f>
        <v>104.53300000000063</v>
      </c>
      <c r="G75" s="382">
        <f t="shared" ref="G75:G76" si="44">D75*C75</f>
        <v>5142.4669999999996</v>
      </c>
      <c r="H75" s="383">
        <f t="shared" ref="H75:H76" si="45">(E75-D75)/D75</f>
        <v>2.0327403170501752E-2</v>
      </c>
      <c r="I75" s="382"/>
    </row>
    <row r="76" spans="2:31" x14ac:dyDescent="0.25">
      <c r="B76" s="380">
        <v>42587</v>
      </c>
      <c r="C76" s="381">
        <v>80</v>
      </c>
      <c r="D76" s="386">
        <v>46.025700000000001</v>
      </c>
      <c r="E76" s="382">
        <v>48.43</v>
      </c>
      <c r="F76" s="382">
        <f t="shared" si="43"/>
        <v>192.34399999999994</v>
      </c>
      <c r="G76" s="382">
        <f t="shared" si="44"/>
        <v>3682.056</v>
      </c>
      <c r="H76" s="383">
        <f t="shared" si="45"/>
        <v>5.2238206045752682E-2</v>
      </c>
      <c r="I76" s="382"/>
    </row>
    <row r="77" spans="2:31" x14ac:dyDescent="0.25">
      <c r="B77" s="380">
        <v>42600</v>
      </c>
      <c r="C77" s="381">
        <v>80</v>
      </c>
      <c r="D77" s="386">
        <v>46.026000000000003</v>
      </c>
      <c r="E77" s="382">
        <v>48.53</v>
      </c>
      <c r="F77" s="382">
        <f t="shared" ref="F77" si="46">C77*(E77-D77)</f>
        <v>200.31999999999982</v>
      </c>
      <c r="G77" s="382">
        <f t="shared" ref="G77" si="47">D77*C77</f>
        <v>3682.0800000000004</v>
      </c>
      <c r="H77" s="383">
        <f t="shared" ref="H77" si="48">(E77-D77)/D77</f>
        <v>5.4404032503367609E-2</v>
      </c>
      <c r="I77" s="382"/>
    </row>
    <row r="78" spans="2:31" x14ac:dyDescent="0.25">
      <c r="B78" s="380">
        <v>42601</v>
      </c>
      <c r="C78" s="381">
        <v>80</v>
      </c>
      <c r="D78" s="386">
        <v>46.026000000000003</v>
      </c>
      <c r="E78" s="382">
        <v>48.65</v>
      </c>
      <c r="F78" s="382">
        <f t="shared" ref="F78" si="49">C78*(E78-D78)</f>
        <v>209.91999999999962</v>
      </c>
      <c r="G78" s="382">
        <f t="shared" ref="G78" si="50">D78*C78</f>
        <v>3682.0800000000004</v>
      </c>
      <c r="H78" s="383">
        <f t="shared" ref="H78" si="51">(E78-D78)/D78</f>
        <v>5.7011254508321278E-2</v>
      </c>
      <c r="I78" s="382"/>
    </row>
    <row r="79" spans="2:31" x14ac:dyDescent="0.25">
      <c r="B79" s="380">
        <v>42605</v>
      </c>
      <c r="C79" s="381">
        <v>80</v>
      </c>
      <c r="D79" s="386">
        <v>46.026000000000003</v>
      </c>
      <c r="E79" s="382">
        <v>48.41</v>
      </c>
      <c r="F79" s="382">
        <f t="shared" ref="F79" si="52">C79*(E79-D79)</f>
        <v>190.71999999999946</v>
      </c>
      <c r="G79" s="382">
        <f t="shared" ref="G79" si="53">D79*C79</f>
        <v>3682.0800000000004</v>
      </c>
      <c r="H79" s="383">
        <f t="shared" ref="H79" si="54">(E79-D79)/D79</f>
        <v>5.1796810498413788E-2</v>
      </c>
      <c r="I79" s="382"/>
    </row>
    <row r="80" spans="2:31" x14ac:dyDescent="0.25">
      <c r="B80" s="380">
        <v>42606</v>
      </c>
      <c r="C80" s="381">
        <v>80</v>
      </c>
      <c r="D80" s="386">
        <v>46.026000000000003</v>
      </c>
      <c r="E80" s="382">
        <v>48.63</v>
      </c>
      <c r="F80" s="382">
        <f t="shared" ref="F80" si="55">C80*(E80-D80)</f>
        <v>208.31999999999994</v>
      </c>
      <c r="G80" s="382">
        <f t="shared" ref="G80" si="56">D80*C80</f>
        <v>3682.0800000000004</v>
      </c>
      <c r="H80" s="383">
        <f t="shared" ref="H80" si="57">(E80-D80)/D80</f>
        <v>5.6576717507495738E-2</v>
      </c>
      <c r="I80" s="382"/>
    </row>
    <row r="81" spans="2:9" x14ac:dyDescent="0.25">
      <c r="B81" s="380">
        <v>42607</v>
      </c>
      <c r="C81" s="381">
        <v>80</v>
      </c>
      <c r="D81" s="386">
        <v>46.026000000000003</v>
      </c>
      <c r="E81" s="382">
        <v>48.38</v>
      </c>
      <c r="F81" s="382">
        <f t="shared" ref="F81" si="58">C81*(E81-D81)</f>
        <v>188.31999999999994</v>
      </c>
      <c r="G81" s="382">
        <f t="shared" ref="G81" si="59">D81*C81</f>
        <v>3682.0800000000004</v>
      </c>
      <c r="H81" s="383">
        <f t="shared" ref="H81" si="60">(E81-D81)/D81</f>
        <v>5.1145004997175489E-2</v>
      </c>
      <c r="I81" s="382"/>
    </row>
    <row r="82" spans="2:9" x14ac:dyDescent="0.25">
      <c r="B82" s="380">
        <v>42608</v>
      </c>
      <c r="C82" s="381">
        <v>80</v>
      </c>
      <c r="D82" s="386">
        <v>46.026000000000003</v>
      </c>
      <c r="E82" s="382">
        <v>48.51</v>
      </c>
      <c r="F82" s="382">
        <f t="shared" ref="F82" si="61">C82*(E82-D82)</f>
        <v>198.71999999999957</v>
      </c>
      <c r="G82" s="382">
        <f t="shared" ref="G82" si="62">D82*C82</f>
        <v>3682.0800000000004</v>
      </c>
      <c r="H82" s="383">
        <f t="shared" ref="H82" si="63">(E82-D82)/D82</f>
        <v>5.3969495502541924E-2</v>
      </c>
      <c r="I82" s="382"/>
    </row>
    <row r="83" spans="2:9" x14ac:dyDescent="0.25">
      <c r="B83" s="380">
        <v>42611</v>
      </c>
      <c r="C83" s="381">
        <v>0</v>
      </c>
      <c r="D83" s="386"/>
      <c r="E83" s="382"/>
      <c r="F83" s="382">
        <v>294.61</v>
      </c>
      <c r="G83" s="382"/>
      <c r="H83" s="383"/>
      <c r="I83" s="382"/>
    </row>
    <row r="84" spans="2:9" x14ac:dyDescent="0.25">
      <c r="B84" s="193"/>
      <c r="C84" s="10"/>
      <c r="D84" s="200"/>
      <c r="E84" s="40"/>
      <c r="F84" s="40"/>
      <c r="G84" s="40"/>
      <c r="H84" s="231"/>
      <c r="I84" s="40"/>
    </row>
    <row r="85" spans="2:9" x14ac:dyDescent="0.25">
      <c r="B85" s="193"/>
      <c r="C85" s="10"/>
      <c r="D85" s="200"/>
      <c r="E85" s="40"/>
      <c r="F85" s="40"/>
      <c r="G85" s="40"/>
      <c r="H85" s="231"/>
      <c r="I85" s="40"/>
    </row>
    <row r="86" spans="2:9" x14ac:dyDescent="0.25">
      <c r="B86" s="191" t="s">
        <v>114</v>
      </c>
      <c r="C86" s="191" t="s">
        <v>147</v>
      </c>
      <c r="D86" s="192" t="s">
        <v>146</v>
      </c>
      <c r="E86" s="194" t="s">
        <v>148</v>
      </c>
      <c r="F86" s="194" t="s">
        <v>65</v>
      </c>
      <c r="G86" s="229" t="s">
        <v>152</v>
      </c>
      <c r="H86" s="229" t="s">
        <v>88</v>
      </c>
      <c r="I86" s="229" t="s">
        <v>156</v>
      </c>
    </row>
    <row r="87" spans="2:9" x14ac:dyDescent="0.25">
      <c r="B87" s="266">
        <v>42627</v>
      </c>
      <c r="C87" s="261">
        <v>40</v>
      </c>
      <c r="D87" s="545">
        <v>46.47</v>
      </c>
      <c r="E87" s="262">
        <v>46.52</v>
      </c>
      <c r="F87" s="262">
        <f t="shared" ref="F87" si="64">C87*(E87-D87)</f>
        <v>2.0000000000001705</v>
      </c>
      <c r="G87" s="262">
        <f t="shared" ref="G87" si="65">D87*C87</f>
        <v>1858.8</v>
      </c>
      <c r="H87" s="276">
        <f t="shared" ref="H87" si="66">(E87-D87)/D87</f>
        <v>1.0759629868733434E-3</v>
      </c>
      <c r="I87" s="262"/>
    </row>
    <row r="88" spans="2:9" x14ac:dyDescent="0.25">
      <c r="B88" s="266">
        <v>42629</v>
      </c>
      <c r="C88" s="261">
        <v>40</v>
      </c>
      <c r="D88" s="545">
        <v>46.47</v>
      </c>
      <c r="E88" s="262">
        <v>45.43</v>
      </c>
      <c r="F88" s="262">
        <f t="shared" ref="F88" si="67">C88*(E88-D88)</f>
        <v>-41.599999999999966</v>
      </c>
      <c r="G88" s="262">
        <f t="shared" ref="G88" si="68">D88*C88</f>
        <v>1858.8</v>
      </c>
      <c r="H88" s="276">
        <f t="shared" ref="H88" si="69">(E88-D88)/D88</f>
        <v>-2.2380030126963615E-2</v>
      </c>
      <c r="I88" s="262"/>
    </row>
    <row r="89" spans="2:9" x14ac:dyDescent="0.25">
      <c r="B89" s="266">
        <v>42632</v>
      </c>
      <c r="C89" s="261">
        <v>40</v>
      </c>
      <c r="D89" s="545">
        <v>46.47</v>
      </c>
      <c r="E89" s="262">
        <v>46.01</v>
      </c>
      <c r="F89" s="262">
        <f t="shared" ref="F89" si="70">C89*(E89-D89)</f>
        <v>-18.400000000000034</v>
      </c>
      <c r="G89" s="262">
        <f t="shared" ref="G89" si="71">D89*C89</f>
        <v>1858.8</v>
      </c>
      <c r="H89" s="276">
        <f t="shared" ref="H89" si="72">(E89-D89)/D89</f>
        <v>-9.8988594792339332E-3</v>
      </c>
      <c r="I89" s="262"/>
    </row>
    <row r="90" spans="2:9" x14ac:dyDescent="0.25">
      <c r="B90" s="266">
        <v>42633</v>
      </c>
      <c r="C90" s="261">
        <v>40</v>
      </c>
      <c r="D90" s="545">
        <v>46.47</v>
      </c>
      <c r="E90" s="262">
        <v>46.5</v>
      </c>
      <c r="F90" s="262">
        <f t="shared" ref="F90" si="73">C90*(E90-D90)</f>
        <v>1.2000000000000455</v>
      </c>
      <c r="G90" s="262">
        <f t="shared" ref="G90" si="74">D90*C90</f>
        <v>1858.8</v>
      </c>
      <c r="H90" s="276">
        <f t="shared" ref="H90" si="75">(E90-D90)/D90</f>
        <v>6.455777921239754E-4</v>
      </c>
      <c r="I90" s="262"/>
    </row>
    <row r="91" spans="2:9" x14ac:dyDescent="0.25">
      <c r="B91" s="266">
        <v>42634</v>
      </c>
      <c r="C91" s="261">
        <v>40</v>
      </c>
      <c r="D91" s="545">
        <v>46.47</v>
      </c>
      <c r="E91" s="262">
        <v>45.83</v>
      </c>
      <c r="F91" s="262">
        <f t="shared" ref="F91:F92" si="76">C91*(E91-D91)</f>
        <v>-25.600000000000023</v>
      </c>
      <c r="G91" s="262">
        <f t="shared" ref="G91:G92" si="77">D91*C91</f>
        <v>1858.8</v>
      </c>
      <c r="H91" s="276">
        <f t="shared" ref="H91:H92" si="78">(E91-D91)/D91</f>
        <v>-1.3772326231977633E-2</v>
      </c>
      <c r="I91" s="262"/>
    </row>
    <row r="92" spans="2:9" x14ac:dyDescent="0.25">
      <c r="B92" s="266">
        <v>42639</v>
      </c>
      <c r="C92" s="261">
        <v>80</v>
      </c>
      <c r="D92" s="545">
        <v>45.634999999999998</v>
      </c>
      <c r="E92" s="262">
        <v>44.88</v>
      </c>
      <c r="F92" s="262">
        <f t="shared" si="76"/>
        <v>-60.399999999999636</v>
      </c>
      <c r="G92" s="262">
        <f t="shared" si="77"/>
        <v>3650.7999999999997</v>
      </c>
      <c r="H92" s="276">
        <f t="shared" si="78"/>
        <v>-1.654431905335807E-2</v>
      </c>
      <c r="I92" s="262"/>
    </row>
    <row r="93" spans="2:9" x14ac:dyDescent="0.25">
      <c r="B93" s="266">
        <v>42646</v>
      </c>
      <c r="C93" s="261">
        <v>80</v>
      </c>
      <c r="D93" s="545">
        <v>45.634999999999998</v>
      </c>
      <c r="E93" s="262">
        <v>43.83</v>
      </c>
      <c r="F93" s="262">
        <f t="shared" ref="F93" si="79">C93*(E93-D93)</f>
        <v>-144.39999999999998</v>
      </c>
      <c r="G93" s="262">
        <f t="shared" ref="G93" si="80">D93*C93</f>
        <v>3650.7999999999997</v>
      </c>
      <c r="H93" s="276">
        <f t="shared" ref="H93" si="81">(E93-D93)/D93</f>
        <v>-3.9552974690478797E-2</v>
      </c>
      <c r="I93" s="262"/>
    </row>
    <row r="94" spans="2:9" x14ac:dyDescent="0.25">
      <c r="B94" s="266">
        <v>42648</v>
      </c>
      <c r="C94" s="261">
        <v>80</v>
      </c>
      <c r="D94" s="545">
        <v>45.634999999999998</v>
      </c>
      <c r="E94" s="262">
        <v>44.99</v>
      </c>
      <c r="F94" s="262">
        <f t="shared" ref="F94" si="82">C94*(E94-D94)</f>
        <v>-51.599999999999682</v>
      </c>
      <c r="G94" s="262">
        <f t="shared" ref="G94" si="83">D94*C94</f>
        <v>3650.7999999999997</v>
      </c>
      <c r="H94" s="276">
        <f t="shared" ref="H94" si="84">(E94-D94)/D94</f>
        <v>-1.4133888462802587E-2</v>
      </c>
      <c r="I94" s="262"/>
    </row>
    <row r="95" spans="2:9" x14ac:dyDescent="0.25">
      <c r="B95" s="266">
        <v>42649</v>
      </c>
      <c r="C95" s="261">
        <v>80</v>
      </c>
      <c r="D95" s="545">
        <v>45.634999999999998</v>
      </c>
      <c r="E95" s="262">
        <v>45.18</v>
      </c>
      <c r="F95" s="262">
        <f t="shared" ref="F95" si="85">C95*(E95-D95)</f>
        <v>-36.399999999999864</v>
      </c>
      <c r="G95" s="262">
        <f t="shared" ref="G95" si="86">D95*C95</f>
        <v>3650.7999999999997</v>
      </c>
      <c r="H95" s="276">
        <f t="shared" ref="H95" si="87">(E95-D95)/D95</f>
        <v>-9.9704174427522364E-3</v>
      </c>
      <c r="I95" s="262"/>
    </row>
    <row r="96" spans="2:9" x14ac:dyDescent="0.25">
      <c r="B96" s="266">
        <v>42650</v>
      </c>
      <c r="C96" s="261">
        <v>80</v>
      </c>
      <c r="D96" s="545">
        <v>45.634999999999998</v>
      </c>
      <c r="E96" s="262">
        <v>45.33</v>
      </c>
      <c r="F96" s="262">
        <f t="shared" ref="F96:F100" si="88">C96*(E96-D96)</f>
        <v>-24.399999999999977</v>
      </c>
      <c r="G96" s="262">
        <f t="shared" ref="G96:G100" si="89">D96*C96</f>
        <v>3650.7999999999997</v>
      </c>
      <c r="H96" s="276">
        <f t="shared" ref="H96:H100" si="90">(E96-D96)/D96</f>
        <v>-6.6834666374493206E-3</v>
      </c>
      <c r="I96" s="262"/>
    </row>
    <row r="97" spans="1:13" x14ac:dyDescent="0.25">
      <c r="B97" s="266">
        <v>42670</v>
      </c>
      <c r="C97" s="261">
        <v>40</v>
      </c>
      <c r="D97" s="545">
        <v>44.790999999999997</v>
      </c>
      <c r="E97" s="262">
        <v>46.41</v>
      </c>
      <c r="F97" s="262">
        <f t="shared" si="88"/>
        <v>64.759999999999991</v>
      </c>
      <c r="G97" s="262">
        <f t="shared" si="89"/>
        <v>1791.6399999999999</v>
      </c>
      <c r="H97" s="276">
        <f t="shared" si="90"/>
        <v>3.6145654260900627E-2</v>
      </c>
      <c r="I97" s="262"/>
    </row>
    <row r="98" spans="1:13" x14ac:dyDescent="0.25">
      <c r="B98" s="266">
        <v>42678</v>
      </c>
      <c r="C98" s="261">
        <v>80</v>
      </c>
      <c r="D98" s="545">
        <v>44.8705</v>
      </c>
      <c r="E98" s="262">
        <v>44.6</v>
      </c>
      <c r="F98" s="262">
        <f t="shared" si="88"/>
        <v>-21.639999999999873</v>
      </c>
      <c r="G98" s="262">
        <f t="shared" si="89"/>
        <v>3589.64</v>
      </c>
      <c r="H98" s="276">
        <f t="shared" si="90"/>
        <v>-6.0284596784078272E-3</v>
      </c>
      <c r="I98" s="262"/>
    </row>
    <row r="99" spans="1:13" x14ac:dyDescent="0.25">
      <c r="B99" s="266">
        <v>42701</v>
      </c>
      <c r="C99" s="261">
        <v>40</v>
      </c>
      <c r="D99" s="545">
        <v>43.161999999999999</v>
      </c>
      <c r="E99" s="262">
        <v>52.62</v>
      </c>
      <c r="F99" s="262">
        <f t="shared" si="88"/>
        <v>378.31999999999994</v>
      </c>
      <c r="G99" s="262">
        <f t="shared" si="89"/>
        <v>1726.48</v>
      </c>
      <c r="H99" s="276">
        <f t="shared" si="90"/>
        <v>0.21912793661090771</v>
      </c>
      <c r="I99" s="262"/>
    </row>
    <row r="100" spans="1:13" x14ac:dyDescent="0.25">
      <c r="B100" s="266">
        <v>42706</v>
      </c>
      <c r="C100" s="261">
        <v>40</v>
      </c>
      <c r="D100" s="545">
        <v>42.781999999999996</v>
      </c>
      <c r="E100" s="262">
        <v>53.58</v>
      </c>
      <c r="F100" s="262">
        <f t="shared" si="88"/>
        <v>431.92000000000007</v>
      </c>
      <c r="G100" s="262">
        <f t="shared" si="89"/>
        <v>1711.2799999999997</v>
      </c>
      <c r="H100" s="276">
        <f t="shared" si="90"/>
        <v>0.252395867420878</v>
      </c>
      <c r="I100" s="262"/>
    </row>
    <row r="101" spans="1:13" x14ac:dyDescent="0.25">
      <c r="B101" s="266">
        <v>42710</v>
      </c>
      <c r="C101" s="261">
        <v>0</v>
      </c>
      <c r="D101" s="545"/>
      <c r="E101" s="262"/>
      <c r="F101" s="262">
        <v>491.87</v>
      </c>
      <c r="G101" s="262"/>
      <c r="H101" s="276"/>
      <c r="I101" s="262"/>
    </row>
    <row r="102" spans="1:13" x14ac:dyDescent="0.25">
      <c r="B102" s="193"/>
      <c r="C102" s="10"/>
      <c r="D102" s="200"/>
      <c r="E102" s="40"/>
      <c r="F102" s="40"/>
      <c r="G102" s="40"/>
      <c r="H102" s="231"/>
      <c r="I102" s="40"/>
    </row>
    <row r="103" spans="1:13" x14ac:dyDescent="0.25">
      <c r="B103" s="193"/>
      <c r="C103" s="10"/>
      <c r="D103" s="200"/>
      <c r="E103" s="40"/>
      <c r="F103" s="40"/>
      <c r="G103" s="40"/>
      <c r="H103" s="231"/>
      <c r="I103" s="40"/>
    </row>
    <row r="106" spans="1:13" x14ac:dyDescent="0.25">
      <c r="L106" t="s">
        <v>65</v>
      </c>
      <c r="M106" s="40">
        <f>M124+K124-F124</f>
        <v>828.28000000000611</v>
      </c>
    </row>
    <row r="107" spans="1:13" x14ac:dyDescent="0.25">
      <c r="A107" s="263" t="s">
        <v>1</v>
      </c>
      <c r="B107" s="263" t="s">
        <v>2</v>
      </c>
      <c r="C107" s="263" t="s">
        <v>4</v>
      </c>
      <c r="D107" s="264" t="s">
        <v>5</v>
      </c>
      <c r="E107" s="264" t="s">
        <v>90</v>
      </c>
      <c r="F107" s="264" t="s">
        <v>60</v>
      </c>
      <c r="G107" s="263" t="s">
        <v>3</v>
      </c>
      <c r="H107" s="263" t="s">
        <v>6</v>
      </c>
      <c r="I107" s="264" t="s">
        <v>7</v>
      </c>
      <c r="J107" s="264" t="s">
        <v>89</v>
      </c>
      <c r="K107" s="264" t="s">
        <v>61</v>
      </c>
      <c r="L107" s="263" t="s">
        <v>77</v>
      </c>
      <c r="M107" s="263" t="s">
        <v>38</v>
      </c>
    </row>
    <row r="108" spans="1:13" x14ac:dyDescent="0.25">
      <c r="A108" s="265" t="s">
        <v>176</v>
      </c>
      <c r="B108" s="266">
        <v>42376</v>
      </c>
      <c r="C108" s="261">
        <v>40</v>
      </c>
      <c r="D108" s="262">
        <v>50.5</v>
      </c>
      <c r="E108" s="262">
        <v>0</v>
      </c>
      <c r="F108" s="262">
        <f t="shared" ref="F108:F112" si="91">C108*D108+E108</f>
        <v>2020</v>
      </c>
      <c r="G108" s="261"/>
      <c r="H108" s="261"/>
      <c r="I108" s="262"/>
      <c r="J108" s="262"/>
      <c r="K108" s="262"/>
      <c r="L108" s="266">
        <v>42430</v>
      </c>
      <c r="M108" s="262">
        <v>15</v>
      </c>
    </row>
    <row r="109" spans="1:13" x14ac:dyDescent="0.25">
      <c r="A109" s="268" t="s">
        <v>71</v>
      </c>
      <c r="B109" s="266">
        <v>42466</v>
      </c>
      <c r="C109" s="261">
        <v>40</v>
      </c>
      <c r="D109" s="262">
        <v>47.38</v>
      </c>
      <c r="E109" s="262">
        <v>0</v>
      </c>
      <c r="F109" s="262">
        <f t="shared" si="91"/>
        <v>1895.2</v>
      </c>
      <c r="G109" s="266">
        <v>42473</v>
      </c>
      <c r="H109" s="267">
        <v>40</v>
      </c>
      <c r="I109" s="262">
        <v>48.91</v>
      </c>
      <c r="J109" s="262">
        <v>0.04</v>
      </c>
      <c r="K109" s="262">
        <f t="shared" ref="K109:K115" si="92">I109*H109-J109</f>
        <v>1956.36</v>
      </c>
      <c r="L109" s="266">
        <v>42522</v>
      </c>
      <c r="M109" s="262">
        <v>30.4</v>
      </c>
    </row>
    <row r="110" spans="1:13" x14ac:dyDescent="0.25">
      <c r="A110" s="261"/>
      <c r="B110" s="266">
        <v>42474</v>
      </c>
      <c r="C110" s="261">
        <v>40</v>
      </c>
      <c r="D110" s="262">
        <v>48.55</v>
      </c>
      <c r="E110" s="262">
        <v>0</v>
      </c>
      <c r="F110" s="262">
        <f t="shared" si="91"/>
        <v>1942</v>
      </c>
      <c r="G110" s="266">
        <v>42487</v>
      </c>
      <c r="H110" s="267">
        <v>40</v>
      </c>
      <c r="I110" s="262">
        <v>50.97</v>
      </c>
      <c r="J110" s="262">
        <v>0.04</v>
      </c>
      <c r="K110" s="262">
        <f t="shared" si="92"/>
        <v>2038.76</v>
      </c>
      <c r="L110" s="266">
        <v>42614</v>
      </c>
      <c r="M110" s="262">
        <v>41.8</v>
      </c>
    </row>
    <row r="111" spans="1:13" x14ac:dyDescent="0.25">
      <c r="A111" s="261"/>
      <c r="B111" s="266">
        <v>42489</v>
      </c>
      <c r="C111" s="261">
        <v>40</v>
      </c>
      <c r="D111" s="262">
        <v>50.01</v>
      </c>
      <c r="E111" s="262">
        <v>0</v>
      </c>
      <c r="F111" s="262">
        <f t="shared" si="91"/>
        <v>2000.3999999999999</v>
      </c>
      <c r="G111" s="266">
        <v>42514</v>
      </c>
      <c r="H111" s="411">
        <v>40</v>
      </c>
      <c r="I111" s="370">
        <v>49.29</v>
      </c>
      <c r="J111" s="370">
        <v>0.04</v>
      </c>
      <c r="K111" s="370">
        <f t="shared" si="92"/>
        <v>1971.56</v>
      </c>
      <c r="L111" s="261"/>
      <c r="M111" s="261"/>
    </row>
    <row r="112" spans="1:13" x14ac:dyDescent="0.25">
      <c r="A112" s="261"/>
      <c r="B112" s="266">
        <v>42503</v>
      </c>
      <c r="C112" s="261">
        <v>10</v>
      </c>
      <c r="D112" s="262">
        <v>48.2</v>
      </c>
      <c r="E112" s="262">
        <v>0</v>
      </c>
      <c r="F112" s="262">
        <f t="shared" si="91"/>
        <v>482</v>
      </c>
      <c r="G112" s="266">
        <v>42517</v>
      </c>
      <c r="H112" s="267">
        <v>20</v>
      </c>
      <c r="I112" s="262">
        <v>50.72</v>
      </c>
      <c r="J112" s="262">
        <v>0.02</v>
      </c>
      <c r="K112" s="370">
        <f t="shared" si="92"/>
        <v>1014.38</v>
      </c>
      <c r="L112" s="261"/>
      <c r="M112" s="261"/>
    </row>
    <row r="113" spans="1:13" x14ac:dyDescent="0.25">
      <c r="A113" s="261"/>
      <c r="B113" s="266">
        <v>42503</v>
      </c>
      <c r="C113" s="261">
        <v>20</v>
      </c>
      <c r="D113" s="262">
        <v>48.2</v>
      </c>
      <c r="E113" s="262">
        <v>0</v>
      </c>
      <c r="F113" s="262">
        <f>C113*D113+E113</f>
        <v>964</v>
      </c>
      <c r="G113" s="266">
        <v>42527</v>
      </c>
      <c r="H113" s="267">
        <v>30</v>
      </c>
      <c r="I113" s="262">
        <v>50.59</v>
      </c>
      <c r="J113" s="262">
        <v>0.03</v>
      </c>
      <c r="K113" s="370">
        <f t="shared" si="92"/>
        <v>1517.67</v>
      </c>
      <c r="L113" s="261"/>
      <c r="M113" s="261"/>
    </row>
    <row r="114" spans="1:13" x14ac:dyDescent="0.25">
      <c r="A114" s="261"/>
      <c r="B114" s="266">
        <v>42524</v>
      </c>
      <c r="C114" s="261">
        <v>30</v>
      </c>
      <c r="D114" s="262">
        <v>50.01</v>
      </c>
      <c r="E114" s="262">
        <v>0</v>
      </c>
      <c r="F114" s="262">
        <f>C114*D114+E114</f>
        <v>1500.3</v>
      </c>
      <c r="G114" s="266">
        <v>42587</v>
      </c>
      <c r="H114" s="267">
        <v>30</v>
      </c>
      <c r="I114" s="262">
        <v>48.68</v>
      </c>
      <c r="J114" s="262">
        <v>0.03</v>
      </c>
      <c r="K114" s="262">
        <f t="shared" si="92"/>
        <v>1460.3700000000001</v>
      </c>
      <c r="L114" s="261"/>
      <c r="M114" s="261"/>
    </row>
    <row r="115" spans="1:13" x14ac:dyDescent="0.25">
      <c r="A115" s="261"/>
      <c r="B115" s="266">
        <v>42531</v>
      </c>
      <c r="C115" s="261">
        <v>30</v>
      </c>
      <c r="D115" s="262">
        <v>48.51</v>
      </c>
      <c r="E115" s="262">
        <v>0</v>
      </c>
      <c r="F115" s="262">
        <f>C115*D115+E115</f>
        <v>1455.3</v>
      </c>
      <c r="G115" s="266">
        <v>42611</v>
      </c>
      <c r="H115" s="267">
        <v>80</v>
      </c>
      <c r="I115" s="262">
        <v>49.71</v>
      </c>
      <c r="J115" s="262">
        <v>0.09</v>
      </c>
      <c r="K115" s="262">
        <f t="shared" si="92"/>
        <v>3976.71</v>
      </c>
      <c r="L115" s="261"/>
      <c r="M115" s="261"/>
    </row>
    <row r="116" spans="1:13" x14ac:dyDescent="0.25">
      <c r="A116" s="261"/>
      <c r="B116" s="266">
        <v>42566</v>
      </c>
      <c r="C116" s="261">
        <v>30</v>
      </c>
      <c r="D116" s="262">
        <v>47.58</v>
      </c>
      <c r="E116" s="262">
        <v>0</v>
      </c>
      <c r="F116" s="262">
        <f>C116*D116+E116</f>
        <v>1427.3999999999999</v>
      </c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6">
        <v>42627</v>
      </c>
      <c r="C117" s="261">
        <v>40</v>
      </c>
      <c r="D117" s="262">
        <v>46.47</v>
      </c>
      <c r="E117" s="262">
        <v>0</v>
      </c>
      <c r="F117" s="262">
        <f>D117*C117+E117</f>
        <v>1858.8</v>
      </c>
      <c r="G117" s="266">
        <v>42670</v>
      </c>
      <c r="H117" s="267">
        <v>40</v>
      </c>
      <c r="I117" s="262">
        <v>46.48</v>
      </c>
      <c r="J117" s="262">
        <v>0.04</v>
      </c>
      <c r="K117" s="262">
        <f>I117*H117-J117</f>
        <v>1859.1599999999999</v>
      </c>
      <c r="L117" s="266">
        <v>42705</v>
      </c>
      <c r="M117" s="262">
        <v>15.2</v>
      </c>
    </row>
    <row r="118" spans="1:13" x14ac:dyDescent="0.25">
      <c r="A118" s="261"/>
      <c r="B118" s="266">
        <v>42639</v>
      </c>
      <c r="C118" s="261">
        <v>40</v>
      </c>
      <c r="D118" s="262">
        <v>44.8</v>
      </c>
      <c r="E118" s="262">
        <v>0</v>
      </c>
      <c r="F118" s="262">
        <f>D118*C118+E118</f>
        <v>1792</v>
      </c>
      <c r="G118" s="266">
        <v>42683</v>
      </c>
      <c r="H118" s="267">
        <v>40</v>
      </c>
      <c r="I118" s="262">
        <v>46.58</v>
      </c>
      <c r="J118" s="262">
        <v>0.04</v>
      </c>
      <c r="K118" s="262">
        <f>I118*H118-J118</f>
        <v>1863.1599999999999</v>
      </c>
      <c r="L118" s="266"/>
      <c r="M118" s="262"/>
    </row>
    <row r="119" spans="1:13" x14ac:dyDescent="0.25">
      <c r="A119" s="261"/>
      <c r="B119" s="266">
        <v>42678</v>
      </c>
      <c r="C119" s="261">
        <v>40</v>
      </c>
      <c r="D119" s="262">
        <v>44.95</v>
      </c>
      <c r="E119" s="262">
        <v>0</v>
      </c>
      <c r="F119" s="262">
        <f>D119*C119+E119</f>
        <v>1798</v>
      </c>
      <c r="G119" s="266">
        <v>42710</v>
      </c>
      <c r="H119" s="267">
        <v>40</v>
      </c>
      <c r="I119" s="262">
        <v>55.08</v>
      </c>
      <c r="J119" s="262">
        <v>0.05</v>
      </c>
      <c r="K119" s="262">
        <f>I119*H119-J119</f>
        <v>2203.1499999999996</v>
      </c>
      <c r="L119" s="266"/>
      <c r="M119" s="261"/>
    </row>
    <row r="120" spans="1:13" x14ac:dyDescent="0.25">
      <c r="A120" s="261"/>
      <c r="B120" s="266"/>
      <c r="C120" s="261"/>
      <c r="D120" s="262"/>
      <c r="E120" s="262"/>
      <c r="F120" s="262"/>
      <c r="G120" s="266"/>
      <c r="H120" s="411"/>
      <c r="I120" s="370"/>
      <c r="J120" s="370"/>
      <c r="K120" s="370"/>
      <c r="L120" s="261"/>
      <c r="M120" s="261"/>
    </row>
    <row r="121" spans="1:13" x14ac:dyDescent="0.25">
      <c r="A121" s="261"/>
      <c r="B121" s="266"/>
      <c r="C121" s="261"/>
      <c r="D121" s="262"/>
      <c r="E121" s="262"/>
      <c r="F121" s="262"/>
      <c r="G121" s="266"/>
      <c r="H121" s="267"/>
      <c r="I121" s="262"/>
      <c r="J121" s="262"/>
      <c r="K121" s="370"/>
      <c r="L121" s="261"/>
      <c r="M121" s="261"/>
    </row>
    <row r="122" spans="1:13" x14ac:dyDescent="0.25">
      <c r="A122" s="261"/>
      <c r="B122" s="266"/>
      <c r="C122" s="261"/>
      <c r="D122" s="262"/>
      <c r="E122" s="262"/>
      <c r="F122" s="262"/>
      <c r="G122" s="266"/>
      <c r="H122" s="267"/>
      <c r="I122" s="262"/>
      <c r="J122" s="262"/>
      <c r="K122" s="370"/>
      <c r="L122" s="261"/>
      <c r="M122" s="261"/>
    </row>
    <row r="123" spans="1:13" x14ac:dyDescent="0.25">
      <c r="A123" s="261"/>
      <c r="B123" s="261"/>
      <c r="C123" s="261"/>
      <c r="D123" s="262"/>
      <c r="E123" s="262"/>
      <c r="F123" s="262"/>
      <c r="G123" s="261"/>
      <c r="H123" s="267"/>
      <c r="I123" s="262"/>
      <c r="J123" s="262"/>
      <c r="K123" s="262"/>
      <c r="L123" s="261"/>
      <c r="M123" s="261"/>
    </row>
    <row r="124" spans="1:13" x14ac:dyDescent="0.25">
      <c r="A124" s="32" t="s">
        <v>81</v>
      </c>
      <c r="B124" s="14"/>
      <c r="C124" s="14">
        <f>SUM(C108:C123)</f>
        <v>400</v>
      </c>
      <c r="D124" s="18"/>
      <c r="E124" s="18"/>
      <c r="F124" s="18">
        <f>SUM(F108:F123)</f>
        <v>19135.399999999994</v>
      </c>
      <c r="G124" s="14"/>
      <c r="H124" s="73">
        <f>SUM(H109:H123)</f>
        <v>400</v>
      </c>
      <c r="I124" s="18"/>
      <c r="J124" s="18"/>
      <c r="K124" s="18">
        <f>SUM(K109:K123)</f>
        <v>19861.28</v>
      </c>
      <c r="L124" s="18"/>
      <c r="M124" s="18">
        <f>SUM(M108:M123)</f>
        <v>102.39999999999999</v>
      </c>
    </row>
    <row r="125" spans="1:13" ht="15.75" thickBot="1" x14ac:dyDescent="0.3">
      <c r="A125" s="467" t="s">
        <v>199</v>
      </c>
      <c r="B125" s="468"/>
      <c r="C125" s="469">
        <f>SumByColor($A$19,C108:C123)</f>
        <v>0</v>
      </c>
      <c r="D125" s="469"/>
      <c r="E125" s="469"/>
      <c r="F125" s="470">
        <f>SumByColor($A$19,F108:F123)</f>
        <v>0</v>
      </c>
      <c r="G125" s="469"/>
      <c r="H125" s="469">
        <f>SumByColor($A$19,H108:H123)</f>
        <v>0</v>
      </c>
      <c r="I125" s="469"/>
      <c r="J125" s="469"/>
      <c r="K125" s="470">
        <f>SumByColor($A$19,K108:K123)</f>
        <v>0</v>
      </c>
      <c r="L125" s="469"/>
      <c r="M125" s="470">
        <f t="shared" ref="M125" si="93">SumByColor($A$19,M108:M123)</f>
        <v>0</v>
      </c>
    </row>
  </sheetData>
  <mergeCells count="1">
    <mergeCell ref="P39:Q39"/>
  </mergeCells>
  <conditionalFormatting sqref="F45:F47">
    <cfRule type="expression" dxfId="365" priority="55">
      <formula>F45&gt;0</formula>
    </cfRule>
    <cfRule type="expression" dxfId="364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363" priority="47">
      <formula>F48&gt;0</formula>
    </cfRule>
    <cfRule type="expression" dxfId="362" priority="48">
      <formula>F48&lt;0</formula>
    </cfRule>
  </conditionalFormatting>
  <conditionalFormatting sqref="F48:F76 F83:F85 F92:F103">
    <cfRule type="expression" dxfId="361" priority="49">
      <formula>F48&gt;0</formula>
    </cfRule>
    <cfRule type="expression" dxfId="360" priority="50">
      <formula>F48&lt;0</formula>
    </cfRule>
  </conditionalFormatting>
  <conditionalFormatting sqref="H45:H76 H83:H85 H92:H103">
    <cfRule type="expression" dxfId="359" priority="45">
      <formula>H45&gt;0</formula>
    </cfRule>
    <cfRule type="expression" dxfId="358" priority="46">
      <formula>H45&lt;0</formula>
    </cfRule>
  </conditionalFormatting>
  <conditionalFormatting sqref="F41:F44">
    <cfRule type="expression" dxfId="357" priority="31">
      <formula>F41&gt;0</formula>
    </cfRule>
    <cfRule type="expression" dxfId="356" priority="32">
      <formula>F41&lt;0</formula>
    </cfRule>
  </conditionalFormatting>
  <conditionalFormatting sqref="H41:H44">
    <cfRule type="expression" dxfId="355" priority="29">
      <formula>H41&gt;0</formula>
    </cfRule>
    <cfRule type="expression" dxfId="354" priority="30">
      <formula>H41&lt;0</formula>
    </cfRule>
  </conditionalFormatting>
  <conditionalFormatting sqref="Q8">
    <cfRule type="expression" dxfId="353" priority="25">
      <formula>Q8&gt;0</formula>
    </cfRule>
    <cfRule type="expression" dxfId="352" priority="26">
      <formula>Q8&lt;0</formula>
    </cfRule>
  </conditionalFormatting>
  <conditionalFormatting sqref="Q7">
    <cfRule type="expression" dxfId="351" priority="27">
      <formula>Q7&gt;0</formula>
    </cfRule>
    <cfRule type="expression" dxfId="350" priority="28">
      <formula>Q7&lt;0</formula>
    </cfRule>
  </conditionalFormatting>
  <conditionalFormatting sqref="F77:F82">
    <cfRule type="expression" dxfId="349" priority="21">
      <formula>F77&gt;0</formula>
    </cfRule>
    <cfRule type="expression" dxfId="348" priority="22">
      <formula>F77&lt;0</formula>
    </cfRule>
  </conditionalFormatting>
  <conditionalFormatting sqref="F77:F82">
    <cfRule type="expression" dxfId="347" priority="23">
      <formula>F77&gt;0</formula>
    </cfRule>
    <cfRule type="expression" dxfId="346" priority="24">
      <formula>F77&lt;0</formula>
    </cfRule>
  </conditionalFormatting>
  <conditionalFormatting sqref="H77:H82">
    <cfRule type="expression" dxfId="345" priority="19">
      <formula>H77&gt;0</formula>
    </cfRule>
    <cfRule type="expression" dxfId="344" priority="20">
      <formula>H77&lt;0</formula>
    </cfRule>
  </conditionalFormatting>
  <conditionalFormatting sqref="M106">
    <cfRule type="expression" dxfId="343" priority="15">
      <formula>M106&gt;0</formula>
    </cfRule>
    <cfRule type="expression" dxfId="342" priority="16">
      <formula>M106&lt;0</formula>
    </cfRule>
  </conditionalFormatting>
  <conditionalFormatting sqref="M106">
    <cfRule type="expression" dxfId="341" priority="17">
      <formula>M106&gt;0</formula>
    </cfRule>
    <cfRule type="expression" dxfId="340" priority="18">
      <formula>M106&lt;0</formula>
    </cfRule>
  </conditionalFormatting>
  <conditionalFormatting sqref="F87:F91">
    <cfRule type="expression" dxfId="339" priority="13">
      <formula>F87&gt;0</formula>
    </cfRule>
    <cfRule type="expression" dxfId="338" priority="14">
      <formula>F87&lt;0</formula>
    </cfRule>
  </conditionalFormatting>
  <conditionalFormatting sqref="H87:H91">
    <cfRule type="expression" dxfId="337" priority="11">
      <formula>H87&gt;0</formula>
    </cfRule>
    <cfRule type="expression" dxfId="336" priority="12">
      <formula>H87&lt;0</formula>
    </cfRule>
  </conditionalFormatting>
  <conditionalFormatting sqref="F24:F31">
    <cfRule type="expression" dxfId="335" priority="3">
      <formula>F24&gt;0</formula>
    </cfRule>
    <cfRule type="expression" dxfId="334" priority="4">
      <formula>F24&lt;0</formula>
    </cfRule>
  </conditionalFormatting>
  <conditionalFormatting sqref="F24:F31">
    <cfRule type="expression" dxfId="333" priority="5">
      <formula>F24&gt;0</formula>
    </cfRule>
    <cfRule type="expression" dxfId="332" priority="6">
      <formula>F24&lt;0</formula>
    </cfRule>
  </conditionalFormatting>
  <conditionalFormatting sqref="H24:H31">
    <cfRule type="expression" dxfId="331" priority="1">
      <formula>H24&gt;0</formula>
    </cfRule>
    <cfRule type="expression" dxfId="330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245</v>
      </c>
      <c r="W2" s="94">
        <v>42727</v>
      </c>
      <c r="X2" s="10">
        <v>29.79</v>
      </c>
      <c r="Y2" s="10">
        <v>30.13</v>
      </c>
      <c r="Z2" s="10">
        <v>29.34</v>
      </c>
      <c r="AA2" s="10">
        <v>29.71</v>
      </c>
      <c r="AB2" s="95">
        <v>2881800</v>
      </c>
      <c r="AC2" s="10">
        <v>29.71</v>
      </c>
      <c r="AD2" s="2">
        <f>Y2-Z2</f>
        <v>0.78999999999999915</v>
      </c>
      <c r="AE2" s="138">
        <f>AC2/AC3-1</f>
        <v>-1.3445378151260012E-3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28.89</v>
      </c>
      <c r="T3" s="121">
        <v>42568</v>
      </c>
      <c r="U3" t="s">
        <v>255</v>
      </c>
      <c r="W3" s="94">
        <v>42726</v>
      </c>
      <c r="X3" s="10">
        <v>30.21</v>
      </c>
      <c r="Y3" s="10">
        <v>30.35</v>
      </c>
      <c r="Z3" s="10">
        <v>29.54</v>
      </c>
      <c r="AA3" s="10">
        <v>29.75</v>
      </c>
      <c r="AB3" s="95">
        <v>3761600</v>
      </c>
      <c r="AC3" s="10">
        <v>29.75</v>
      </c>
      <c r="AD3" s="2">
        <f t="shared" ref="AD3:AD40" si="0">Y3-Z3</f>
        <v>0.81000000000000227</v>
      </c>
      <c r="AE3" s="138">
        <f t="shared" ref="AE3:AE39" si="1">AC3/AC4-1</f>
        <v>-2.2346368715083775E-2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28.89</v>
      </c>
      <c r="R4" s="506">
        <v>-1.83E-2</v>
      </c>
      <c r="T4" s="121"/>
      <c r="W4" s="94">
        <v>42725</v>
      </c>
      <c r="X4" s="10">
        <v>30.19</v>
      </c>
      <c r="Y4" s="10">
        <v>30.43</v>
      </c>
      <c r="Z4" s="10">
        <v>30.02</v>
      </c>
      <c r="AA4" s="10">
        <v>30.43</v>
      </c>
      <c r="AB4" s="95">
        <v>1811200</v>
      </c>
      <c r="AC4" s="10">
        <v>30.43</v>
      </c>
      <c r="AD4" s="2">
        <f t="shared" si="0"/>
        <v>0.41000000000000014</v>
      </c>
      <c r="AE4" s="138">
        <f t="shared" si="1"/>
        <v>8.9522546419098514E-3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42724</v>
      </c>
      <c r="X5" s="10">
        <v>29.9</v>
      </c>
      <c r="Y5" s="10">
        <v>30.33</v>
      </c>
      <c r="Z5" s="10">
        <v>29.77</v>
      </c>
      <c r="AA5" s="10">
        <v>30.16</v>
      </c>
      <c r="AB5" s="95">
        <v>3821000</v>
      </c>
      <c r="AC5" s="10">
        <v>30.16</v>
      </c>
      <c r="AD5" s="2">
        <f t="shared" si="0"/>
        <v>0.55999999999999872</v>
      </c>
      <c r="AE5" s="138">
        <f t="shared" si="1"/>
        <v>2.9702970297029729E-2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42723</v>
      </c>
      <c r="X6" s="10">
        <v>28.89</v>
      </c>
      <c r="Y6" s="10">
        <v>29.49</v>
      </c>
      <c r="Z6" s="10">
        <v>28.75</v>
      </c>
      <c r="AA6" s="10">
        <v>29.29</v>
      </c>
      <c r="AB6" s="95">
        <v>2557400</v>
      </c>
      <c r="AC6" s="10">
        <v>29.29</v>
      </c>
      <c r="AD6" s="2">
        <f t="shared" si="0"/>
        <v>0.73999999999999844</v>
      </c>
      <c r="AE6" s="138">
        <f t="shared" si="1"/>
        <v>-3.7414965986394266E-3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182</v>
      </c>
      <c r="P7"/>
      <c r="Q7" s="2">
        <f>Q10+Q8</f>
        <v>1128.3800000000047</v>
      </c>
      <c r="R7">
        <v>0</v>
      </c>
      <c r="T7" s="85"/>
      <c r="W7" s="94">
        <v>42720</v>
      </c>
      <c r="X7" s="10">
        <v>29.65</v>
      </c>
      <c r="Y7" s="10">
        <v>30.42</v>
      </c>
      <c r="Z7" s="10">
        <v>29.16</v>
      </c>
      <c r="AA7" s="10">
        <v>29.4</v>
      </c>
      <c r="AB7" s="95">
        <v>7656400</v>
      </c>
      <c r="AC7" s="10">
        <v>29.4</v>
      </c>
      <c r="AD7" s="2">
        <f t="shared" si="0"/>
        <v>1.2600000000000016</v>
      </c>
      <c r="AE7" s="138">
        <f t="shared" si="1"/>
        <v>-1.309164149043307E-2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185</v>
      </c>
      <c r="Q8" s="2">
        <f>K18+M18-F18+Q2*Q4</f>
        <v>0</v>
      </c>
      <c r="W8" s="94">
        <v>42719</v>
      </c>
      <c r="X8" s="10">
        <v>30.16</v>
      </c>
      <c r="Y8" s="10">
        <v>30.44</v>
      </c>
      <c r="Z8" s="10">
        <v>29.65</v>
      </c>
      <c r="AA8" s="10">
        <v>29.79</v>
      </c>
      <c r="AB8" s="95">
        <v>3751600</v>
      </c>
      <c r="AC8" s="10">
        <v>29.79</v>
      </c>
      <c r="AD8" s="2">
        <f t="shared" si="0"/>
        <v>0.7900000000000027</v>
      </c>
      <c r="AE8" s="138">
        <f t="shared" si="1"/>
        <v>-2.1674876847290636E-2</v>
      </c>
    </row>
    <row r="9" spans="1:40" x14ac:dyDescent="0.25">
      <c r="O9" s="11" t="s">
        <v>216</v>
      </c>
      <c r="P9"/>
      <c r="Q9" s="138">
        <f>IF(Q2=0, 0, Q8/Q6)</f>
        <v>0</v>
      </c>
      <c r="W9" s="94">
        <v>42718</v>
      </c>
      <c r="X9" s="10">
        <v>30.11</v>
      </c>
      <c r="Y9" s="10">
        <v>31.32</v>
      </c>
      <c r="Z9" s="10">
        <v>30.03</v>
      </c>
      <c r="AA9" s="10">
        <v>30.45</v>
      </c>
      <c r="AB9" s="95">
        <v>3175000</v>
      </c>
      <c r="AC9" s="10">
        <v>30.45</v>
      </c>
      <c r="AD9" s="2">
        <f t="shared" si="0"/>
        <v>1.2899999999999991</v>
      </c>
      <c r="AE9" s="138">
        <f t="shared" si="1"/>
        <v>6.9444444444444198E-3</v>
      </c>
      <c r="AK9" s="234"/>
      <c r="AN9" s="234"/>
    </row>
    <row r="10" spans="1:40" x14ac:dyDescent="0.25">
      <c r="O10" s="11" t="s">
        <v>215</v>
      </c>
      <c r="Q10" s="2">
        <f>M42</f>
        <v>1128.3800000000047</v>
      </c>
      <c r="W10" s="94">
        <v>42717</v>
      </c>
      <c r="X10" s="10">
        <v>31.4</v>
      </c>
      <c r="Y10" s="10">
        <v>31.73</v>
      </c>
      <c r="Z10" s="10">
        <v>30.03</v>
      </c>
      <c r="AA10" s="10">
        <v>30.24</v>
      </c>
      <c r="AB10" s="95">
        <v>4187700</v>
      </c>
      <c r="AC10" s="10">
        <v>30.24</v>
      </c>
      <c r="AD10" s="2">
        <f t="shared" si="0"/>
        <v>1.6999999999999993</v>
      </c>
      <c r="AE10" s="138">
        <f t="shared" si="1"/>
        <v>-3.201024327784896E-2</v>
      </c>
    </row>
    <row r="11" spans="1:40" x14ac:dyDescent="0.25">
      <c r="O11" s="11" t="s">
        <v>179</v>
      </c>
      <c r="Q11" s="138">
        <f>VALUE(TRIM(CLEAN(MID(U55, FIND("(", U55)+1, 5))))</f>
        <v>1.2500000000000001E-2</v>
      </c>
      <c r="W11" s="94">
        <v>42716</v>
      </c>
      <c r="X11" s="10">
        <v>32.159999999999997</v>
      </c>
      <c r="Y11" s="10">
        <v>32.35</v>
      </c>
      <c r="Z11" s="10">
        <v>30.85</v>
      </c>
      <c r="AA11" s="10">
        <v>31.24</v>
      </c>
      <c r="AB11" s="95">
        <v>3415200</v>
      </c>
      <c r="AC11" s="10">
        <v>31.24</v>
      </c>
      <c r="AD11" s="2">
        <f t="shared" si="0"/>
        <v>1.5</v>
      </c>
      <c r="AE11" s="138">
        <f t="shared" si="1"/>
        <v>-2.5273010920436767E-2</v>
      </c>
      <c r="AK11" s="234"/>
      <c r="AN11" s="234"/>
    </row>
    <row r="12" spans="1:40" x14ac:dyDescent="0.25">
      <c r="W12" s="94">
        <v>42713</v>
      </c>
      <c r="X12" s="10">
        <v>31.31</v>
      </c>
      <c r="Y12" s="10">
        <v>32.11</v>
      </c>
      <c r="Z12" s="10">
        <v>31.04</v>
      </c>
      <c r="AA12" s="10">
        <v>32.049999999999997</v>
      </c>
      <c r="AB12" s="95">
        <v>4304200</v>
      </c>
      <c r="AC12" s="10">
        <v>32.049999999999997</v>
      </c>
      <c r="AD12" s="2">
        <f t="shared" si="0"/>
        <v>1.0700000000000003</v>
      </c>
      <c r="AE12" s="138">
        <f t="shared" si="1"/>
        <v>2.3634621526668731E-2</v>
      </c>
    </row>
    <row r="13" spans="1:40" x14ac:dyDescent="0.25">
      <c r="W13" s="94">
        <v>42712</v>
      </c>
      <c r="X13" s="10">
        <v>31.28</v>
      </c>
      <c r="Y13" s="10">
        <v>31.84</v>
      </c>
      <c r="Z13" s="10">
        <v>30.8</v>
      </c>
      <c r="AA13" s="10">
        <v>31.31</v>
      </c>
      <c r="AB13" s="95">
        <v>3064500</v>
      </c>
      <c r="AC13" s="10">
        <v>31.31</v>
      </c>
      <c r="AD13" s="2">
        <f t="shared" si="0"/>
        <v>1.0399999999999991</v>
      </c>
      <c r="AE13" s="138">
        <f t="shared" si="1"/>
        <v>1.3268608414239491E-2</v>
      </c>
      <c r="AK13" s="234"/>
      <c r="AN13" s="234"/>
    </row>
    <row r="14" spans="1:40" x14ac:dyDescent="0.25">
      <c r="T14" s="84"/>
      <c r="U14" s="11"/>
      <c r="W14" s="94">
        <v>42711</v>
      </c>
      <c r="X14" s="10">
        <v>31.3</v>
      </c>
      <c r="Y14" s="10">
        <v>31.89</v>
      </c>
      <c r="Z14" s="10">
        <v>30.76</v>
      </c>
      <c r="AA14" s="10">
        <v>30.9</v>
      </c>
      <c r="AB14" s="95">
        <v>5777400</v>
      </c>
      <c r="AC14" s="10">
        <v>30.9</v>
      </c>
      <c r="AD14" s="2">
        <f t="shared" si="0"/>
        <v>1.129999999999999</v>
      </c>
      <c r="AE14" s="138">
        <f t="shared" si="1"/>
        <v>-8.0256821829856051E-3</v>
      </c>
    </row>
    <row r="15" spans="1:40" x14ac:dyDescent="0.25">
      <c r="W15" s="94">
        <v>42710</v>
      </c>
      <c r="X15" s="10">
        <v>30.71</v>
      </c>
      <c r="Y15" s="10">
        <v>31.19</v>
      </c>
      <c r="Z15" s="10">
        <v>30.21</v>
      </c>
      <c r="AA15" s="10">
        <v>31.15</v>
      </c>
      <c r="AB15" s="95">
        <v>3235700</v>
      </c>
      <c r="AC15" s="10">
        <v>31.15</v>
      </c>
      <c r="AD15" s="2">
        <f t="shared" si="0"/>
        <v>0.98000000000000043</v>
      </c>
      <c r="AE15" s="138">
        <f t="shared" si="1"/>
        <v>-2.2421524663677195E-3</v>
      </c>
      <c r="AK15" s="234"/>
      <c r="AN15" s="234"/>
    </row>
    <row r="16" spans="1:40" x14ac:dyDescent="0.25">
      <c r="W16" s="94">
        <v>42709</v>
      </c>
      <c r="X16" s="10">
        <v>29.03</v>
      </c>
      <c r="Y16" s="10">
        <v>31.28</v>
      </c>
      <c r="Z16" s="10">
        <v>28.89</v>
      </c>
      <c r="AA16" s="10">
        <v>31.22</v>
      </c>
      <c r="AB16" s="95">
        <v>7031500</v>
      </c>
      <c r="AC16" s="10">
        <v>31.22</v>
      </c>
      <c r="AD16" s="2">
        <f t="shared" si="0"/>
        <v>2.3900000000000006</v>
      </c>
      <c r="AE16" s="138">
        <f t="shared" si="1"/>
        <v>7.5068870523415931E-2</v>
      </c>
    </row>
    <row r="17" spans="1:40" x14ac:dyDescent="0.25">
      <c r="W17" s="94">
        <v>42706</v>
      </c>
      <c r="X17" s="10">
        <v>28.86</v>
      </c>
      <c r="Y17" s="10">
        <v>29.63</v>
      </c>
      <c r="Z17" s="10">
        <v>28.73</v>
      </c>
      <c r="AA17" s="10">
        <v>29.04</v>
      </c>
      <c r="AB17" s="95">
        <v>3870300</v>
      </c>
      <c r="AC17" s="10">
        <v>29.04</v>
      </c>
      <c r="AD17" s="2">
        <f t="shared" si="0"/>
        <v>0.89999999999999858</v>
      </c>
      <c r="AE17" s="138">
        <f t="shared" si="1"/>
        <v>5.5401662049860967E-3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42705</v>
      </c>
      <c r="X18" s="10">
        <v>28.84</v>
      </c>
      <c r="Y18" s="10">
        <v>29.42</v>
      </c>
      <c r="Z18" s="10">
        <v>28.6</v>
      </c>
      <c r="AA18" s="10">
        <v>28.88</v>
      </c>
      <c r="AB18" s="95">
        <v>4960400</v>
      </c>
      <c r="AC18" s="10">
        <v>28.88</v>
      </c>
      <c r="AD18" s="2">
        <f t="shared" si="0"/>
        <v>0.82000000000000028</v>
      </c>
      <c r="AE18" s="138">
        <f t="shared" si="1"/>
        <v>-3.1066620642042908E-3</v>
      </c>
    </row>
    <row r="19" spans="1:40" ht="15.75" thickBot="1" x14ac:dyDescent="0.3">
      <c r="A19" s="356" t="s">
        <v>199</v>
      </c>
      <c r="B19" s="357"/>
      <c r="C19" s="358" t="e">
        <f>SumByColor($A$19,C2:C17)</f>
        <v>#VALUE!</v>
      </c>
      <c r="D19" s="358"/>
      <c r="E19" s="358"/>
      <c r="F19" s="359" t="e">
        <f>SumByColor($A$19,F2:F17)</f>
        <v>#VALUE!</v>
      </c>
      <c r="G19" s="358"/>
      <c r="H19" s="358" t="e">
        <f>SumByColor($A$19,H2:H17)</f>
        <v>#VALUE!</v>
      </c>
      <c r="I19" s="358"/>
      <c r="J19" s="358"/>
      <c r="K19" s="359" t="e">
        <f>SumByColor($A$19,K2:K17)</f>
        <v>#VALUE!</v>
      </c>
      <c r="L19" s="358"/>
      <c r="M19" s="359" t="e">
        <f t="shared" ref="M19" si="2">SumByColor($A$19,M2:M17)</f>
        <v>#VALUE!</v>
      </c>
      <c r="W19" s="94">
        <v>42704</v>
      </c>
      <c r="X19" s="10">
        <v>30.06</v>
      </c>
      <c r="Y19" s="10">
        <v>30.44</v>
      </c>
      <c r="Z19" s="10">
        <v>28.85</v>
      </c>
      <c r="AA19" s="10">
        <v>28.97</v>
      </c>
      <c r="AB19" s="95">
        <v>5127700</v>
      </c>
      <c r="AC19" s="10">
        <v>28.97</v>
      </c>
      <c r="AD19" s="2">
        <f t="shared" si="0"/>
        <v>1.5899999999999999</v>
      </c>
      <c r="AE19" s="138">
        <f t="shared" si="1"/>
        <v>-2.5563403969054876E-2</v>
      </c>
      <c r="AK19" s="234"/>
      <c r="AN19" s="234"/>
    </row>
    <row r="20" spans="1:40" x14ac:dyDescent="0.25">
      <c r="W20" s="94">
        <v>42703</v>
      </c>
      <c r="X20" s="10">
        <v>30.02</v>
      </c>
      <c r="Y20" s="10">
        <v>30.5</v>
      </c>
      <c r="Z20" s="10">
        <v>29.73</v>
      </c>
      <c r="AA20" s="10">
        <v>29.73</v>
      </c>
      <c r="AB20" s="95">
        <v>4805300</v>
      </c>
      <c r="AC20" s="10">
        <v>29.73</v>
      </c>
      <c r="AD20" s="2">
        <f t="shared" si="0"/>
        <v>0.76999999999999957</v>
      </c>
      <c r="AE20" s="138">
        <f t="shared" si="1"/>
        <v>-3.66169799092676E-2</v>
      </c>
    </row>
    <row r="21" spans="1:40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94">
        <v>42702</v>
      </c>
      <c r="X21" s="10">
        <v>31.48</v>
      </c>
      <c r="Y21" s="10">
        <v>31.8</v>
      </c>
      <c r="Z21" s="10">
        <v>30.7</v>
      </c>
      <c r="AA21" s="10">
        <v>30.86</v>
      </c>
      <c r="AB21" s="95">
        <v>5119200</v>
      </c>
      <c r="AC21" s="10">
        <v>30.86</v>
      </c>
      <c r="AD21" s="2">
        <f t="shared" si="0"/>
        <v>1.1000000000000014</v>
      </c>
      <c r="AE21" s="138">
        <f t="shared" si="1"/>
        <v>-2.6498422712933789E-2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42699</v>
      </c>
      <c r="X22" s="10">
        <v>31.24</v>
      </c>
      <c r="Y22" s="10">
        <v>32.19</v>
      </c>
      <c r="Z22" s="10">
        <v>31.11</v>
      </c>
      <c r="AA22" s="10">
        <v>31.7</v>
      </c>
      <c r="AB22" s="95">
        <v>3109500</v>
      </c>
      <c r="AC22" s="10">
        <v>31.7</v>
      </c>
      <c r="AD22" s="2">
        <f t="shared" si="0"/>
        <v>1.0799999999999983</v>
      </c>
      <c r="AE22" s="138">
        <f t="shared" si="1"/>
        <v>6.0298317994287309E-3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42697</v>
      </c>
      <c r="X23" s="10">
        <v>31</v>
      </c>
      <c r="Y23" s="10">
        <v>31.93</v>
      </c>
      <c r="Z23" s="10">
        <v>30</v>
      </c>
      <c r="AA23" s="10">
        <v>31.51</v>
      </c>
      <c r="AB23" s="95">
        <v>4111400</v>
      </c>
      <c r="AC23" s="10">
        <v>31.51</v>
      </c>
      <c r="AD23" s="2">
        <f t="shared" si="0"/>
        <v>1.9299999999999997</v>
      </c>
      <c r="AE23" s="138">
        <f t="shared" si="1"/>
        <v>5.4243777919591452E-3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42696</v>
      </c>
      <c r="X24" s="10">
        <v>31.1</v>
      </c>
      <c r="Y24" s="10">
        <v>31.91</v>
      </c>
      <c r="Z24" s="10">
        <v>30.54</v>
      </c>
      <c r="AA24" s="10">
        <v>31.34</v>
      </c>
      <c r="AB24" s="95">
        <v>4181000</v>
      </c>
      <c r="AC24" s="10">
        <v>31.34</v>
      </c>
      <c r="AD24" s="2">
        <f t="shared" si="0"/>
        <v>1.370000000000001</v>
      </c>
      <c r="AE24" s="138">
        <f t="shared" si="1"/>
        <v>2.1179537308569474E-2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42695</v>
      </c>
      <c r="X25" s="10">
        <v>30.89</v>
      </c>
      <c r="Y25" s="10">
        <v>30.98</v>
      </c>
      <c r="Z25" s="10">
        <v>29.5</v>
      </c>
      <c r="AA25" s="10">
        <v>30.69</v>
      </c>
      <c r="AB25" s="95">
        <v>2986000</v>
      </c>
      <c r="AC25" s="10">
        <v>30.69</v>
      </c>
      <c r="AD25" s="2">
        <f t="shared" si="0"/>
        <v>1.4800000000000004</v>
      </c>
      <c r="AE25" s="138">
        <f t="shared" si="1"/>
        <v>8.8757396449703485E-3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42692</v>
      </c>
      <c r="X26" s="10">
        <v>31.73</v>
      </c>
      <c r="Y26" s="10">
        <v>31.77</v>
      </c>
      <c r="Z26" s="10">
        <v>30.16</v>
      </c>
      <c r="AA26" s="10">
        <v>30.42</v>
      </c>
      <c r="AB26" s="95">
        <v>4421700</v>
      </c>
      <c r="AC26" s="10">
        <v>30.42</v>
      </c>
      <c r="AD26" s="2">
        <f t="shared" si="0"/>
        <v>1.6099999999999994</v>
      </c>
      <c r="AE26" s="138">
        <f t="shared" si="1"/>
        <v>-4.4897959183673453E-2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42691</v>
      </c>
      <c r="X27" s="10">
        <v>31.3</v>
      </c>
      <c r="Y27" s="10">
        <v>32.020000000000003</v>
      </c>
      <c r="Z27" s="10">
        <v>30.77</v>
      </c>
      <c r="AA27" s="10">
        <v>31.85</v>
      </c>
      <c r="AB27" s="95">
        <v>4693200</v>
      </c>
      <c r="AC27" s="10">
        <v>31.85</v>
      </c>
      <c r="AD27" s="2">
        <f t="shared" si="0"/>
        <v>1.2500000000000036</v>
      </c>
      <c r="AE27" s="138">
        <f t="shared" si="1"/>
        <v>1.3685550604710439E-2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42690</v>
      </c>
      <c r="X28" s="10">
        <v>29.69</v>
      </c>
      <c r="Y28" s="10">
        <v>31.69</v>
      </c>
      <c r="Z28" s="10">
        <v>29.66</v>
      </c>
      <c r="AA28" s="10">
        <v>31.42</v>
      </c>
      <c r="AB28" s="95">
        <v>6153000</v>
      </c>
      <c r="AC28" s="10">
        <v>31.42</v>
      </c>
      <c r="AD28" s="2">
        <f t="shared" si="0"/>
        <v>2.0300000000000011</v>
      </c>
      <c r="AE28" s="138">
        <f t="shared" si="1"/>
        <v>4.0052962595167108E-2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42689</v>
      </c>
      <c r="X29" s="10">
        <v>28.94</v>
      </c>
      <c r="Y29" s="10">
        <v>30.23</v>
      </c>
      <c r="Z29" s="10">
        <v>28.83</v>
      </c>
      <c r="AA29" s="10">
        <v>30.21</v>
      </c>
      <c r="AB29" s="95">
        <v>3668900</v>
      </c>
      <c r="AC29" s="10">
        <v>30.21</v>
      </c>
      <c r="AD29" s="2">
        <f t="shared" si="0"/>
        <v>1.4000000000000021</v>
      </c>
      <c r="AE29" s="138">
        <f t="shared" si="1"/>
        <v>1.9918973666441575E-2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42688</v>
      </c>
      <c r="X30" s="10">
        <v>29.5</v>
      </c>
      <c r="Y30" s="10">
        <v>29.94</v>
      </c>
      <c r="Z30" s="10">
        <v>28.61</v>
      </c>
      <c r="AA30" s="10">
        <v>29.62</v>
      </c>
      <c r="AB30" s="95">
        <v>5156700</v>
      </c>
      <c r="AC30" s="10">
        <v>29.62</v>
      </c>
      <c r="AD30" s="2">
        <f t="shared" si="0"/>
        <v>1.3300000000000018</v>
      </c>
      <c r="AE30" s="138">
        <f t="shared" si="1"/>
        <v>1.092150170648476E-2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42685</v>
      </c>
      <c r="X31" s="10">
        <v>29.18</v>
      </c>
      <c r="Y31" s="10">
        <v>29.99</v>
      </c>
      <c r="Z31" s="10">
        <v>27.63</v>
      </c>
      <c r="AA31" s="10">
        <v>29.3</v>
      </c>
      <c r="AB31" s="95">
        <v>5334500</v>
      </c>
      <c r="AC31" s="10">
        <v>29.3</v>
      </c>
      <c r="AD31" s="2">
        <f t="shared" si="0"/>
        <v>2.3599999999999994</v>
      </c>
      <c r="AE31" s="138">
        <f t="shared" si="1"/>
        <v>6.8728522336769515E-3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42684</v>
      </c>
      <c r="X32" s="10">
        <v>29.08</v>
      </c>
      <c r="Y32" s="10">
        <v>29.7</v>
      </c>
      <c r="Z32" s="10">
        <v>28.3</v>
      </c>
      <c r="AA32" s="10">
        <v>29.1</v>
      </c>
      <c r="AB32" s="95">
        <v>8189900</v>
      </c>
      <c r="AC32" s="10">
        <v>29.1</v>
      </c>
      <c r="AD32" s="2">
        <f t="shared" si="0"/>
        <v>1.3999999999999986</v>
      </c>
      <c r="AE32" s="138">
        <f t="shared" si="1"/>
        <v>1.3231197771587766E-2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42683</v>
      </c>
      <c r="X33" s="10">
        <v>26.83</v>
      </c>
      <c r="Y33" s="10">
        <v>29.14</v>
      </c>
      <c r="Z33" s="10">
        <v>26</v>
      </c>
      <c r="AA33" s="10">
        <v>28.72</v>
      </c>
      <c r="AB33" s="95">
        <v>10675900</v>
      </c>
      <c r="AC33" s="10">
        <v>28.72</v>
      </c>
      <c r="AD33" s="2">
        <f t="shared" si="0"/>
        <v>3.1400000000000006</v>
      </c>
      <c r="AE33" s="138">
        <f t="shared" si="1"/>
        <v>8.787878787878789E-2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42682</v>
      </c>
      <c r="X34" s="10">
        <v>24.3</v>
      </c>
      <c r="Y34" s="10">
        <v>26.59</v>
      </c>
      <c r="Z34" s="10">
        <v>24.3</v>
      </c>
      <c r="AA34" s="10">
        <v>26.4</v>
      </c>
      <c r="AB34" s="95">
        <v>6457600</v>
      </c>
      <c r="AC34" s="10">
        <v>26.4</v>
      </c>
      <c r="AD34" s="2">
        <f t="shared" si="0"/>
        <v>2.2899999999999991</v>
      </c>
      <c r="AE34" s="138">
        <f t="shared" si="1"/>
        <v>5.2631578947368363E-2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42681</v>
      </c>
      <c r="X35" s="10">
        <v>25.54</v>
      </c>
      <c r="Y35" s="10">
        <v>26.41</v>
      </c>
      <c r="Z35" s="10">
        <v>24.89</v>
      </c>
      <c r="AA35" s="10">
        <v>25.08</v>
      </c>
      <c r="AB35" s="95">
        <v>8377000</v>
      </c>
      <c r="AC35" s="10">
        <v>25.08</v>
      </c>
      <c r="AD35" s="2">
        <f t="shared" si="0"/>
        <v>1.5199999999999996</v>
      </c>
      <c r="AE35" s="138">
        <f t="shared" si="1"/>
        <v>-4.761904761904856E-3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42678</v>
      </c>
      <c r="X36" s="10">
        <v>23.82</v>
      </c>
      <c r="Y36" s="10">
        <v>25.5</v>
      </c>
      <c r="Z36" s="10">
        <v>23.56</v>
      </c>
      <c r="AA36" s="10">
        <v>25.2</v>
      </c>
      <c r="AB36" s="95">
        <v>6878700</v>
      </c>
      <c r="AC36" s="10">
        <v>25.2</v>
      </c>
      <c r="AD36" s="2">
        <f t="shared" si="0"/>
        <v>1.9400000000000013</v>
      </c>
      <c r="AE36" s="138">
        <f t="shared" si="1"/>
        <v>4.3478260869565188E-2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42677</v>
      </c>
      <c r="X37" s="10">
        <v>22.96</v>
      </c>
      <c r="Y37" s="10">
        <v>24.35</v>
      </c>
      <c r="Z37" s="10">
        <v>22.94</v>
      </c>
      <c r="AA37" s="10">
        <v>24.15</v>
      </c>
      <c r="AB37" s="95">
        <v>8084200</v>
      </c>
      <c r="AC37" s="10">
        <v>24.15</v>
      </c>
      <c r="AD37" s="2">
        <f t="shared" si="0"/>
        <v>1.4100000000000001</v>
      </c>
      <c r="AE37" s="138">
        <f t="shared" si="1"/>
        <v>5.4124836316019165E-2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42676</v>
      </c>
      <c r="X38" s="10">
        <v>22.67</v>
      </c>
      <c r="Y38" s="10">
        <v>23.26</v>
      </c>
      <c r="Z38" s="10">
        <v>22.64</v>
      </c>
      <c r="AA38" s="10">
        <v>22.91</v>
      </c>
      <c r="AB38" s="95">
        <v>10755300</v>
      </c>
      <c r="AC38" s="10">
        <v>22.91</v>
      </c>
      <c r="AD38" s="2">
        <f t="shared" si="0"/>
        <v>0.62000000000000099</v>
      </c>
      <c r="AE38" s="138" t="e">
        <f t="shared" si="1"/>
        <v>#DIV/0!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614" t="s">
        <v>78</v>
      </c>
      <c r="Q39" s="614"/>
      <c r="R39" s="34"/>
      <c r="T39" s="91" t="s">
        <v>113</v>
      </c>
      <c r="W39" s="94">
        <v>42676</v>
      </c>
      <c r="X39" s="10" t="s">
        <v>355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31.779000000000003</v>
      </c>
      <c r="R40" s="34"/>
      <c r="T40" s="87" t="s">
        <v>98</v>
      </c>
      <c r="U40" s="88">
        <v>29.71</v>
      </c>
      <c r="W40" s="94">
        <v>42675</v>
      </c>
      <c r="X40" s="10">
        <v>22.1</v>
      </c>
      <c r="Y40" s="10">
        <v>23.55</v>
      </c>
      <c r="Z40" s="10">
        <v>21.78</v>
      </c>
      <c r="AA40" s="10">
        <v>23</v>
      </c>
      <c r="AB40" s="95">
        <v>32216900</v>
      </c>
      <c r="AC40" s="10">
        <v>22.91</v>
      </c>
      <c r="AD40" s="2">
        <f t="shared" si="0"/>
        <v>1.7699999999999996</v>
      </c>
      <c r="AE40" s="138" t="e">
        <f>AC40/AC51-1</f>
        <v>#DIV/0!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31.490100000000002</v>
      </c>
      <c r="R41" s="34"/>
      <c r="T41" s="87" t="s">
        <v>99</v>
      </c>
      <c r="U41" s="88">
        <v>29.58</v>
      </c>
      <c r="W41" s="94">
        <v>42674</v>
      </c>
      <c r="X41" s="10">
        <v>21.29</v>
      </c>
      <c r="Y41" s="10">
        <v>22.1</v>
      </c>
      <c r="Z41" s="10">
        <v>20.81</v>
      </c>
      <c r="AA41" s="10">
        <v>21.44</v>
      </c>
      <c r="AB41" s="95">
        <v>1937000</v>
      </c>
      <c r="AC41" s="10">
        <v>21.36</v>
      </c>
      <c r="AD41" s="2">
        <f>Y51-Z51</f>
        <v>0</v>
      </c>
      <c r="AE41" s="138" t="e">
        <f>AC51/AC52-1</f>
        <v>#DIV/0!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131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31.201200000000004</v>
      </c>
      <c r="R42" s="34"/>
      <c r="T42" s="87" t="s">
        <v>100</v>
      </c>
      <c r="U42" s="88" t="s">
        <v>129</v>
      </c>
      <c r="W42" s="94">
        <v>42671</v>
      </c>
      <c r="X42" s="10">
        <v>22</v>
      </c>
      <c r="Y42" s="10">
        <v>22</v>
      </c>
      <c r="Z42" s="10">
        <v>20.76</v>
      </c>
      <c r="AA42" s="10">
        <v>21.4</v>
      </c>
      <c r="AB42" s="95">
        <v>616800</v>
      </c>
      <c r="AC42" s="10">
        <v>21.32</v>
      </c>
      <c r="AD42" s="2"/>
      <c r="AE42" s="138"/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30.912300000000002</v>
      </c>
      <c r="R43" s="83"/>
      <c r="T43" s="87" t="s">
        <v>101</v>
      </c>
      <c r="U43" s="88" t="s">
        <v>129</v>
      </c>
      <c r="W43" s="94">
        <v>42670</v>
      </c>
      <c r="X43" s="10">
        <v>21</v>
      </c>
      <c r="Y43" s="10">
        <v>21.75</v>
      </c>
      <c r="Z43" s="10">
        <v>20.71</v>
      </c>
      <c r="AA43" s="10">
        <v>21.2</v>
      </c>
      <c r="AB43" s="95">
        <v>71900</v>
      </c>
      <c r="AC43" s="10">
        <v>21.12</v>
      </c>
      <c r="AD43" s="2"/>
      <c r="AE43" s="138"/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30.623400000000004</v>
      </c>
      <c r="R44" s="83"/>
      <c r="T44" s="87" t="s">
        <v>102</v>
      </c>
      <c r="U44" s="88">
        <v>32.130000000000003</v>
      </c>
      <c r="W44" s="94">
        <v>42669</v>
      </c>
      <c r="X44" s="10">
        <v>21</v>
      </c>
      <c r="Y44" s="10">
        <v>21</v>
      </c>
      <c r="Z44" s="10">
        <v>20</v>
      </c>
      <c r="AA44" s="10">
        <v>21</v>
      </c>
      <c r="AB44" s="95">
        <v>117500</v>
      </c>
      <c r="AC44" s="10">
        <v>20.92</v>
      </c>
      <c r="AD44" s="2"/>
      <c r="AE44" s="138"/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30.334500000000002</v>
      </c>
      <c r="R45" s="83"/>
      <c r="T45" s="87" t="s">
        <v>103</v>
      </c>
      <c r="U45" s="88">
        <v>0.69392299999999996</v>
      </c>
      <c r="W45" s="94">
        <v>42668</v>
      </c>
      <c r="X45" s="10">
        <v>22.16</v>
      </c>
      <c r="Y45" s="10">
        <v>22.5</v>
      </c>
      <c r="Z45" s="10">
        <v>20.64</v>
      </c>
      <c r="AA45" s="10">
        <v>21.25</v>
      </c>
      <c r="AB45" s="95">
        <v>165200</v>
      </c>
      <c r="AC45" s="10">
        <v>21.17</v>
      </c>
      <c r="AD45" s="2"/>
      <c r="AE45" s="138"/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30.0456</v>
      </c>
      <c r="R46" s="83"/>
      <c r="T46" s="87" t="s">
        <v>122</v>
      </c>
      <c r="U46" s="89" t="s">
        <v>331</v>
      </c>
      <c r="W46" s="94">
        <v>42667</v>
      </c>
      <c r="X46" s="10">
        <v>21</v>
      </c>
      <c r="Y46" s="10">
        <v>21</v>
      </c>
      <c r="Z46" s="10">
        <v>20.98</v>
      </c>
      <c r="AA46" s="10">
        <v>21</v>
      </c>
      <c r="AB46" s="95">
        <v>5900</v>
      </c>
      <c r="AC46" s="10">
        <v>20.92</v>
      </c>
      <c r="AD46" s="2"/>
      <c r="AE46" s="138"/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29.756700000000002</v>
      </c>
      <c r="R47" s="83"/>
      <c r="T47" s="87"/>
      <c r="U47" s="88"/>
      <c r="W47" s="94">
        <v>42664</v>
      </c>
      <c r="X47" s="10">
        <v>21.2</v>
      </c>
      <c r="Y47" s="10">
        <v>21.2</v>
      </c>
      <c r="Z47" s="10">
        <v>20.89</v>
      </c>
      <c r="AA47" s="10">
        <v>21</v>
      </c>
      <c r="AB47" s="95">
        <v>11000</v>
      </c>
      <c r="AC47" s="10">
        <v>20.92</v>
      </c>
      <c r="AD47" s="2"/>
      <c r="AE47" s="138"/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29.4678</v>
      </c>
      <c r="R48" s="83"/>
      <c r="T48" s="87" t="s">
        <v>105</v>
      </c>
      <c r="U48" s="88" t="s">
        <v>570</v>
      </c>
      <c r="W48" s="94">
        <v>42663</v>
      </c>
      <c r="X48" s="10">
        <v>22.5</v>
      </c>
      <c r="Y48" s="10">
        <v>22.5</v>
      </c>
      <c r="Z48" s="10">
        <v>22.5</v>
      </c>
      <c r="AA48" s="10">
        <v>22.5</v>
      </c>
      <c r="AB48" s="95">
        <v>0</v>
      </c>
      <c r="AC48" s="10">
        <v>22.41</v>
      </c>
      <c r="AD48" s="2"/>
      <c r="AE48" s="138"/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29.178900000000002</v>
      </c>
      <c r="R49" s="83"/>
      <c r="T49" s="87" t="s">
        <v>106</v>
      </c>
      <c r="U49" s="88" t="s">
        <v>409</v>
      </c>
      <c r="W49" s="94">
        <v>42662</v>
      </c>
      <c r="X49" s="10">
        <v>22.5</v>
      </c>
      <c r="Y49" s="10">
        <v>22.5</v>
      </c>
      <c r="Z49" s="10">
        <v>22.5</v>
      </c>
      <c r="AA49" s="10">
        <v>22.5</v>
      </c>
      <c r="AB49" s="95">
        <v>0</v>
      </c>
      <c r="AC49" s="10">
        <v>22.41</v>
      </c>
      <c r="AD49" s="2"/>
      <c r="AE49" s="138"/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28.89</v>
      </c>
      <c r="R50" s="83"/>
      <c r="T50" s="87" t="s">
        <v>107</v>
      </c>
      <c r="U50" s="90">
        <v>1708938</v>
      </c>
      <c r="W50" s="94">
        <v>42661</v>
      </c>
      <c r="X50" s="10">
        <v>22.5</v>
      </c>
      <c r="Y50" s="10">
        <v>22.5</v>
      </c>
      <c r="Z50" s="10">
        <v>22.5</v>
      </c>
      <c r="AA50" s="10">
        <v>22.5</v>
      </c>
      <c r="AB50" s="95">
        <v>1000</v>
      </c>
      <c r="AC50" s="10">
        <v>22.41</v>
      </c>
      <c r="AD50" s="2"/>
      <c r="AE50" s="138"/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28.601099999999999</v>
      </c>
      <c r="R51" s="83"/>
      <c r="T51" s="87" t="s">
        <v>110</v>
      </c>
      <c r="U51" s="90">
        <v>4655440</v>
      </c>
      <c r="W51" s="94" t="s">
        <v>121</v>
      </c>
      <c r="X51" s="10"/>
      <c r="Y51" s="10"/>
      <c r="Z51" s="10"/>
      <c r="AA51" s="10"/>
      <c r="AB51" s="95"/>
      <c r="AC51" s="10"/>
      <c r="AD51" s="2"/>
      <c r="AE51" s="138"/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28.312200000000001</v>
      </c>
      <c r="R52" s="83"/>
      <c r="T52" s="87" t="s">
        <v>108</v>
      </c>
      <c r="U52" s="88" t="s">
        <v>571</v>
      </c>
      <c r="AD52" s="2"/>
      <c r="AE52" s="138"/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28.023299999999999</v>
      </c>
      <c r="R53" s="83"/>
      <c r="T53" s="87" t="s">
        <v>111</v>
      </c>
      <c r="U53" s="88" t="s">
        <v>129</v>
      </c>
      <c r="AD53" s="2"/>
      <c r="AE53" s="138"/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27.734400000000001</v>
      </c>
      <c r="R54" s="83"/>
      <c r="T54" s="87" t="s">
        <v>112</v>
      </c>
      <c r="U54" s="88">
        <v>-5.94</v>
      </c>
      <c r="AD54" s="2"/>
      <c r="AE54" s="138"/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27.445499999999999</v>
      </c>
      <c r="R55" s="83"/>
      <c r="T55" s="87" t="s">
        <v>109</v>
      </c>
      <c r="U55" s="88" t="s">
        <v>356</v>
      </c>
      <c r="AD55" s="2"/>
      <c r="AE55" s="138"/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27.156599999999997</v>
      </c>
      <c r="R56" s="83"/>
      <c r="AD56" s="2"/>
      <c r="AE56" s="138"/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26.867700000000003</v>
      </c>
      <c r="R57" s="83"/>
      <c r="AD57" s="2"/>
      <c r="AE57" s="138"/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26.578800000000001</v>
      </c>
      <c r="R58" s="83"/>
      <c r="AD58" s="2"/>
      <c r="AE58" s="138"/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26.289900000000003</v>
      </c>
      <c r="R59" s="83"/>
      <c r="AD59" s="2"/>
      <c r="AE59" s="138"/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26.001000000000001</v>
      </c>
      <c r="R60" s="83"/>
      <c r="AD60" s="2"/>
      <c r="AE60" s="138"/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AD61" s="2"/>
      <c r="AE61" s="138"/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AD62" s="2"/>
      <c r="AE62" s="138"/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AD63" s="2"/>
      <c r="AE63" s="138"/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AD64" s="2"/>
      <c r="AE64" s="138"/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AD65" s="2"/>
      <c r="AE65" s="138"/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AD66" s="2"/>
      <c r="AE66" s="138"/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AD67" s="2"/>
      <c r="AE67" s="138"/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AD68" s="2"/>
      <c r="AE68" s="138"/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AD69" s="2"/>
      <c r="AE69" s="138"/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  <c r="N81" s="381"/>
    </row>
    <row r="82" spans="1:14" x14ac:dyDescent="0.25">
      <c r="A82" s="381"/>
      <c r="B82" s="380">
        <v>42545</v>
      </c>
      <c r="C82" s="381">
        <v>250</v>
      </c>
      <c r="D82" s="382">
        <v>9.36</v>
      </c>
      <c r="E82" s="382">
        <v>0</v>
      </c>
      <c r="F82" s="382">
        <f>D82*C82+E82</f>
        <v>2340</v>
      </c>
      <c r="G82" s="381">
        <v>42577</v>
      </c>
      <c r="H82" s="385">
        <v>150</v>
      </c>
      <c r="I82" s="382">
        <v>10.58</v>
      </c>
      <c r="J82" s="382">
        <v>0.03</v>
      </c>
      <c r="K82" s="382">
        <f t="shared" ref="K82:K83" si="6">H82*I82-J82</f>
        <v>1586.97</v>
      </c>
      <c r="L82" s="381"/>
      <c r="M82" s="381"/>
      <c r="N82" s="381"/>
    </row>
    <row r="83" spans="1:14" x14ac:dyDescent="0.25">
      <c r="A83" s="381"/>
      <c r="B83" s="380"/>
      <c r="C83" s="381"/>
      <c r="D83" s="382"/>
      <c r="E83" s="382"/>
      <c r="F83" s="382"/>
      <c r="G83" s="381">
        <v>42577</v>
      </c>
      <c r="H83" s="385">
        <v>100</v>
      </c>
      <c r="I83" s="382">
        <v>10.65</v>
      </c>
      <c r="J83" s="382">
        <v>0.02</v>
      </c>
      <c r="K83" s="382">
        <f t="shared" si="6"/>
        <v>1064.98</v>
      </c>
      <c r="L83" s="381"/>
      <c r="M83" s="381"/>
      <c r="N83" s="381"/>
    </row>
    <row r="84" spans="1:14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  <c r="N84" s="381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147</v>
      </c>
      <c r="D88" s="270" t="s">
        <v>146</v>
      </c>
      <c r="E88" s="271" t="s">
        <v>148</v>
      </c>
      <c r="F88" s="271" t="s">
        <v>65</v>
      </c>
      <c r="G88" s="273" t="s">
        <v>152</v>
      </c>
      <c r="H88" s="273" t="s">
        <v>88</v>
      </c>
      <c r="I88" s="273" t="s">
        <v>156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1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1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1"/>
    </row>
    <row r="116" spans="1:14" x14ac:dyDescent="0.25">
      <c r="A116" s="381"/>
      <c r="B116" s="380"/>
      <c r="C116" s="381"/>
      <c r="D116" s="382"/>
      <c r="E116" s="382"/>
      <c r="F116" s="382"/>
      <c r="G116" s="382"/>
      <c r="H116" s="383"/>
      <c r="I116" s="382"/>
      <c r="J116" s="382"/>
      <c r="K116" s="382"/>
      <c r="L116" s="381"/>
      <c r="M116" s="381"/>
      <c r="N116" s="381"/>
    </row>
    <row r="117" spans="1:14" x14ac:dyDescent="0.25">
      <c r="A117" s="381"/>
      <c r="B117" s="380">
        <v>42545</v>
      </c>
      <c r="C117" s="381">
        <v>250</v>
      </c>
      <c r="D117" s="382">
        <v>9.36</v>
      </c>
      <c r="E117" s="382">
        <v>9.3800000000000008</v>
      </c>
      <c r="F117" s="382">
        <f t="shared" ref="F117:F127" si="14">C117*(E117-D117)</f>
        <v>5.0000000000003375</v>
      </c>
      <c r="G117" s="382">
        <f t="shared" ref="G117:G127" si="15">D117*C117</f>
        <v>2340</v>
      </c>
      <c r="H117" s="383">
        <f t="shared" ref="H117:H127" si="16">(E117-D117)/D117</f>
        <v>2.1367521367522809E-3</v>
      </c>
      <c r="I117" s="382"/>
      <c r="J117" s="382"/>
      <c r="K117" s="382"/>
      <c r="L117" s="381"/>
      <c r="M117" s="381"/>
      <c r="N117" s="381"/>
    </row>
    <row r="118" spans="1:14" x14ac:dyDescent="0.25">
      <c r="A118" s="381"/>
      <c r="B118" s="380">
        <v>42548</v>
      </c>
      <c r="C118" s="381">
        <v>250</v>
      </c>
      <c r="D118" s="382">
        <v>9.36</v>
      </c>
      <c r="E118" s="382">
        <v>9.1</v>
      </c>
      <c r="F118" s="382">
        <f t="shared" si="14"/>
        <v>-64.999999999999943</v>
      </c>
      <c r="G118" s="382">
        <f t="shared" si="15"/>
        <v>2340</v>
      </c>
      <c r="H118" s="383">
        <f t="shared" si="16"/>
        <v>-2.7777777777777755E-2</v>
      </c>
      <c r="I118" s="382"/>
      <c r="J118" s="382"/>
      <c r="K118" s="382"/>
      <c r="L118" s="381"/>
      <c r="M118" s="381"/>
      <c r="N118" s="381"/>
    </row>
    <row r="119" spans="1:14" x14ac:dyDescent="0.25">
      <c r="A119" s="381"/>
      <c r="B119" s="380">
        <v>42549</v>
      </c>
      <c r="C119" s="381">
        <v>250</v>
      </c>
      <c r="D119" s="382">
        <v>9.36</v>
      </c>
      <c r="E119" s="382">
        <v>9.33</v>
      </c>
      <c r="F119" s="382">
        <f t="shared" si="14"/>
        <v>-7.4999999999998401</v>
      </c>
      <c r="G119" s="382">
        <f t="shared" si="15"/>
        <v>2340</v>
      </c>
      <c r="H119" s="383">
        <f t="shared" si="16"/>
        <v>-3.2051282051281369E-3</v>
      </c>
      <c r="I119" s="382"/>
      <c r="J119" s="382"/>
      <c r="K119" s="382"/>
      <c r="L119" s="381"/>
      <c r="M119" s="381"/>
      <c r="N119" s="381"/>
    </row>
    <row r="120" spans="1:14" x14ac:dyDescent="0.25">
      <c r="A120" s="381"/>
      <c r="B120" s="380">
        <v>42550</v>
      </c>
      <c r="C120" s="381">
        <v>250</v>
      </c>
      <c r="D120" s="382">
        <v>9.36</v>
      </c>
      <c r="E120" s="382">
        <v>9.1</v>
      </c>
      <c r="F120" s="382">
        <f t="shared" si="14"/>
        <v>-64.999999999999943</v>
      </c>
      <c r="G120" s="382">
        <f t="shared" si="15"/>
        <v>2340</v>
      </c>
      <c r="H120" s="383">
        <f t="shared" si="16"/>
        <v>-2.7777777777777755E-2</v>
      </c>
      <c r="I120" s="382"/>
      <c r="J120" s="382"/>
      <c r="K120" s="382"/>
      <c r="L120" s="381"/>
      <c r="M120" s="381"/>
      <c r="N120" s="381"/>
    </row>
    <row r="121" spans="1:14" x14ac:dyDescent="0.25">
      <c r="A121" s="381"/>
      <c r="B121" s="380">
        <v>42552</v>
      </c>
      <c r="C121" s="381">
        <v>250</v>
      </c>
      <c r="D121" s="382">
        <v>9.36</v>
      </c>
      <c r="E121" s="382">
        <v>9.5500000000000007</v>
      </c>
      <c r="F121" s="382">
        <f t="shared" si="14"/>
        <v>47.50000000000032</v>
      </c>
      <c r="G121" s="382">
        <f t="shared" si="15"/>
        <v>2340</v>
      </c>
      <c r="H121" s="383">
        <f t="shared" si="16"/>
        <v>2.0299145299145439E-2</v>
      </c>
      <c r="I121" s="382"/>
      <c r="J121" s="382"/>
      <c r="K121" s="382"/>
      <c r="L121" s="381"/>
      <c r="M121" s="381"/>
      <c r="N121" s="381"/>
    </row>
    <row r="122" spans="1:14" x14ac:dyDescent="0.25">
      <c r="A122" s="381"/>
      <c r="B122" s="380">
        <v>42556</v>
      </c>
      <c r="C122" s="381">
        <v>250</v>
      </c>
      <c r="D122" s="382">
        <v>9.36</v>
      </c>
      <c r="E122" s="382">
        <v>9.26</v>
      </c>
      <c r="F122" s="382">
        <f t="shared" si="14"/>
        <v>-24.999999999999911</v>
      </c>
      <c r="G122" s="382">
        <f t="shared" si="15"/>
        <v>2340</v>
      </c>
      <c r="H122" s="383">
        <f t="shared" si="16"/>
        <v>-1.0683760683760646E-2</v>
      </c>
      <c r="I122" s="382"/>
      <c r="J122" s="382"/>
      <c r="K122" s="382"/>
      <c r="L122" s="381"/>
      <c r="M122" s="381"/>
      <c r="N122" s="381"/>
    </row>
    <row r="123" spans="1:14" x14ac:dyDescent="0.25">
      <c r="A123" s="381"/>
      <c r="B123" s="380">
        <v>42557</v>
      </c>
      <c r="C123" s="381">
        <v>250</v>
      </c>
      <c r="D123" s="382">
        <v>9.36</v>
      </c>
      <c r="E123" s="382">
        <v>9.19</v>
      </c>
      <c r="F123" s="382">
        <f t="shared" si="14"/>
        <v>-42.499999999999986</v>
      </c>
      <c r="G123" s="382">
        <f t="shared" si="15"/>
        <v>2340</v>
      </c>
      <c r="H123" s="383">
        <f t="shared" si="16"/>
        <v>-1.8162393162393157E-2</v>
      </c>
      <c r="I123" s="382"/>
      <c r="J123" s="382"/>
      <c r="K123" s="382"/>
      <c r="L123" s="381"/>
      <c r="M123" s="381"/>
      <c r="N123" s="381"/>
    </row>
    <row r="124" spans="1:14" x14ac:dyDescent="0.25">
      <c r="A124" s="381"/>
      <c r="B124" s="380">
        <v>42559</v>
      </c>
      <c r="C124" s="381">
        <v>250</v>
      </c>
      <c r="D124" s="382">
        <v>9.36</v>
      </c>
      <c r="E124" s="382">
        <v>9.82</v>
      </c>
      <c r="F124" s="382">
        <f t="shared" si="14"/>
        <v>115.00000000000021</v>
      </c>
      <c r="G124" s="382">
        <f t="shared" si="15"/>
        <v>2340</v>
      </c>
      <c r="H124" s="383">
        <f t="shared" si="16"/>
        <v>4.9145299145299241E-2</v>
      </c>
      <c r="I124" s="382"/>
      <c r="J124" s="382"/>
      <c r="K124" s="382"/>
      <c r="L124" s="381"/>
      <c r="M124" s="381"/>
      <c r="N124" s="381"/>
    </row>
    <row r="125" spans="1:14" x14ac:dyDescent="0.25">
      <c r="A125" s="381"/>
      <c r="B125" s="380">
        <v>42562</v>
      </c>
      <c r="C125" s="381">
        <v>250</v>
      </c>
      <c r="D125" s="382">
        <v>9.36</v>
      </c>
      <c r="E125" s="382">
        <v>10.14</v>
      </c>
      <c r="F125" s="382">
        <f t="shared" si="14"/>
        <v>195.00000000000028</v>
      </c>
      <c r="G125" s="382">
        <f t="shared" si="15"/>
        <v>2340</v>
      </c>
      <c r="H125" s="383">
        <f t="shared" si="16"/>
        <v>8.3333333333333454E-2</v>
      </c>
      <c r="I125" s="382" t="s">
        <v>244</v>
      </c>
      <c r="J125" s="382"/>
      <c r="K125" s="382"/>
      <c r="L125" s="381"/>
      <c r="M125" s="381"/>
      <c r="N125" s="381"/>
    </row>
    <row r="126" spans="1:14" x14ac:dyDescent="0.25">
      <c r="A126" s="381"/>
      <c r="B126" s="380">
        <v>42566</v>
      </c>
      <c r="C126" s="381">
        <v>250</v>
      </c>
      <c r="D126" s="382">
        <v>9.36</v>
      </c>
      <c r="E126" s="382">
        <v>10.92</v>
      </c>
      <c r="F126" s="382">
        <f t="shared" si="14"/>
        <v>390.00000000000011</v>
      </c>
      <c r="G126" s="382">
        <f t="shared" si="15"/>
        <v>2340</v>
      </c>
      <c r="H126" s="383">
        <f t="shared" si="16"/>
        <v>0.16666666666666674</v>
      </c>
      <c r="I126" s="471">
        <v>8.8000000000000007</v>
      </c>
      <c r="J126" s="382"/>
      <c r="K126" s="382"/>
      <c r="L126" s="381"/>
      <c r="M126" s="381"/>
      <c r="N126" s="381"/>
    </row>
    <row r="127" spans="1:14" x14ac:dyDescent="0.25">
      <c r="A127" s="381"/>
      <c r="B127" s="380">
        <v>42570</v>
      </c>
      <c r="C127" s="381">
        <v>250</v>
      </c>
      <c r="D127" s="382">
        <v>9.36</v>
      </c>
      <c r="E127" s="382">
        <v>10.63</v>
      </c>
      <c r="F127" s="382">
        <f t="shared" si="14"/>
        <v>317.50000000000034</v>
      </c>
      <c r="G127" s="382">
        <f t="shared" si="15"/>
        <v>2340</v>
      </c>
      <c r="H127" s="383">
        <f t="shared" si="16"/>
        <v>0.13568376068376084</v>
      </c>
      <c r="I127" s="382"/>
      <c r="J127" s="382"/>
      <c r="K127" s="382"/>
      <c r="L127" s="381"/>
      <c r="M127" s="381"/>
      <c r="N127" s="381"/>
    </row>
    <row r="128" spans="1:14" x14ac:dyDescent="0.25">
      <c r="A128" s="381"/>
      <c r="B128" s="380">
        <v>42577</v>
      </c>
      <c r="C128" s="381">
        <v>0</v>
      </c>
      <c r="D128" s="382"/>
      <c r="E128" s="382"/>
      <c r="F128" s="382">
        <v>311.95</v>
      </c>
      <c r="G128" s="382"/>
      <c r="H128" s="383"/>
      <c r="I128" s="382"/>
      <c r="J128" s="382"/>
      <c r="K128" s="382"/>
      <c r="L128" s="381"/>
      <c r="M128" s="381"/>
    </row>
    <row r="129" spans="1:13" x14ac:dyDescent="0.25">
      <c r="A129" s="381"/>
      <c r="B129" s="380"/>
      <c r="C129" s="381"/>
      <c r="D129" s="382"/>
      <c r="E129" s="382"/>
      <c r="F129" s="382"/>
      <c r="G129" s="382"/>
      <c r="H129" s="383"/>
      <c r="I129" s="382"/>
      <c r="J129" s="382"/>
      <c r="K129" s="382"/>
      <c r="L129" s="381"/>
      <c r="M129" s="381"/>
    </row>
    <row r="130" spans="1:13" x14ac:dyDescent="0.25">
      <c r="A130" s="381"/>
      <c r="B130" s="380"/>
      <c r="C130" s="381"/>
      <c r="D130" s="382"/>
      <c r="E130" s="382"/>
      <c r="F130" s="382"/>
      <c r="G130" s="382"/>
      <c r="H130" s="383"/>
      <c r="I130" s="382"/>
      <c r="J130" s="382"/>
      <c r="K130" s="382"/>
      <c r="L130" s="381"/>
      <c r="M130" s="381"/>
    </row>
  </sheetData>
  <mergeCells count="1">
    <mergeCell ref="P39:Q39"/>
  </mergeCells>
  <conditionalFormatting sqref="F22:F39 H22:H39">
    <cfRule type="expression" dxfId="329" priority="66">
      <formula>F22&gt;0</formula>
    </cfRule>
    <cfRule type="expression" dxfId="3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7" priority="53">
      <formula>F41&gt;0</formula>
    </cfRule>
    <cfRule type="expression" dxfId="326" priority="54">
      <formula>F41&lt;0</formula>
    </cfRule>
  </conditionalFormatting>
  <conditionalFormatting sqref="F41">
    <cfRule type="expression" dxfId="325" priority="57">
      <formula>F41&gt;0</formula>
    </cfRule>
    <cfRule type="expression" dxfId="324" priority="58">
      <formula>F41&lt;0</formula>
    </cfRule>
  </conditionalFormatting>
  <conditionalFormatting sqref="H41">
    <cfRule type="expression" dxfId="323" priority="35">
      <formula>H41&gt;0</formula>
    </cfRule>
    <cfRule type="expression" dxfId="322" priority="36">
      <formula>H41&lt;0</formula>
    </cfRule>
  </conditionalFormatting>
  <conditionalFormatting sqref="F89:F95">
    <cfRule type="expression" dxfId="321" priority="29">
      <formula>F89&gt;0</formula>
    </cfRule>
    <cfRule type="expression" dxfId="320" priority="30">
      <formula>F89&lt;0</formula>
    </cfRule>
  </conditionalFormatting>
  <conditionalFormatting sqref="F96:F110">
    <cfRule type="expression" dxfId="319" priority="25">
      <formula>F96&gt;0</formula>
    </cfRule>
    <cfRule type="expression" dxfId="318" priority="26">
      <formula>F96&lt;0</formula>
    </cfRule>
  </conditionalFormatting>
  <conditionalFormatting sqref="F96:F110">
    <cfRule type="expression" dxfId="317" priority="27">
      <formula>F96&gt;0</formula>
    </cfRule>
    <cfRule type="expression" dxfId="316" priority="28">
      <formula>F96&lt;0</formula>
    </cfRule>
  </conditionalFormatting>
  <conditionalFormatting sqref="H89:H100">
    <cfRule type="expression" dxfId="315" priority="23">
      <formula>H89&gt;0</formula>
    </cfRule>
    <cfRule type="expression" dxfId="314" priority="24">
      <formula>H89&lt;0</formula>
    </cfRule>
  </conditionalFormatting>
  <conditionalFormatting sqref="H101">
    <cfRule type="expression" dxfId="313" priority="21">
      <formula>H101&gt;0</formula>
    </cfRule>
    <cfRule type="expression" dxfId="312" priority="22">
      <formula>H101&lt;0</formula>
    </cfRule>
  </conditionalFormatting>
  <conditionalFormatting sqref="F111:F116">
    <cfRule type="expression" dxfId="311" priority="19">
      <formula>F111&gt;0</formula>
    </cfRule>
    <cfRule type="expression" dxfId="310" priority="20">
      <formula>F111&lt;0</formula>
    </cfRule>
  </conditionalFormatting>
  <conditionalFormatting sqref="H103:H116">
    <cfRule type="expression" dxfId="309" priority="17">
      <formula>H103&gt;0</formula>
    </cfRule>
    <cfRule type="expression" dxfId="308" priority="18">
      <formula>H103&lt;0</formula>
    </cfRule>
  </conditionalFormatting>
  <conditionalFormatting sqref="H102">
    <cfRule type="expression" dxfId="307" priority="15">
      <formula>H102&gt;0</formula>
    </cfRule>
    <cfRule type="expression" dxfId="306" priority="16">
      <formula>H102&lt;0</formula>
    </cfRule>
  </conditionalFormatting>
  <conditionalFormatting sqref="M42">
    <cfRule type="expression" dxfId="305" priority="13">
      <formula>M42&gt;0</formula>
    </cfRule>
    <cfRule type="expression" dxfId="304" priority="14">
      <formula>M42&lt;0</formula>
    </cfRule>
  </conditionalFormatting>
  <conditionalFormatting sqref="Q7">
    <cfRule type="expression" dxfId="303" priority="9">
      <formula>Q7&gt;0</formula>
    </cfRule>
    <cfRule type="expression" dxfId="302" priority="10">
      <formula>Q7&lt;0</formula>
    </cfRule>
  </conditionalFormatting>
  <conditionalFormatting sqref="Q8">
    <cfRule type="expression" dxfId="301" priority="7">
      <formula>Q8&gt;0</formula>
    </cfRule>
    <cfRule type="expression" dxfId="300" priority="8">
      <formula>Q8&lt;0</formula>
    </cfRule>
  </conditionalFormatting>
  <conditionalFormatting sqref="F117:F130 H117:H130">
    <cfRule type="expression" dxfId="299" priority="1">
      <formula>F117&gt;0</formula>
    </cfRule>
    <cfRule type="expression" dxfId="2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42727</v>
      </c>
      <c r="X2" s="10">
        <v>14.18</v>
      </c>
      <c r="Y2" s="10">
        <v>14.43</v>
      </c>
      <c r="Z2" s="10">
        <v>14.1</v>
      </c>
      <c r="AA2" s="10">
        <v>14.15</v>
      </c>
      <c r="AB2" s="95">
        <v>1691000</v>
      </c>
      <c r="AC2" s="10">
        <v>14.15</v>
      </c>
      <c r="AD2" s="2">
        <f>Y2-Z2</f>
        <v>0.33000000000000007</v>
      </c>
      <c r="AE2" s="138">
        <f>AC2/AC3-1</f>
        <v>9.2724679029958512E-3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18.489999999999998</v>
      </c>
      <c r="W3" s="133">
        <v>42726</v>
      </c>
      <c r="X3" s="10">
        <v>14.55</v>
      </c>
      <c r="Y3" s="10">
        <v>14.59</v>
      </c>
      <c r="Z3" s="10">
        <v>14.02</v>
      </c>
      <c r="AA3" s="10">
        <v>14.02</v>
      </c>
      <c r="AB3" s="95">
        <v>2546400</v>
      </c>
      <c r="AC3" s="10">
        <v>14.02</v>
      </c>
      <c r="AD3" s="2">
        <f t="shared" ref="AD3:AD66" si="0">Y3-Z3</f>
        <v>0.57000000000000028</v>
      </c>
      <c r="AE3" s="138">
        <f t="shared" ref="AE3:AE66" si="1">AC3/AC4-1</f>
        <v>-3.9726027397260277E-2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18.489999999999998</v>
      </c>
      <c r="R4" s="506">
        <v>3.5299999999999998E-2</v>
      </c>
      <c r="W4" s="133">
        <v>42725</v>
      </c>
      <c r="X4" s="10">
        <v>14.6</v>
      </c>
      <c r="Y4" s="10">
        <v>14.69</v>
      </c>
      <c r="Z4" s="10">
        <v>14.46</v>
      </c>
      <c r="AA4" s="10">
        <v>14.6</v>
      </c>
      <c r="AB4" s="95">
        <v>1676000</v>
      </c>
      <c r="AC4" s="10">
        <v>14.6</v>
      </c>
      <c r="AD4" s="2">
        <f t="shared" si="0"/>
        <v>0.22999999999999865</v>
      </c>
      <c r="AE4" s="138">
        <f t="shared" si="1"/>
        <v>-6.8027210884353817E-3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14.52</v>
      </c>
      <c r="Y5" s="10">
        <v>14.79</v>
      </c>
      <c r="Z5" s="10">
        <v>14.43</v>
      </c>
      <c r="AA5" s="10">
        <v>14.7</v>
      </c>
      <c r="AB5" s="95">
        <v>3427100</v>
      </c>
      <c r="AC5" s="10">
        <v>14.7</v>
      </c>
      <c r="AD5" s="2">
        <f t="shared" si="0"/>
        <v>0.35999999999999943</v>
      </c>
      <c r="AE5" s="138">
        <f t="shared" si="1"/>
        <v>1.5193370165745845E-2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14.64</v>
      </c>
      <c r="Y6" s="10">
        <v>14.74</v>
      </c>
      <c r="Z6" s="10">
        <v>14.4</v>
      </c>
      <c r="AA6" s="10">
        <v>14.48</v>
      </c>
      <c r="AB6" s="95">
        <v>2036500</v>
      </c>
      <c r="AC6" s="10">
        <v>14.48</v>
      </c>
      <c r="AD6" s="2">
        <f t="shared" si="0"/>
        <v>0.33999999999999986</v>
      </c>
      <c r="AE6" s="138">
        <f t="shared" si="1"/>
        <v>-6.1770761839395893E-3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182</v>
      </c>
      <c r="Q7" s="2">
        <f>Q10+Q8</f>
        <v>155.90000000000146</v>
      </c>
      <c r="R7">
        <v>0</v>
      </c>
      <c r="W7" s="133">
        <v>42720</v>
      </c>
      <c r="X7" s="10">
        <v>14.9</v>
      </c>
      <c r="Y7" s="10">
        <v>14.95</v>
      </c>
      <c r="Z7" s="10">
        <v>14.41</v>
      </c>
      <c r="AA7" s="10">
        <v>14.57</v>
      </c>
      <c r="AB7" s="95">
        <v>3440000</v>
      </c>
      <c r="AC7" s="10">
        <v>14.57</v>
      </c>
      <c r="AD7" s="2">
        <f t="shared" si="0"/>
        <v>0.53999999999999915</v>
      </c>
      <c r="AE7" s="138">
        <f t="shared" si="1"/>
        <v>-2.2147651006711455E-2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15.3</v>
      </c>
      <c r="Y8" s="10">
        <v>15.33</v>
      </c>
      <c r="Z8" s="10">
        <v>14.74</v>
      </c>
      <c r="AA8" s="10">
        <v>14.9</v>
      </c>
      <c r="AB8" s="95">
        <v>2771000</v>
      </c>
      <c r="AC8" s="10">
        <v>14.9</v>
      </c>
      <c r="AD8" s="2">
        <f t="shared" si="0"/>
        <v>0.58999999999999986</v>
      </c>
      <c r="AE8" s="138">
        <f t="shared" si="1"/>
        <v>-2.550686723348583E-2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15.48</v>
      </c>
      <c r="Y9" s="10">
        <v>15.57</v>
      </c>
      <c r="Z9" s="10">
        <v>14.85</v>
      </c>
      <c r="AA9" s="10">
        <v>15.29</v>
      </c>
      <c r="AB9" s="95">
        <v>3704700</v>
      </c>
      <c r="AC9" s="10">
        <v>15.29</v>
      </c>
      <c r="AD9" s="2">
        <f t="shared" si="0"/>
        <v>0.72000000000000064</v>
      </c>
      <c r="AE9" s="138">
        <f t="shared" si="1"/>
        <v>-1.4184397163120588E-2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M45</f>
        <v>155.90000000000146</v>
      </c>
      <c r="W10" s="133">
        <v>42717</v>
      </c>
      <c r="X10" s="10">
        <v>15.68</v>
      </c>
      <c r="Y10" s="10">
        <v>15.74</v>
      </c>
      <c r="Z10" s="10">
        <v>15.23</v>
      </c>
      <c r="AA10" s="10">
        <v>15.51</v>
      </c>
      <c r="AB10" s="95">
        <v>2175900</v>
      </c>
      <c r="AC10" s="10">
        <v>15.51</v>
      </c>
      <c r="AD10" s="2">
        <f t="shared" si="0"/>
        <v>0.50999999999999979</v>
      </c>
      <c r="AE10" s="138">
        <f t="shared" si="1"/>
        <v>-4.49293966623876E-3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16.64</v>
      </c>
      <c r="Y11" s="10">
        <v>16.690000000000001</v>
      </c>
      <c r="Z11" s="10">
        <v>15.56</v>
      </c>
      <c r="AA11" s="10">
        <v>15.58</v>
      </c>
      <c r="AB11" s="95">
        <v>2799900</v>
      </c>
      <c r="AC11" s="10">
        <v>15.58</v>
      </c>
      <c r="AD11" s="2">
        <f t="shared" si="0"/>
        <v>1.1300000000000008</v>
      </c>
      <c r="AE11" s="138">
        <f t="shared" si="1"/>
        <v>-6.8181818181818121E-2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42713</v>
      </c>
      <c r="X12" s="10">
        <v>17.010000000000002</v>
      </c>
      <c r="Y12" s="10">
        <v>17.100000000000001</v>
      </c>
      <c r="Z12" s="10">
        <v>16.559999999999999</v>
      </c>
      <c r="AA12" s="10">
        <v>16.72</v>
      </c>
      <c r="AB12" s="95">
        <v>2752100</v>
      </c>
      <c r="AC12" s="10">
        <v>16.72</v>
      </c>
      <c r="AD12" s="2">
        <f t="shared" si="0"/>
        <v>0.5400000000000027</v>
      </c>
      <c r="AE12" s="138">
        <f t="shared" si="1"/>
        <v>-1.7048794826572733E-2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42712</v>
      </c>
      <c r="X13" s="10">
        <v>15.84</v>
      </c>
      <c r="Y13" s="10">
        <v>17.28</v>
      </c>
      <c r="Z13" s="10">
        <v>15.75</v>
      </c>
      <c r="AA13" s="10">
        <v>17.010000000000002</v>
      </c>
      <c r="AB13" s="95">
        <v>5686000</v>
      </c>
      <c r="AC13" s="10">
        <v>17.010000000000002</v>
      </c>
      <c r="AD13" s="2">
        <f t="shared" si="0"/>
        <v>1.5300000000000011</v>
      </c>
      <c r="AE13" s="138">
        <f t="shared" si="1"/>
        <v>8.2749840865690594E-2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42711</v>
      </c>
      <c r="X14" s="10">
        <v>15.44</v>
      </c>
      <c r="Y14" s="10">
        <v>15.71</v>
      </c>
      <c r="Z14" s="10">
        <v>15.39</v>
      </c>
      <c r="AA14" s="10">
        <v>15.71</v>
      </c>
      <c r="AB14" s="95">
        <v>2124300</v>
      </c>
      <c r="AC14" s="10">
        <v>15.71</v>
      </c>
      <c r="AD14" s="2">
        <f t="shared" si="0"/>
        <v>0.32000000000000028</v>
      </c>
      <c r="AE14" s="138">
        <f t="shared" si="1"/>
        <v>2.012987012987022E-2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42710</v>
      </c>
      <c r="X15" s="10">
        <v>15.35</v>
      </c>
      <c r="Y15" s="10">
        <v>15.49</v>
      </c>
      <c r="Z15" s="10">
        <v>15.21</v>
      </c>
      <c r="AA15" s="10">
        <v>15.4</v>
      </c>
      <c r="AB15" s="95">
        <v>1654300</v>
      </c>
      <c r="AC15" s="10">
        <v>15.4</v>
      </c>
      <c r="AD15" s="2">
        <f t="shared" si="0"/>
        <v>0.27999999999999936</v>
      </c>
      <c r="AE15" s="138">
        <f t="shared" si="1"/>
        <v>7.1942446043167241E-3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42709</v>
      </c>
      <c r="X16" s="10">
        <v>14.88</v>
      </c>
      <c r="Y16" s="10">
        <v>15.49</v>
      </c>
      <c r="Z16" s="10">
        <v>14.87</v>
      </c>
      <c r="AA16" s="10">
        <v>15.29</v>
      </c>
      <c r="AB16" s="95">
        <v>2324000</v>
      </c>
      <c r="AC16" s="10">
        <v>15.29</v>
      </c>
      <c r="AD16" s="2">
        <f t="shared" si="0"/>
        <v>0.62000000000000099</v>
      </c>
      <c r="AE16" s="138">
        <f t="shared" si="1"/>
        <v>2.9629629629629672E-2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42706</v>
      </c>
      <c r="X17" s="10">
        <v>14.45</v>
      </c>
      <c r="Y17" s="10">
        <v>15.1</v>
      </c>
      <c r="Z17" s="10">
        <v>14.4</v>
      </c>
      <c r="AA17" s="10">
        <v>14.85</v>
      </c>
      <c r="AB17" s="95">
        <v>2958400</v>
      </c>
      <c r="AC17" s="10">
        <v>14.85</v>
      </c>
      <c r="AD17" s="2">
        <f t="shared" si="0"/>
        <v>0.69999999999999929</v>
      </c>
      <c r="AE17" s="138">
        <f t="shared" si="1"/>
        <v>3.125E-2</v>
      </c>
    </row>
    <row r="18" spans="1:31" x14ac:dyDescent="0.25">
      <c r="W18" s="133">
        <v>42705</v>
      </c>
      <c r="X18" s="10">
        <v>14.94</v>
      </c>
      <c r="Y18" s="10">
        <v>15.13</v>
      </c>
      <c r="Z18" s="10">
        <v>14.34</v>
      </c>
      <c r="AA18" s="10">
        <v>14.4</v>
      </c>
      <c r="AB18" s="95">
        <v>3414000</v>
      </c>
      <c r="AC18" s="10">
        <v>14.4</v>
      </c>
      <c r="AD18" s="2">
        <f t="shared" si="0"/>
        <v>0.79000000000000092</v>
      </c>
      <c r="AE18" s="138">
        <f t="shared" si="1"/>
        <v>-3.0303030303030276E-2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42704</v>
      </c>
      <c r="X19" s="10">
        <v>15.39</v>
      </c>
      <c r="Y19" s="10">
        <v>15.49</v>
      </c>
      <c r="Z19" s="10">
        <v>14.75</v>
      </c>
      <c r="AA19" s="10">
        <v>14.85</v>
      </c>
      <c r="AB19" s="95">
        <v>3447000</v>
      </c>
      <c r="AC19" s="10">
        <v>14.85</v>
      </c>
      <c r="AD19" s="2">
        <f t="shared" si="0"/>
        <v>0.74000000000000021</v>
      </c>
      <c r="AE19" s="138">
        <f t="shared" si="1"/>
        <v>-3.2573289902280145E-2</v>
      </c>
    </row>
    <row r="20" spans="1:31" x14ac:dyDescent="0.25">
      <c r="W20" s="133">
        <v>42703</v>
      </c>
      <c r="X20" s="10">
        <v>15.82</v>
      </c>
      <c r="Y20" s="10">
        <v>15.89</v>
      </c>
      <c r="Z20" s="10">
        <v>15.32</v>
      </c>
      <c r="AA20" s="10">
        <v>15.35</v>
      </c>
      <c r="AB20" s="95">
        <v>4580900</v>
      </c>
      <c r="AC20" s="10">
        <v>15.35</v>
      </c>
      <c r="AD20" s="2">
        <f t="shared" si="0"/>
        <v>0.57000000000000028</v>
      </c>
      <c r="AE20" s="138">
        <f t="shared" si="1"/>
        <v>-2.4777636594663366E-2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42702</v>
      </c>
      <c r="X21" s="10">
        <v>16</v>
      </c>
      <c r="Y21" s="10">
        <v>16.09</v>
      </c>
      <c r="Z21" s="10">
        <v>15.69</v>
      </c>
      <c r="AA21" s="10">
        <v>15.74</v>
      </c>
      <c r="AB21" s="95">
        <v>1932000</v>
      </c>
      <c r="AC21" s="10">
        <v>15.74</v>
      </c>
      <c r="AD21" s="2">
        <f t="shared" si="0"/>
        <v>0.40000000000000036</v>
      </c>
      <c r="AE21" s="138">
        <f t="shared" si="1"/>
        <v>-1.7478152309612915E-2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42699</v>
      </c>
      <c r="X22" s="10">
        <v>16.52</v>
      </c>
      <c r="Y22" s="10">
        <v>16.54</v>
      </c>
      <c r="Z22" s="10">
        <v>15.94</v>
      </c>
      <c r="AA22" s="10">
        <v>16.02</v>
      </c>
      <c r="AB22" s="95">
        <v>1080300</v>
      </c>
      <c r="AC22" s="10">
        <v>16.02</v>
      </c>
      <c r="AD22" s="2">
        <f t="shared" si="0"/>
        <v>0.59999999999999964</v>
      </c>
      <c r="AE22" s="138">
        <f t="shared" si="1"/>
        <v>-2.0183486238532167E-2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42697</v>
      </c>
      <c r="X23" s="10">
        <v>16.3</v>
      </c>
      <c r="Y23" s="10">
        <v>16.579999999999998</v>
      </c>
      <c r="Z23" s="10">
        <v>16.149999999999999</v>
      </c>
      <c r="AA23" s="10">
        <v>16.350000000000001</v>
      </c>
      <c r="AB23" s="95">
        <v>2245800</v>
      </c>
      <c r="AC23" s="10">
        <v>16.350000000000001</v>
      </c>
      <c r="AD23" s="2">
        <f t="shared" si="0"/>
        <v>0.42999999999999972</v>
      </c>
      <c r="AE23" s="138">
        <f t="shared" si="1"/>
        <v>-2.1543985637342833E-2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42696</v>
      </c>
      <c r="X24" s="10">
        <v>16.05</v>
      </c>
      <c r="Y24" s="10">
        <v>16.73</v>
      </c>
      <c r="Z24" s="10">
        <v>15.94</v>
      </c>
      <c r="AA24" s="10">
        <v>16.71</v>
      </c>
      <c r="AB24" s="95">
        <v>2671000</v>
      </c>
      <c r="AC24" s="10">
        <v>16.71</v>
      </c>
      <c r="AD24" s="2">
        <f t="shared" si="0"/>
        <v>0.79000000000000092</v>
      </c>
      <c r="AE24" s="138">
        <f t="shared" si="1"/>
        <v>2.5782688766114337E-2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42695</v>
      </c>
      <c r="X25" s="10">
        <v>16.399999999999999</v>
      </c>
      <c r="Y25" s="10">
        <v>16.55</v>
      </c>
      <c r="Z25" s="10">
        <v>16.22</v>
      </c>
      <c r="AA25" s="10">
        <v>16.29</v>
      </c>
      <c r="AB25" s="95">
        <v>2564700</v>
      </c>
      <c r="AC25" s="10">
        <v>16.29</v>
      </c>
      <c r="AD25" s="2">
        <f t="shared" si="0"/>
        <v>0.33000000000000185</v>
      </c>
      <c r="AE25" s="138">
        <f t="shared" si="1"/>
        <v>-6.1012812690666163E-3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42692</v>
      </c>
      <c r="X26" s="10">
        <v>16.91</v>
      </c>
      <c r="Y26" s="10">
        <v>16.96</v>
      </c>
      <c r="Z26" s="10">
        <v>16.350000000000001</v>
      </c>
      <c r="AA26" s="10">
        <v>16.39</v>
      </c>
      <c r="AB26" s="95">
        <v>3246400</v>
      </c>
      <c r="AC26" s="10">
        <v>16.39</v>
      </c>
      <c r="AD26" s="2">
        <f t="shared" si="0"/>
        <v>0.60999999999999943</v>
      </c>
      <c r="AE26" s="138">
        <f t="shared" si="1"/>
        <v>-3.4177961107837218E-2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42691</v>
      </c>
      <c r="X27" s="10">
        <v>17.309999999999999</v>
      </c>
      <c r="Y27" s="10">
        <v>17.45</v>
      </c>
      <c r="Z27" s="10">
        <v>16.809999999999999</v>
      </c>
      <c r="AA27" s="10">
        <v>16.97</v>
      </c>
      <c r="AB27" s="95">
        <v>3535300</v>
      </c>
      <c r="AC27" s="10">
        <v>16.97</v>
      </c>
      <c r="AD27" s="2">
        <f t="shared" si="0"/>
        <v>0.64000000000000057</v>
      </c>
      <c r="AE27" s="138">
        <f t="shared" si="1"/>
        <v>-1.5089959373186357E-2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42690</v>
      </c>
      <c r="X28" s="10">
        <v>17.350000000000001</v>
      </c>
      <c r="Y28" s="10">
        <v>17.440000000000001</v>
      </c>
      <c r="Z28" s="10">
        <v>17.2</v>
      </c>
      <c r="AA28" s="10">
        <v>17.23</v>
      </c>
      <c r="AB28" s="95">
        <v>1062900</v>
      </c>
      <c r="AC28" s="10">
        <v>17.23</v>
      </c>
      <c r="AD28" s="2">
        <f t="shared" si="0"/>
        <v>0.24000000000000199</v>
      </c>
      <c r="AE28" s="138">
        <f t="shared" si="1"/>
        <v>-9.7701149425286626E-3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42689</v>
      </c>
      <c r="X29" s="10">
        <v>17.829999999999998</v>
      </c>
      <c r="Y29" s="10">
        <v>17.93</v>
      </c>
      <c r="Z29" s="10">
        <v>17.07</v>
      </c>
      <c r="AA29" s="10">
        <v>17.399999999999999</v>
      </c>
      <c r="AB29" s="95">
        <v>2279300</v>
      </c>
      <c r="AC29" s="10">
        <v>17.399999999999999</v>
      </c>
      <c r="AD29" s="2">
        <f t="shared" si="0"/>
        <v>0.85999999999999943</v>
      </c>
      <c r="AE29" s="138">
        <f t="shared" si="1"/>
        <v>-2.9559397657557218E-2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42688</v>
      </c>
      <c r="X30" s="10">
        <v>17.170000000000002</v>
      </c>
      <c r="Y30" s="10">
        <v>18.34</v>
      </c>
      <c r="Z30" s="10">
        <v>16.899999999999999</v>
      </c>
      <c r="AA30" s="10">
        <v>17.93</v>
      </c>
      <c r="AB30" s="95">
        <v>8302200</v>
      </c>
      <c r="AC30" s="10">
        <v>17.93</v>
      </c>
      <c r="AD30" s="2">
        <f t="shared" si="0"/>
        <v>1.4400000000000013</v>
      </c>
      <c r="AE30" s="138">
        <f t="shared" si="1"/>
        <v>7.8820697954271823E-2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42685</v>
      </c>
      <c r="X31" s="10">
        <v>16.48</v>
      </c>
      <c r="Y31" s="10">
        <v>16.73</v>
      </c>
      <c r="Z31" s="10">
        <v>16.32</v>
      </c>
      <c r="AA31" s="10">
        <v>16.62</v>
      </c>
      <c r="AB31" s="95">
        <v>4147000</v>
      </c>
      <c r="AC31" s="10">
        <v>16.62</v>
      </c>
      <c r="AD31" s="2">
        <f t="shared" si="0"/>
        <v>0.41000000000000014</v>
      </c>
      <c r="AE31" s="138">
        <f t="shared" si="1"/>
        <v>4.229607250755274E-3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42684</v>
      </c>
      <c r="X32" s="10">
        <v>16.36</v>
      </c>
      <c r="Y32" s="10">
        <v>17</v>
      </c>
      <c r="Z32" s="10">
        <v>16.09</v>
      </c>
      <c r="AA32" s="10">
        <v>16.55</v>
      </c>
      <c r="AB32" s="95">
        <v>3068200</v>
      </c>
      <c r="AC32" s="10">
        <v>16.55</v>
      </c>
      <c r="AD32" s="2">
        <f t="shared" si="0"/>
        <v>0.91000000000000014</v>
      </c>
      <c r="AE32" s="138">
        <f t="shared" si="1"/>
        <v>3.2439176543979986E-2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42683</v>
      </c>
      <c r="X33" s="10">
        <v>15.36</v>
      </c>
      <c r="Y33" s="10">
        <v>16.12</v>
      </c>
      <c r="Z33" s="10">
        <v>15.03</v>
      </c>
      <c r="AA33" s="10">
        <v>16.03</v>
      </c>
      <c r="AB33" s="95">
        <v>4814400</v>
      </c>
      <c r="AC33" s="10">
        <v>16.03</v>
      </c>
      <c r="AD33" s="2">
        <f t="shared" si="0"/>
        <v>1.0900000000000016</v>
      </c>
      <c r="AE33" s="138">
        <f t="shared" si="1"/>
        <v>2.1019108280254883E-2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42682</v>
      </c>
      <c r="X34" s="10">
        <v>15.9</v>
      </c>
      <c r="Y34" s="10">
        <v>15.9</v>
      </c>
      <c r="Z34" s="10">
        <v>15.38</v>
      </c>
      <c r="AA34" s="10">
        <v>15.7</v>
      </c>
      <c r="AB34" s="95">
        <v>2976700</v>
      </c>
      <c r="AC34" s="10">
        <v>15.7</v>
      </c>
      <c r="AD34" s="2">
        <f t="shared" si="0"/>
        <v>0.51999999999999957</v>
      </c>
      <c r="AE34" s="138">
        <f t="shared" si="1"/>
        <v>-1.3819095477387022E-2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42681</v>
      </c>
      <c r="X35" s="10">
        <v>15.88</v>
      </c>
      <c r="Y35" s="10">
        <v>16.190000000000001</v>
      </c>
      <c r="Z35" s="10">
        <v>15.74</v>
      </c>
      <c r="AA35" s="10">
        <v>15.92</v>
      </c>
      <c r="AB35" s="95">
        <v>3187300</v>
      </c>
      <c r="AC35" s="10">
        <v>15.92</v>
      </c>
      <c r="AD35" s="2">
        <f t="shared" si="0"/>
        <v>0.45000000000000107</v>
      </c>
      <c r="AE35" s="138">
        <f t="shared" si="1"/>
        <v>2.2479126525369209E-2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42678</v>
      </c>
      <c r="X36" s="10">
        <v>15.02</v>
      </c>
      <c r="Y36" s="10">
        <v>16.16</v>
      </c>
      <c r="Z36" s="10">
        <v>15</v>
      </c>
      <c r="AA36" s="10">
        <v>15.57</v>
      </c>
      <c r="AB36" s="95">
        <v>4563600</v>
      </c>
      <c r="AC36" s="10">
        <v>15.57</v>
      </c>
      <c r="AD36" s="2">
        <f t="shared" si="0"/>
        <v>1.1600000000000001</v>
      </c>
      <c r="AE36" s="138">
        <f t="shared" si="1"/>
        <v>2.7722772277227747E-2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42677</v>
      </c>
      <c r="X37" s="10">
        <v>14.71</v>
      </c>
      <c r="Y37" s="10">
        <v>15.24</v>
      </c>
      <c r="Z37" s="10">
        <v>14.26</v>
      </c>
      <c r="AA37" s="10">
        <v>15.15</v>
      </c>
      <c r="AB37" s="95">
        <v>6556200</v>
      </c>
      <c r="AC37" s="10">
        <v>15.15</v>
      </c>
      <c r="AD37" s="2">
        <f t="shared" si="0"/>
        <v>0.98000000000000043</v>
      </c>
      <c r="AE37" s="138">
        <f t="shared" si="1"/>
        <v>3.2719836400818103E-2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42676</v>
      </c>
      <c r="X38" s="10">
        <v>14.75</v>
      </c>
      <c r="Y38" s="10">
        <v>16.100000000000001</v>
      </c>
      <c r="Z38" s="10">
        <v>14.32</v>
      </c>
      <c r="AA38" s="10">
        <v>14.67</v>
      </c>
      <c r="AB38" s="95">
        <v>11904300</v>
      </c>
      <c r="AC38" s="10">
        <v>14.67</v>
      </c>
      <c r="AD38" s="2">
        <f t="shared" si="0"/>
        <v>1.7800000000000011</v>
      </c>
      <c r="AE38" s="138">
        <f t="shared" si="1"/>
        <v>-0.10165339865278622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42675</v>
      </c>
      <c r="X39" s="10">
        <v>16.920000000000002</v>
      </c>
      <c r="Y39" s="10">
        <v>17.28</v>
      </c>
      <c r="Z39" s="10">
        <v>16.07</v>
      </c>
      <c r="AA39" s="10">
        <v>16.329999999999998</v>
      </c>
      <c r="AB39" s="95">
        <v>4818000</v>
      </c>
      <c r="AC39" s="10">
        <v>16.329999999999998</v>
      </c>
      <c r="AD39" s="2">
        <f t="shared" si="0"/>
        <v>1.2100000000000009</v>
      </c>
      <c r="AE39" s="138">
        <f t="shared" si="1"/>
        <v>-2.5074626865671745E-2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42674</v>
      </c>
      <c r="X40" s="10">
        <v>16.27</v>
      </c>
      <c r="Y40" s="10">
        <v>16.87</v>
      </c>
      <c r="Z40" s="10">
        <v>16.059999999999999</v>
      </c>
      <c r="AA40" s="10">
        <v>16.75</v>
      </c>
      <c r="AB40" s="95">
        <v>4636000</v>
      </c>
      <c r="AC40" s="10">
        <v>16.75</v>
      </c>
      <c r="AD40" s="2">
        <f t="shared" si="0"/>
        <v>0.81000000000000227</v>
      </c>
      <c r="AE40" s="138">
        <f t="shared" si="1"/>
        <v>2.6977314530962637E-2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42671</v>
      </c>
      <c r="X41" s="10">
        <v>16.25</v>
      </c>
      <c r="Y41" s="10">
        <v>16.54</v>
      </c>
      <c r="Z41" s="10">
        <v>16.21</v>
      </c>
      <c r="AA41" s="10">
        <v>16.309999999999999</v>
      </c>
      <c r="AB41" s="95">
        <v>2861300</v>
      </c>
      <c r="AC41" s="10">
        <v>16.309999999999999</v>
      </c>
      <c r="AD41" s="2">
        <f t="shared" si="0"/>
        <v>0.32999999999999829</v>
      </c>
      <c r="AE41" s="138">
        <f t="shared" si="1"/>
        <v>-3.6652412950520796E-3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42670</v>
      </c>
      <c r="X42" s="10">
        <v>16.73</v>
      </c>
      <c r="Y42" s="10">
        <v>16.78</v>
      </c>
      <c r="Z42" s="10">
        <v>16.23</v>
      </c>
      <c r="AA42" s="10">
        <v>16.37</v>
      </c>
      <c r="AB42" s="95">
        <v>2904900</v>
      </c>
      <c r="AC42" s="10">
        <v>16.37</v>
      </c>
      <c r="AD42" s="2">
        <f t="shared" si="0"/>
        <v>0.55000000000000071</v>
      </c>
      <c r="AE42" s="138">
        <f t="shared" si="1"/>
        <v>-2.0933014354066914E-2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14.15</v>
      </c>
      <c r="W43" s="133">
        <v>42669</v>
      </c>
      <c r="X43" s="10">
        <v>16.52</v>
      </c>
      <c r="Y43" s="10">
        <v>17.13</v>
      </c>
      <c r="Z43" s="10">
        <v>16.440000000000001</v>
      </c>
      <c r="AA43" s="10">
        <v>16.72</v>
      </c>
      <c r="AB43" s="95">
        <v>2051100</v>
      </c>
      <c r="AC43" s="10">
        <v>16.72</v>
      </c>
      <c r="AD43" s="2">
        <f t="shared" si="0"/>
        <v>0.68999999999999773</v>
      </c>
      <c r="AE43" s="138">
        <f t="shared" si="1"/>
        <v>6.0168471720816186E-3</v>
      </c>
    </row>
    <row r="44" spans="1:31" ht="20.25" thickBot="1" x14ac:dyDescent="0.35">
      <c r="O44" s="614" t="s">
        <v>78</v>
      </c>
      <c r="P44" s="614"/>
      <c r="T44" s="93" t="s">
        <v>99</v>
      </c>
      <c r="U44" s="88">
        <v>14.17</v>
      </c>
      <c r="W44" s="133">
        <v>42668</v>
      </c>
      <c r="X44" s="10">
        <v>16.96</v>
      </c>
      <c r="Y44" s="10">
        <v>17.170000000000002</v>
      </c>
      <c r="Z44" s="10">
        <v>16.57</v>
      </c>
      <c r="AA44" s="10">
        <v>16.62</v>
      </c>
      <c r="AB44" s="95">
        <v>3096800</v>
      </c>
      <c r="AC44" s="10">
        <v>16.62</v>
      </c>
      <c r="AD44" s="2">
        <f t="shared" si="0"/>
        <v>0.60000000000000142</v>
      </c>
      <c r="AE44" s="138">
        <f t="shared" si="1"/>
        <v>-3.3720930232558066E-2</v>
      </c>
    </row>
    <row r="45" spans="1:31" ht="15.75" thickTop="1" x14ac:dyDescent="0.25">
      <c r="L45" t="s">
        <v>215</v>
      </c>
      <c r="M45" s="2">
        <f>M64+K64-F64</f>
        <v>155.90000000000146</v>
      </c>
      <c r="O45" s="83">
        <v>1.1000000000000001</v>
      </c>
      <c r="P45" s="83">
        <f>O45*$Q$4</f>
        <v>20.338999999999999</v>
      </c>
      <c r="Q45" s="2"/>
      <c r="T45" s="93" t="s">
        <v>100</v>
      </c>
      <c r="U45" s="88" t="s">
        <v>129</v>
      </c>
      <c r="W45" s="133">
        <v>42667</v>
      </c>
      <c r="X45" s="10">
        <v>17.649999999999999</v>
      </c>
      <c r="Y45" s="10">
        <v>17.649999999999999</v>
      </c>
      <c r="Z45" s="10">
        <v>17.02</v>
      </c>
      <c r="AA45" s="10">
        <v>17.2</v>
      </c>
      <c r="AB45" s="95">
        <v>1940300</v>
      </c>
      <c r="AC45" s="10">
        <v>17.2</v>
      </c>
      <c r="AD45" s="2">
        <f t="shared" si="0"/>
        <v>0.62999999999999901</v>
      </c>
      <c r="AE45" s="138">
        <f t="shared" si="1"/>
        <v>-1.0356731875719172E-2</v>
      </c>
    </row>
    <row r="46" spans="1:31" x14ac:dyDescent="0.25">
      <c r="A46" s="387" t="s">
        <v>1</v>
      </c>
      <c r="B46" s="387" t="s">
        <v>2</v>
      </c>
      <c r="C46" s="387" t="s">
        <v>4</v>
      </c>
      <c r="D46" s="389" t="s">
        <v>5</v>
      </c>
      <c r="E46" s="389" t="s">
        <v>94</v>
      </c>
      <c r="F46" s="389" t="s">
        <v>60</v>
      </c>
      <c r="G46" s="387" t="s">
        <v>3</v>
      </c>
      <c r="H46" s="387" t="s">
        <v>6</v>
      </c>
      <c r="I46" s="387" t="s">
        <v>7</v>
      </c>
      <c r="J46" s="387" t="s">
        <v>95</v>
      </c>
      <c r="K46" s="387" t="s">
        <v>61</v>
      </c>
      <c r="L46" s="387" t="s">
        <v>37</v>
      </c>
      <c r="M46" s="387" t="s">
        <v>38</v>
      </c>
      <c r="O46" s="83">
        <v>1.0900000000000001</v>
      </c>
      <c r="P46" s="83">
        <f t="shared" ref="P46:P65" si="5">O46*$Q$4</f>
        <v>20.1541</v>
      </c>
      <c r="Q46" s="2"/>
      <c r="T46" s="93" t="s">
        <v>101</v>
      </c>
      <c r="U46" s="88" t="s">
        <v>129</v>
      </c>
      <c r="W46" s="133">
        <v>42664</v>
      </c>
      <c r="X46" s="10">
        <v>17.57</v>
      </c>
      <c r="Y46" s="10">
        <v>17.61</v>
      </c>
      <c r="Z46" s="10">
        <v>17.170000000000002</v>
      </c>
      <c r="AA46" s="10">
        <v>17.38</v>
      </c>
      <c r="AB46" s="95">
        <v>2475800</v>
      </c>
      <c r="AC46" s="10">
        <v>17.38</v>
      </c>
      <c r="AD46" s="2">
        <f t="shared" si="0"/>
        <v>0.43999999999999773</v>
      </c>
      <c r="AE46" s="138">
        <f t="shared" si="1"/>
        <v>-1.3620885357548351E-2</v>
      </c>
    </row>
    <row r="47" spans="1:31" x14ac:dyDescent="0.25">
      <c r="A47" s="390" t="s">
        <v>15</v>
      </c>
      <c r="B47" s="380">
        <v>42153</v>
      </c>
      <c r="C47" s="381">
        <v>1</v>
      </c>
      <c r="D47" s="382">
        <v>26.75</v>
      </c>
      <c r="E47" s="382">
        <v>0</v>
      </c>
      <c r="F47" s="382">
        <f>C47*D47</f>
        <v>26.75</v>
      </c>
      <c r="G47" s="380">
        <v>42226</v>
      </c>
      <c r="H47" s="381">
        <v>170</v>
      </c>
      <c r="I47" s="381">
        <v>22.35</v>
      </c>
      <c r="J47" s="382">
        <v>7.0000000000000007E-2</v>
      </c>
      <c r="K47" s="381">
        <f t="shared" ref="K47:K54" si="6">H47*I47-J47</f>
        <v>3799.4300000000003</v>
      </c>
      <c r="L47" s="381" t="s">
        <v>80</v>
      </c>
      <c r="M47" s="381"/>
      <c r="O47" s="83">
        <v>1.08</v>
      </c>
      <c r="P47" s="83">
        <f t="shared" si="5"/>
        <v>19.969200000000001</v>
      </c>
      <c r="Q47" s="2"/>
      <c r="T47" s="93" t="s">
        <v>102</v>
      </c>
      <c r="U47" s="88">
        <v>19.27</v>
      </c>
      <c r="W47" s="133">
        <v>42663</v>
      </c>
      <c r="X47" s="10">
        <v>17.829999999999998</v>
      </c>
      <c r="Y47" s="10">
        <v>17.89</v>
      </c>
      <c r="Z47" s="10">
        <v>17.440000000000001</v>
      </c>
      <c r="AA47" s="10">
        <v>17.62</v>
      </c>
      <c r="AB47" s="95">
        <v>1514000</v>
      </c>
      <c r="AC47" s="10">
        <v>17.62</v>
      </c>
      <c r="AD47" s="2">
        <f t="shared" si="0"/>
        <v>0.44999999999999929</v>
      </c>
      <c r="AE47" s="138">
        <f t="shared" si="1"/>
        <v>-1.8384401114206028E-2</v>
      </c>
    </row>
    <row r="48" spans="1:31" x14ac:dyDescent="0.25">
      <c r="A48" s="391" t="s">
        <v>71</v>
      </c>
      <c r="B48" s="380">
        <v>42173</v>
      </c>
      <c r="C48" s="381">
        <v>19</v>
      </c>
      <c r="D48" s="382">
        <v>24.84</v>
      </c>
      <c r="E48" s="382">
        <v>0</v>
      </c>
      <c r="F48" s="382">
        <f t="shared" ref="F48:F61" si="7">C48*D48</f>
        <v>471.96</v>
      </c>
      <c r="G48" s="380">
        <v>42263</v>
      </c>
      <c r="H48" s="381">
        <v>120</v>
      </c>
      <c r="I48" s="381">
        <v>19.28</v>
      </c>
      <c r="J48" s="381">
        <v>0.04</v>
      </c>
      <c r="K48" s="381">
        <f t="shared" si="6"/>
        <v>2313.5600000000004</v>
      </c>
      <c r="L48" s="381"/>
      <c r="M48" s="381"/>
      <c r="O48" s="83">
        <v>1.07</v>
      </c>
      <c r="P48" s="83">
        <f t="shared" si="5"/>
        <v>19.784299999999998</v>
      </c>
      <c r="Q48" s="2"/>
      <c r="T48" s="93" t="s">
        <v>103</v>
      </c>
      <c r="U48" s="88">
        <v>1.1916800000000001</v>
      </c>
      <c r="W48" s="133">
        <v>42662</v>
      </c>
      <c r="X48" s="10">
        <v>17.61</v>
      </c>
      <c r="Y48" s="10">
        <v>18.07</v>
      </c>
      <c r="Z48" s="10">
        <v>17.579999999999998</v>
      </c>
      <c r="AA48" s="10">
        <v>17.95</v>
      </c>
      <c r="AB48" s="95">
        <v>1494900</v>
      </c>
      <c r="AC48" s="10">
        <v>17.95</v>
      </c>
      <c r="AD48" s="2">
        <f t="shared" si="0"/>
        <v>0.49000000000000199</v>
      </c>
      <c r="AE48" s="138">
        <f t="shared" si="1"/>
        <v>1.930721181147077E-2</v>
      </c>
    </row>
    <row r="49" spans="1:31" x14ac:dyDescent="0.25">
      <c r="A49" s="381"/>
      <c r="B49" s="380">
        <v>42184</v>
      </c>
      <c r="C49" s="381">
        <v>10</v>
      </c>
      <c r="D49" s="382">
        <v>24.33</v>
      </c>
      <c r="E49" s="382">
        <v>0</v>
      </c>
      <c r="F49" s="382">
        <f t="shared" si="7"/>
        <v>243.29999999999998</v>
      </c>
      <c r="G49" s="380">
        <v>42284</v>
      </c>
      <c r="H49" s="381">
        <v>40</v>
      </c>
      <c r="I49" s="381">
        <v>20.45</v>
      </c>
      <c r="J49" s="381">
        <v>0.02</v>
      </c>
      <c r="K49" s="381">
        <f t="shared" si="6"/>
        <v>817.98</v>
      </c>
      <c r="L49" s="381"/>
      <c r="M49" s="381"/>
      <c r="O49" s="83">
        <v>1.06</v>
      </c>
      <c r="P49" s="83">
        <f t="shared" si="5"/>
        <v>19.599399999999999</v>
      </c>
      <c r="Q49" s="2"/>
      <c r="T49" s="93" t="s">
        <v>104</v>
      </c>
      <c r="U49" s="88" t="s">
        <v>366</v>
      </c>
      <c r="W49" s="133">
        <v>42661</v>
      </c>
      <c r="X49" s="10">
        <v>17.48</v>
      </c>
      <c r="Y49" s="10">
        <v>17.72</v>
      </c>
      <c r="Z49" s="10">
        <v>17.48</v>
      </c>
      <c r="AA49" s="10">
        <v>17.61</v>
      </c>
      <c r="AB49" s="95">
        <v>1524900</v>
      </c>
      <c r="AC49" s="10">
        <v>17.61</v>
      </c>
      <c r="AD49" s="2">
        <f t="shared" si="0"/>
        <v>0.23999999999999844</v>
      </c>
      <c r="AE49" s="138">
        <f t="shared" si="1"/>
        <v>2.2054556006964487E-2</v>
      </c>
    </row>
    <row r="50" spans="1:31" x14ac:dyDescent="0.25">
      <c r="A50" s="381"/>
      <c r="B50" s="380">
        <v>42185</v>
      </c>
      <c r="C50" s="381">
        <v>5</v>
      </c>
      <c r="D50" s="382">
        <v>23.82</v>
      </c>
      <c r="E50" s="382">
        <v>0</v>
      </c>
      <c r="F50" s="382">
        <f t="shared" si="7"/>
        <v>119.1</v>
      </c>
      <c r="G50" s="380">
        <v>42285</v>
      </c>
      <c r="H50" s="381">
        <v>80</v>
      </c>
      <c r="I50" s="382">
        <v>21.14</v>
      </c>
      <c r="J50" s="382">
        <v>0.03</v>
      </c>
      <c r="K50" s="381">
        <f t="shared" si="6"/>
        <v>1691.17</v>
      </c>
      <c r="L50" s="381"/>
      <c r="M50" s="381"/>
      <c r="O50" s="83">
        <v>1.05</v>
      </c>
      <c r="P50" s="83">
        <f t="shared" si="5"/>
        <v>19.4145</v>
      </c>
      <c r="Q50" s="2"/>
      <c r="T50" s="93"/>
      <c r="U50" s="88"/>
      <c r="W50" s="133">
        <v>42660</v>
      </c>
      <c r="X50" s="10">
        <v>17.579999999999998</v>
      </c>
      <c r="Y50" s="10">
        <v>17.77</v>
      </c>
      <c r="Z50" s="10">
        <v>17.21</v>
      </c>
      <c r="AA50" s="10">
        <v>17.23</v>
      </c>
      <c r="AB50" s="95">
        <v>1102700</v>
      </c>
      <c r="AC50" s="10">
        <v>17.23</v>
      </c>
      <c r="AD50" s="2">
        <f t="shared" si="0"/>
        <v>0.55999999999999872</v>
      </c>
      <c r="AE50" s="138">
        <f t="shared" si="1"/>
        <v>-2.1578648495173103E-2</v>
      </c>
    </row>
    <row r="51" spans="1:31" x14ac:dyDescent="0.25">
      <c r="A51" s="381"/>
      <c r="B51" s="380">
        <v>42185</v>
      </c>
      <c r="C51" s="381">
        <v>15</v>
      </c>
      <c r="D51" s="382">
        <v>23.71</v>
      </c>
      <c r="E51" s="382">
        <v>0</v>
      </c>
      <c r="F51" s="382">
        <f t="shared" si="7"/>
        <v>355.65000000000003</v>
      </c>
      <c r="G51" s="380">
        <v>42010</v>
      </c>
      <c r="H51" s="381">
        <v>60</v>
      </c>
      <c r="I51" s="381">
        <v>17.760000000000002</v>
      </c>
      <c r="J51" s="381">
        <v>0.02</v>
      </c>
      <c r="K51" s="381">
        <f t="shared" si="6"/>
        <v>1065.5800000000002</v>
      </c>
      <c r="L51" s="381"/>
      <c r="M51" s="381"/>
      <c r="O51" s="83">
        <v>1.04</v>
      </c>
      <c r="P51" s="83">
        <f t="shared" si="5"/>
        <v>19.229599999999998</v>
      </c>
      <c r="Q51" s="2"/>
      <c r="T51" s="93" t="s">
        <v>105</v>
      </c>
      <c r="U51" s="88" t="s">
        <v>572</v>
      </c>
      <c r="W51" s="133">
        <v>42657</v>
      </c>
      <c r="X51" s="10">
        <v>17.73</v>
      </c>
      <c r="Y51" s="10">
        <v>17.920000000000002</v>
      </c>
      <c r="Z51" s="10">
        <v>17.54</v>
      </c>
      <c r="AA51" s="10">
        <v>17.61</v>
      </c>
      <c r="AB51" s="95">
        <v>819600</v>
      </c>
      <c r="AC51" s="10">
        <v>17.61</v>
      </c>
      <c r="AD51" s="2">
        <f t="shared" si="0"/>
        <v>0.38000000000000256</v>
      </c>
      <c r="AE51" s="138">
        <f t="shared" si="1"/>
        <v>-5.6753688989796824E-4</v>
      </c>
    </row>
    <row r="52" spans="1:31" x14ac:dyDescent="0.25">
      <c r="A52" s="381"/>
      <c r="B52" s="380">
        <v>42185</v>
      </c>
      <c r="C52" s="381">
        <v>30</v>
      </c>
      <c r="D52" s="382">
        <v>23.65</v>
      </c>
      <c r="E52" s="382">
        <v>0</v>
      </c>
      <c r="F52" s="382">
        <f t="shared" si="7"/>
        <v>709.5</v>
      </c>
      <c r="G52" s="380">
        <v>42398</v>
      </c>
      <c r="H52" s="381">
        <v>60</v>
      </c>
      <c r="I52" s="381">
        <v>17.559999999999999</v>
      </c>
      <c r="J52" s="381">
        <v>0.02</v>
      </c>
      <c r="K52" s="381">
        <f t="shared" si="6"/>
        <v>1053.58</v>
      </c>
      <c r="L52" s="381"/>
      <c r="M52" s="381"/>
      <c r="O52" s="83">
        <v>1.03</v>
      </c>
      <c r="P52" s="83">
        <f t="shared" si="5"/>
        <v>19.044699999999999</v>
      </c>
      <c r="Q52" s="2"/>
      <c r="T52" s="93" t="s">
        <v>106</v>
      </c>
      <c r="U52" s="88" t="s">
        <v>449</v>
      </c>
      <c r="W52" s="133">
        <v>42656</v>
      </c>
      <c r="X52" s="10">
        <v>17.52</v>
      </c>
      <c r="Y52" s="10">
        <v>17.71</v>
      </c>
      <c r="Z52" s="10">
        <v>17.059999999999999</v>
      </c>
      <c r="AA52" s="10">
        <v>17.62</v>
      </c>
      <c r="AB52" s="95">
        <v>1776500</v>
      </c>
      <c r="AC52" s="10">
        <v>17.62</v>
      </c>
      <c r="AD52" s="2">
        <f t="shared" si="0"/>
        <v>0.65000000000000213</v>
      </c>
      <c r="AE52" s="138">
        <f t="shared" si="1"/>
        <v>-3.3936651583709176E-3</v>
      </c>
    </row>
    <row r="53" spans="1:31" x14ac:dyDescent="0.25">
      <c r="A53" s="381"/>
      <c r="B53" s="380">
        <v>42185</v>
      </c>
      <c r="C53" s="381">
        <v>40</v>
      </c>
      <c r="D53" s="382">
        <v>23.2</v>
      </c>
      <c r="E53" s="382">
        <v>0</v>
      </c>
      <c r="F53" s="382">
        <f t="shared" si="7"/>
        <v>928</v>
      </c>
      <c r="G53" s="380">
        <v>42416</v>
      </c>
      <c r="H53" s="381">
        <v>60</v>
      </c>
      <c r="I53" s="381">
        <v>16.82</v>
      </c>
      <c r="J53" s="381">
        <v>0.02</v>
      </c>
      <c r="K53" s="381">
        <f t="shared" si="6"/>
        <v>1009.1800000000001</v>
      </c>
      <c r="L53" s="381"/>
      <c r="M53" s="381"/>
      <c r="O53" s="83">
        <v>1.02</v>
      </c>
      <c r="P53" s="83">
        <f t="shared" si="5"/>
        <v>18.8598</v>
      </c>
      <c r="Q53" s="2"/>
      <c r="T53" s="93" t="s">
        <v>107</v>
      </c>
      <c r="U53" s="90">
        <v>2270273</v>
      </c>
      <c r="W53" s="133">
        <v>42655</v>
      </c>
      <c r="X53" s="10">
        <v>17.75</v>
      </c>
      <c r="Y53" s="10">
        <v>17.86</v>
      </c>
      <c r="Z53" s="10">
        <v>17.61</v>
      </c>
      <c r="AA53" s="10">
        <v>17.68</v>
      </c>
      <c r="AB53" s="95">
        <v>1385800</v>
      </c>
      <c r="AC53" s="10">
        <v>17.68</v>
      </c>
      <c r="AD53" s="2">
        <f t="shared" si="0"/>
        <v>0.25</v>
      </c>
      <c r="AE53" s="138">
        <f t="shared" si="1"/>
        <v>-4.5045045045045695E-3</v>
      </c>
    </row>
    <row r="54" spans="1:31" x14ac:dyDescent="0.25">
      <c r="A54" s="381"/>
      <c r="B54" s="380">
        <v>42185</v>
      </c>
      <c r="C54" s="381">
        <v>50</v>
      </c>
      <c r="D54" s="382">
        <v>22.94</v>
      </c>
      <c r="E54" s="382">
        <v>0</v>
      </c>
      <c r="F54" s="382">
        <f t="shared" si="7"/>
        <v>1147</v>
      </c>
      <c r="G54" s="380">
        <v>42423</v>
      </c>
      <c r="H54" s="381">
        <v>60</v>
      </c>
      <c r="I54" s="381">
        <v>17.84</v>
      </c>
      <c r="J54" s="381">
        <v>0.02</v>
      </c>
      <c r="K54" s="381">
        <f t="shared" si="6"/>
        <v>1070.3800000000001</v>
      </c>
      <c r="L54" s="381"/>
      <c r="M54" s="381"/>
      <c r="O54" s="83">
        <v>1.01</v>
      </c>
      <c r="P54" s="83">
        <f t="shared" si="5"/>
        <v>18.674899999999997</v>
      </c>
      <c r="Q54" s="2"/>
      <c r="T54" s="93" t="s">
        <v>110</v>
      </c>
      <c r="U54" s="90">
        <v>2861160</v>
      </c>
      <c r="W54" s="133">
        <v>42654</v>
      </c>
      <c r="X54" s="10">
        <v>18.190000000000001</v>
      </c>
      <c r="Y54" s="10">
        <v>18.37</v>
      </c>
      <c r="Z54" s="10">
        <v>17.670000000000002</v>
      </c>
      <c r="AA54" s="10">
        <v>17.760000000000002</v>
      </c>
      <c r="AB54" s="95">
        <v>1448800</v>
      </c>
      <c r="AC54" s="10">
        <v>17.760000000000002</v>
      </c>
      <c r="AD54" s="2">
        <f t="shared" si="0"/>
        <v>0.69999999999999929</v>
      </c>
      <c r="AE54" s="138">
        <f t="shared" si="1"/>
        <v>-2.6849315068493085E-2</v>
      </c>
    </row>
    <row r="55" spans="1:31" x14ac:dyDescent="0.25">
      <c r="A55" s="381"/>
      <c r="B55" s="380">
        <v>42209</v>
      </c>
      <c r="C55" s="381">
        <v>50</v>
      </c>
      <c r="D55" s="382">
        <v>19.75</v>
      </c>
      <c r="E55" s="382">
        <v>0</v>
      </c>
      <c r="F55" s="382">
        <f t="shared" si="7"/>
        <v>987.5</v>
      </c>
      <c r="G55" s="381"/>
      <c r="H55" s="381"/>
      <c r="I55" s="381"/>
      <c r="J55" s="381"/>
      <c r="K55" s="381"/>
      <c r="L55" s="381"/>
      <c r="M55" s="381"/>
      <c r="O55" s="83">
        <v>1</v>
      </c>
      <c r="P55" s="83">
        <f t="shared" si="5"/>
        <v>18.489999999999998</v>
      </c>
      <c r="Q55" s="2"/>
      <c r="T55" s="93" t="s">
        <v>108</v>
      </c>
      <c r="U55" s="88" t="s">
        <v>573</v>
      </c>
      <c r="W55" s="133">
        <v>42653</v>
      </c>
      <c r="X55" s="10">
        <v>18.190000000000001</v>
      </c>
      <c r="Y55" s="10">
        <v>18.399999999999999</v>
      </c>
      <c r="Z55" s="10">
        <v>18.149999999999999</v>
      </c>
      <c r="AA55" s="10">
        <v>18.25</v>
      </c>
      <c r="AB55" s="95">
        <v>1354000</v>
      </c>
      <c r="AC55" s="10">
        <v>18.25</v>
      </c>
      <c r="AD55" s="2">
        <f t="shared" si="0"/>
        <v>0.25</v>
      </c>
      <c r="AE55" s="138">
        <f t="shared" si="1"/>
        <v>1.4452473596442639E-2</v>
      </c>
    </row>
    <row r="56" spans="1:31" x14ac:dyDescent="0.25">
      <c r="A56" s="381"/>
      <c r="B56" s="380">
        <v>42212</v>
      </c>
      <c r="C56" s="381">
        <v>30</v>
      </c>
      <c r="D56" s="382">
        <v>19.2</v>
      </c>
      <c r="E56" s="382">
        <v>0</v>
      </c>
      <c r="F56" s="382">
        <f t="shared" si="7"/>
        <v>576</v>
      </c>
      <c r="G56" s="381"/>
      <c r="H56" s="381"/>
      <c r="I56" s="381"/>
      <c r="J56" s="381"/>
      <c r="K56" s="381"/>
      <c r="L56" s="381"/>
      <c r="M56" s="381"/>
      <c r="O56" s="83">
        <v>0.99</v>
      </c>
      <c r="P56" s="83">
        <f t="shared" si="5"/>
        <v>18.305099999999999</v>
      </c>
      <c r="Q56" s="2"/>
      <c r="T56" s="93" t="s">
        <v>111</v>
      </c>
      <c r="U56" s="88">
        <v>14.55</v>
      </c>
      <c r="W56" s="133">
        <v>42650</v>
      </c>
      <c r="X56" s="10">
        <v>18.059999999999999</v>
      </c>
      <c r="Y56" s="10">
        <v>18.190000000000001</v>
      </c>
      <c r="Z56" s="10">
        <v>17.79</v>
      </c>
      <c r="AA56" s="10">
        <v>17.989999999999998</v>
      </c>
      <c r="AB56" s="95">
        <v>1592700</v>
      </c>
      <c r="AC56" s="10">
        <v>17.989999999999998</v>
      </c>
      <c r="AD56" s="2">
        <f t="shared" si="0"/>
        <v>0.40000000000000213</v>
      </c>
      <c r="AE56" s="138">
        <f t="shared" si="1"/>
        <v>1.1129660545352582E-3</v>
      </c>
    </row>
    <row r="57" spans="1:31" x14ac:dyDescent="0.25">
      <c r="A57" s="381"/>
      <c r="B57" s="380">
        <v>42240</v>
      </c>
      <c r="C57" s="381">
        <v>40</v>
      </c>
      <c r="D57" s="382">
        <v>19.93</v>
      </c>
      <c r="E57" s="382">
        <v>0</v>
      </c>
      <c r="F57" s="382">
        <f t="shared" si="7"/>
        <v>797.2</v>
      </c>
      <c r="G57" s="381"/>
      <c r="H57" s="381"/>
      <c r="I57" s="381"/>
      <c r="J57" s="381"/>
      <c r="K57" s="381"/>
      <c r="L57" s="381"/>
      <c r="M57" s="381"/>
      <c r="O57" s="83">
        <v>0.98</v>
      </c>
      <c r="P57" s="83">
        <f t="shared" si="5"/>
        <v>18.120199999999997</v>
      </c>
      <c r="Q57" s="2"/>
      <c r="T57" s="93" t="s">
        <v>112</v>
      </c>
      <c r="U57" s="88">
        <v>1</v>
      </c>
      <c r="W57" s="133">
        <v>42649</v>
      </c>
      <c r="X57" s="10">
        <v>17.91</v>
      </c>
      <c r="Y57" s="10">
        <v>18.079999999999998</v>
      </c>
      <c r="Z57" s="10">
        <v>17.809999999999999</v>
      </c>
      <c r="AA57" s="10">
        <v>17.97</v>
      </c>
      <c r="AB57" s="95">
        <v>1177000</v>
      </c>
      <c r="AC57" s="10">
        <v>17.97</v>
      </c>
      <c r="AD57" s="2">
        <f t="shared" si="0"/>
        <v>0.26999999999999957</v>
      </c>
      <c r="AE57" s="138">
        <f t="shared" si="1"/>
        <v>-3.8802660753880502E-3</v>
      </c>
    </row>
    <row r="58" spans="1:31" x14ac:dyDescent="0.25">
      <c r="A58" s="381"/>
      <c r="B58" s="380">
        <v>42261</v>
      </c>
      <c r="C58" s="381">
        <v>120</v>
      </c>
      <c r="D58" s="382">
        <v>18.7</v>
      </c>
      <c r="E58" s="382">
        <v>0</v>
      </c>
      <c r="F58" s="382">
        <f t="shared" si="7"/>
        <v>2244</v>
      </c>
      <c r="G58" s="381"/>
      <c r="H58" s="381"/>
      <c r="I58" s="381"/>
      <c r="J58" s="381"/>
      <c r="K58" s="381"/>
      <c r="L58" s="381"/>
      <c r="M58" s="381"/>
      <c r="O58" s="83">
        <v>0.97</v>
      </c>
      <c r="P58" s="83">
        <f t="shared" si="5"/>
        <v>17.935299999999998</v>
      </c>
      <c r="T58" s="93" t="s">
        <v>109</v>
      </c>
      <c r="U58" s="88" t="s">
        <v>123</v>
      </c>
      <c r="W58" s="133">
        <v>42648</v>
      </c>
      <c r="X58" s="10">
        <v>17.93</v>
      </c>
      <c r="Y58" s="10">
        <v>18.29</v>
      </c>
      <c r="Z58" s="10">
        <v>17.89</v>
      </c>
      <c r="AA58" s="10">
        <v>18.04</v>
      </c>
      <c r="AB58" s="95">
        <v>2073500</v>
      </c>
      <c r="AC58" s="10">
        <v>18.04</v>
      </c>
      <c r="AD58" s="2">
        <f t="shared" si="0"/>
        <v>0.39999999999999858</v>
      </c>
      <c r="AE58" s="138">
        <f t="shared" si="1"/>
        <v>9.5131505316170539E-3</v>
      </c>
    </row>
    <row r="59" spans="1:31" x14ac:dyDescent="0.25">
      <c r="A59" s="381"/>
      <c r="B59" s="380">
        <v>42349</v>
      </c>
      <c r="C59" s="381">
        <v>60</v>
      </c>
      <c r="D59" s="382">
        <v>18.04</v>
      </c>
      <c r="E59" s="382">
        <v>0</v>
      </c>
      <c r="F59" s="382">
        <f t="shared" si="7"/>
        <v>1082.3999999999999</v>
      </c>
      <c r="G59" s="381"/>
      <c r="H59" s="381"/>
      <c r="I59" s="381"/>
      <c r="J59" s="381"/>
      <c r="K59" s="381"/>
      <c r="L59" s="381"/>
      <c r="M59" s="381"/>
      <c r="O59" s="83">
        <v>0.96</v>
      </c>
      <c r="P59" s="83">
        <f t="shared" si="5"/>
        <v>17.750399999999999</v>
      </c>
      <c r="W59" s="133">
        <v>42647</v>
      </c>
      <c r="X59" s="10">
        <v>17.29</v>
      </c>
      <c r="Y59" s="10">
        <v>17.920000000000002</v>
      </c>
      <c r="Z59" s="10">
        <v>17.170000000000002</v>
      </c>
      <c r="AA59" s="10">
        <v>17.87</v>
      </c>
      <c r="AB59" s="95">
        <v>2755700</v>
      </c>
      <c r="AC59" s="10">
        <v>17.87</v>
      </c>
      <c r="AD59" s="2">
        <f t="shared" si="0"/>
        <v>0.75</v>
      </c>
      <c r="AE59" s="138">
        <f t="shared" si="1"/>
        <v>3.4742327735958423E-2</v>
      </c>
    </row>
    <row r="60" spans="1:31" x14ac:dyDescent="0.25">
      <c r="A60" s="381"/>
      <c r="B60" s="380">
        <v>42362</v>
      </c>
      <c r="C60" s="381">
        <v>120</v>
      </c>
      <c r="D60" s="382">
        <v>17.079999999999998</v>
      </c>
      <c r="E60" s="382">
        <v>0</v>
      </c>
      <c r="F60" s="382">
        <f t="shared" si="7"/>
        <v>2049.6</v>
      </c>
      <c r="G60" s="381"/>
      <c r="H60" s="381"/>
      <c r="I60" s="381"/>
      <c r="J60" s="381"/>
      <c r="K60" s="381"/>
      <c r="L60" s="381"/>
      <c r="M60" s="381"/>
      <c r="O60" s="83">
        <v>0.95</v>
      </c>
      <c r="P60" s="83">
        <f t="shared" si="5"/>
        <v>17.565499999999997</v>
      </c>
      <c r="W60" s="133">
        <v>42646</v>
      </c>
      <c r="X60" s="10">
        <v>17.04</v>
      </c>
      <c r="Y60" s="10">
        <v>17.45</v>
      </c>
      <c r="Z60" s="10">
        <v>17</v>
      </c>
      <c r="AA60" s="10">
        <v>17.27</v>
      </c>
      <c r="AB60" s="95">
        <v>1862600</v>
      </c>
      <c r="AC60" s="10">
        <v>17.27</v>
      </c>
      <c r="AD60" s="2">
        <f t="shared" si="0"/>
        <v>0.44999999999999929</v>
      </c>
      <c r="AE60" s="138">
        <f t="shared" si="1"/>
        <v>8.17279626386469E-3</v>
      </c>
    </row>
    <row r="61" spans="1:31" x14ac:dyDescent="0.25">
      <c r="A61" s="381"/>
      <c r="B61" s="380">
        <v>42409</v>
      </c>
      <c r="C61" s="381">
        <v>60</v>
      </c>
      <c r="D61" s="382">
        <v>15.45</v>
      </c>
      <c r="E61" s="382">
        <v>0</v>
      </c>
      <c r="F61" s="382">
        <f t="shared" si="7"/>
        <v>927</v>
      </c>
      <c r="G61" s="381"/>
      <c r="H61" s="381"/>
      <c r="I61" s="381"/>
      <c r="J61" s="381"/>
      <c r="K61" s="381"/>
      <c r="L61" s="381"/>
      <c r="M61" s="381"/>
      <c r="O61" s="83">
        <v>0.94</v>
      </c>
      <c r="P61" s="83">
        <f t="shared" si="5"/>
        <v>17.380599999999998</v>
      </c>
      <c r="W61" s="133">
        <v>42643</v>
      </c>
      <c r="X61" s="10">
        <v>17.52</v>
      </c>
      <c r="Y61" s="10">
        <v>17.53</v>
      </c>
      <c r="Z61" s="10">
        <v>17.059999999999999</v>
      </c>
      <c r="AA61" s="10">
        <v>17.13</v>
      </c>
      <c r="AB61" s="95">
        <v>2508100</v>
      </c>
      <c r="AC61" s="10">
        <v>17.13</v>
      </c>
      <c r="AD61" s="2">
        <f t="shared" si="0"/>
        <v>0.47000000000000242</v>
      </c>
      <c r="AE61" s="138">
        <f t="shared" si="1"/>
        <v>-1.211072664359869E-2</v>
      </c>
    </row>
    <row r="62" spans="1:31" x14ac:dyDescent="0.25">
      <c r="A62" s="381"/>
      <c r="B62" s="381"/>
      <c r="C62" s="381"/>
      <c r="D62" s="382"/>
      <c r="E62" s="382"/>
      <c r="F62" s="382"/>
      <c r="G62" s="381"/>
      <c r="H62" s="381"/>
      <c r="I62" s="381"/>
      <c r="J62" s="381"/>
      <c r="K62" s="381"/>
      <c r="L62" s="381"/>
      <c r="M62" s="381"/>
      <c r="O62" s="83">
        <v>0.93</v>
      </c>
      <c r="P62" s="83">
        <f t="shared" si="5"/>
        <v>17.195699999999999</v>
      </c>
      <c r="W62" s="133">
        <v>42642</v>
      </c>
      <c r="X62" s="10">
        <v>17.68</v>
      </c>
      <c r="Y62" s="10">
        <v>18.07</v>
      </c>
      <c r="Z62" s="10">
        <v>17.329999999999998</v>
      </c>
      <c r="AA62" s="10">
        <v>17.34</v>
      </c>
      <c r="AB62" s="95">
        <v>1537400</v>
      </c>
      <c r="AC62" s="10">
        <v>17.34</v>
      </c>
      <c r="AD62" s="2">
        <f t="shared" si="0"/>
        <v>0.74000000000000199</v>
      </c>
      <c r="AE62" s="138">
        <f t="shared" si="1"/>
        <v>-1.7563739376770471E-2</v>
      </c>
    </row>
    <row r="63" spans="1:31" x14ac:dyDescent="0.25">
      <c r="A63" s="381"/>
      <c r="B63" s="381"/>
      <c r="C63" s="381"/>
      <c r="D63" s="382"/>
      <c r="E63" s="382"/>
      <c r="F63" s="382"/>
      <c r="G63" s="381"/>
      <c r="H63" s="381"/>
      <c r="I63" s="381"/>
      <c r="J63" s="381"/>
      <c r="K63" s="381"/>
      <c r="L63" s="381"/>
      <c r="M63" s="381"/>
      <c r="O63" s="83">
        <v>0.92</v>
      </c>
      <c r="P63" s="83">
        <f t="shared" si="5"/>
        <v>17.0108</v>
      </c>
      <c r="W63" s="133">
        <v>42641</v>
      </c>
      <c r="X63" s="10">
        <v>18.09</v>
      </c>
      <c r="Y63" s="10">
        <v>18.100000000000001</v>
      </c>
      <c r="Z63" s="10">
        <v>17.39</v>
      </c>
      <c r="AA63" s="10">
        <v>17.649999999999999</v>
      </c>
      <c r="AB63" s="95">
        <v>2119100</v>
      </c>
      <c r="AC63" s="10">
        <v>17.649999999999999</v>
      </c>
      <c r="AD63" s="2">
        <f t="shared" si="0"/>
        <v>0.71000000000000085</v>
      </c>
      <c r="AE63" s="138">
        <f t="shared" si="1"/>
        <v>-2.3242944106253605E-2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16.825900000000001</v>
      </c>
      <c r="W64" s="133">
        <v>42640</v>
      </c>
      <c r="X64" s="10">
        <v>17.600000000000001</v>
      </c>
      <c r="Y64" s="10">
        <v>18.07</v>
      </c>
      <c r="Z64" s="10">
        <v>17.48</v>
      </c>
      <c r="AA64" s="10">
        <v>18.07</v>
      </c>
      <c r="AB64" s="95">
        <v>1827900</v>
      </c>
      <c r="AC64" s="10">
        <v>18.07</v>
      </c>
      <c r="AD64" s="2">
        <f t="shared" si="0"/>
        <v>0.58999999999999986</v>
      </c>
      <c r="AE64" s="138">
        <f t="shared" si="1"/>
        <v>2.9043280182232456E-2</v>
      </c>
    </row>
    <row r="65" spans="1:31" x14ac:dyDescent="0.25">
      <c r="A65" s="381"/>
      <c r="B65" s="381"/>
      <c r="C65" s="381"/>
      <c r="D65" s="382"/>
      <c r="E65" s="382"/>
      <c r="F65" s="382"/>
      <c r="G65" s="381"/>
      <c r="H65" s="381"/>
      <c r="I65" s="381"/>
      <c r="J65" s="381"/>
      <c r="K65" s="381"/>
      <c r="L65" s="381"/>
      <c r="M65" s="381"/>
      <c r="O65" s="83">
        <v>0.9</v>
      </c>
      <c r="P65" s="83">
        <f t="shared" si="5"/>
        <v>16.640999999999998</v>
      </c>
      <c r="W65" s="133">
        <v>42639</v>
      </c>
      <c r="X65" s="10">
        <v>18.329999999999998</v>
      </c>
      <c r="Y65" s="10">
        <v>18.399999999999999</v>
      </c>
      <c r="Z65" s="10">
        <v>17.5</v>
      </c>
      <c r="AA65" s="10">
        <v>17.559999999999999</v>
      </c>
      <c r="AB65" s="95">
        <v>2068200</v>
      </c>
      <c r="AC65" s="10">
        <v>17.559999999999999</v>
      </c>
      <c r="AD65" s="2">
        <f t="shared" si="0"/>
        <v>0.89999999999999858</v>
      </c>
      <c r="AE65" s="138">
        <f t="shared" si="1"/>
        <v>-4.6170559478544315E-2</v>
      </c>
    </row>
    <row r="66" spans="1:31" x14ac:dyDescent="0.25">
      <c r="O66" s="34"/>
      <c r="W66" s="133">
        <v>42636</v>
      </c>
      <c r="X66" s="10">
        <v>18.45</v>
      </c>
      <c r="Y66" s="10">
        <v>18.68</v>
      </c>
      <c r="Z66" s="10">
        <v>18.36</v>
      </c>
      <c r="AA66" s="10">
        <v>18.41</v>
      </c>
      <c r="AB66" s="95">
        <v>1402300</v>
      </c>
      <c r="AC66" s="10">
        <v>18.41</v>
      </c>
      <c r="AD66" s="2">
        <f t="shared" si="0"/>
        <v>0.32000000000000028</v>
      </c>
      <c r="AE66" s="138">
        <f t="shared" si="1"/>
        <v>-3.2485110990795318E-3</v>
      </c>
    </row>
    <row r="67" spans="1:31" x14ac:dyDescent="0.25">
      <c r="W67" s="133">
        <v>42635</v>
      </c>
      <c r="X67" s="10">
        <v>18.57</v>
      </c>
      <c r="Y67" s="10">
        <v>18.670000000000002</v>
      </c>
      <c r="Z67" s="10">
        <v>18.38</v>
      </c>
      <c r="AA67" s="10">
        <v>18.47</v>
      </c>
      <c r="AB67" s="95">
        <v>1716900</v>
      </c>
      <c r="AC67" s="10">
        <v>18.47</v>
      </c>
      <c r="AD67" s="2">
        <f>Y67-Z67</f>
        <v>0.2900000000000027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7" priority="27">
      <formula>F27&gt;0</formula>
    </cfRule>
    <cfRule type="expression" dxfId="296" priority="28">
      <formula>F27&lt;0</formula>
    </cfRule>
  </conditionalFormatting>
  <conditionalFormatting sqref="F29:F33">
    <cfRule type="expression" dxfId="295" priority="23">
      <formula>F29&gt;0</formula>
    </cfRule>
    <cfRule type="expression" dxfId="294" priority="24">
      <formula>F29&lt;0</formula>
    </cfRule>
  </conditionalFormatting>
  <conditionalFormatting sqref="F29:F32">
    <cfRule type="expression" dxfId="293" priority="25">
      <formula>F29&gt;0</formula>
    </cfRule>
    <cfRule type="expression" dxfId="292" priority="26">
      <formula>F29&lt;0</formula>
    </cfRule>
  </conditionalFormatting>
  <conditionalFormatting sqref="H27:H33">
    <cfRule type="expression" dxfId="291" priority="21">
      <formula>H27&gt;0</formula>
    </cfRule>
    <cfRule type="expression" dxfId="290" priority="22">
      <formula>H27&lt;0</formula>
    </cfRule>
  </conditionalFormatting>
  <conditionalFormatting sqref="F34">
    <cfRule type="expression" dxfId="289" priority="19">
      <formula>F34&gt;0</formula>
    </cfRule>
    <cfRule type="expression" dxfId="288" priority="20">
      <formula>F34&lt;0</formula>
    </cfRule>
  </conditionalFormatting>
  <conditionalFormatting sqref="H34">
    <cfRule type="expression" dxfId="287" priority="17">
      <formula>H34&gt;0</formula>
    </cfRule>
    <cfRule type="expression" dxfId="286" priority="18">
      <formula>H34&lt;0</formula>
    </cfRule>
  </conditionalFormatting>
  <conditionalFormatting sqref="F36:F43">
    <cfRule type="expression" dxfId="285" priority="15">
      <formula>F36&gt;0</formula>
    </cfRule>
    <cfRule type="expression" dxfId="284" priority="16">
      <formula>F36&lt;0</formula>
    </cfRule>
  </conditionalFormatting>
  <conditionalFormatting sqref="H36:H43">
    <cfRule type="expression" dxfId="283" priority="13">
      <formula>H36&gt;0</formula>
    </cfRule>
    <cfRule type="expression" dxfId="282" priority="14">
      <formula>H36&lt;0</formula>
    </cfRule>
  </conditionalFormatting>
  <conditionalFormatting sqref="F35">
    <cfRule type="expression" dxfId="281" priority="11">
      <formula>F35&gt;0</formula>
    </cfRule>
    <cfRule type="expression" dxfId="280" priority="12">
      <formula>F35&lt;0</formula>
    </cfRule>
  </conditionalFormatting>
  <conditionalFormatting sqref="H35">
    <cfRule type="expression" dxfId="279" priority="9">
      <formula>H35&gt;0</formula>
    </cfRule>
    <cfRule type="expression" dxfId="278" priority="10">
      <formula>H35&lt;0</formula>
    </cfRule>
  </conditionalFormatting>
  <conditionalFormatting sqref="F22:F26">
    <cfRule type="expression" dxfId="277" priority="7">
      <formula>F22&gt;0</formula>
    </cfRule>
    <cfRule type="expression" dxfId="276" priority="8">
      <formula>F22&lt;0</formula>
    </cfRule>
  </conditionalFormatting>
  <conditionalFormatting sqref="H22:H26">
    <cfRule type="expression" dxfId="275" priority="5">
      <formula>H22&gt;0</formula>
    </cfRule>
    <cfRule type="expression" dxfId="274" priority="6">
      <formula>H22&lt;0</formula>
    </cfRule>
  </conditionalFormatting>
  <conditionalFormatting sqref="Q8">
    <cfRule type="expression" dxfId="273" priority="1">
      <formula>Q8&gt;0</formula>
    </cfRule>
    <cfRule type="expression" dxfId="272" priority="2">
      <formula>Q8&lt;0</formula>
    </cfRule>
  </conditionalFormatting>
  <conditionalFormatting sqref="Q7">
    <cfRule type="expression" dxfId="271" priority="3">
      <formula>Q7&gt;0</formula>
    </cfRule>
    <cfRule type="expression" dxfId="27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42727</v>
      </c>
      <c r="X2" s="10">
        <v>45.56</v>
      </c>
      <c r="Y2" s="10">
        <v>45.66</v>
      </c>
      <c r="Z2" s="10">
        <v>45.2</v>
      </c>
      <c r="AA2" s="10">
        <v>45.39</v>
      </c>
      <c r="AB2" s="95">
        <v>1808700</v>
      </c>
      <c r="AC2" s="10">
        <v>45.39</v>
      </c>
      <c r="AD2" s="2">
        <f>Y2-Z2</f>
        <v>0.45999999999999375</v>
      </c>
      <c r="AE2" s="138">
        <f>AC2/AC3-1</f>
        <v>-3.2938076416336726E-3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45.3</v>
      </c>
      <c r="T3" s="1">
        <v>42312</v>
      </c>
      <c r="U3" t="s">
        <v>149</v>
      </c>
      <c r="W3" s="133">
        <v>42726</v>
      </c>
      <c r="X3" s="10">
        <v>46.15</v>
      </c>
      <c r="Y3" s="10">
        <v>46.36</v>
      </c>
      <c r="Z3" s="10">
        <v>45.51</v>
      </c>
      <c r="AA3" s="10">
        <v>45.54</v>
      </c>
      <c r="AB3" s="95">
        <v>2591900</v>
      </c>
      <c r="AC3" s="10">
        <v>45.54</v>
      </c>
      <c r="AD3" s="2">
        <f t="shared" ref="AD3:AD66" si="0">Y3-Z3</f>
        <v>0.85000000000000142</v>
      </c>
      <c r="AE3" s="138">
        <f t="shared" ref="AE3:AE66" si="1">AC3/AC4-1</f>
        <v>-1.3645224171540016E-2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45.3</v>
      </c>
      <c r="R4" s="506">
        <v>-1.5E-3</v>
      </c>
      <c r="W4" s="133">
        <v>42725</v>
      </c>
      <c r="X4" s="10">
        <v>45.89</v>
      </c>
      <c r="Y4" s="10">
        <v>46.47</v>
      </c>
      <c r="Z4" s="10">
        <v>45.81</v>
      </c>
      <c r="AA4" s="10">
        <v>46.17</v>
      </c>
      <c r="AB4" s="95">
        <v>3422100</v>
      </c>
      <c r="AC4" s="10">
        <v>46.17</v>
      </c>
      <c r="AD4" s="2">
        <f t="shared" si="0"/>
        <v>0.65999999999999659</v>
      </c>
      <c r="AE4" s="138">
        <f t="shared" si="1"/>
        <v>1.2278009208506857E-2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45.78</v>
      </c>
      <c r="Y5" s="10">
        <v>46.08</v>
      </c>
      <c r="Z5" s="10">
        <v>45.47</v>
      </c>
      <c r="AA5" s="10">
        <v>45.61</v>
      </c>
      <c r="AB5" s="95">
        <v>4513900</v>
      </c>
      <c r="AC5" s="10">
        <v>45.61</v>
      </c>
      <c r="AD5" s="2">
        <f t="shared" si="0"/>
        <v>0.60999999999999943</v>
      </c>
      <c r="AE5" s="138">
        <f t="shared" si="1"/>
        <v>-1.9693654266959015E-3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46.16</v>
      </c>
      <c r="Y6" s="10">
        <v>46.39</v>
      </c>
      <c r="Z6" s="10">
        <v>45.49</v>
      </c>
      <c r="AA6" s="10">
        <v>45.7</v>
      </c>
      <c r="AB6" s="95">
        <v>3584700</v>
      </c>
      <c r="AC6" s="10">
        <v>45.7</v>
      </c>
      <c r="AD6" s="2">
        <f t="shared" si="0"/>
        <v>0.89999999999999858</v>
      </c>
      <c r="AE6" s="138">
        <f t="shared" si="1"/>
        <v>-1.039411000433077E-2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182</v>
      </c>
      <c r="Q7" s="2">
        <f>Q10+Q8</f>
        <v>75.019999999999982</v>
      </c>
      <c r="R7">
        <v>0</v>
      </c>
      <c r="W7" s="133">
        <v>42720</v>
      </c>
      <c r="X7" s="10">
        <v>46.68</v>
      </c>
      <c r="Y7" s="10">
        <v>46.98</v>
      </c>
      <c r="Z7" s="10">
        <v>45.94</v>
      </c>
      <c r="AA7" s="10">
        <v>46.18</v>
      </c>
      <c r="AB7" s="95">
        <v>6415200</v>
      </c>
      <c r="AC7" s="10">
        <v>46.18</v>
      </c>
      <c r="AD7" s="2">
        <f t="shared" si="0"/>
        <v>1.0399999999999991</v>
      </c>
      <c r="AE7" s="138">
        <f t="shared" si="1"/>
        <v>-1.0711225364181676E-2</v>
      </c>
    </row>
    <row r="8" spans="1:4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46.54</v>
      </c>
      <c r="Y8" s="10">
        <v>46.83</v>
      </c>
      <c r="Z8" s="10">
        <v>46.02</v>
      </c>
      <c r="AA8" s="10">
        <v>46.68</v>
      </c>
      <c r="AB8" s="95">
        <v>5862000</v>
      </c>
      <c r="AC8" s="10">
        <v>46.68</v>
      </c>
      <c r="AD8" s="2">
        <f t="shared" si="0"/>
        <v>0.80999999999999517</v>
      </c>
      <c r="AE8" s="138">
        <f t="shared" si="1"/>
        <v>8.5763293310470168E-4</v>
      </c>
    </row>
    <row r="9" spans="1:41" x14ac:dyDescent="0.25">
      <c r="O9" s="11" t="s">
        <v>216</v>
      </c>
      <c r="Q9" s="138">
        <f>IF(Q2=0, 0, Q8/Q6)</f>
        <v>0</v>
      </c>
      <c r="W9" s="133">
        <v>42718</v>
      </c>
      <c r="X9" s="10">
        <v>47.36</v>
      </c>
      <c r="Y9" s="10">
        <v>47.62</v>
      </c>
      <c r="Z9" s="10">
        <v>46.56</v>
      </c>
      <c r="AA9" s="10">
        <v>46.64</v>
      </c>
      <c r="AB9" s="95">
        <v>5930500</v>
      </c>
      <c r="AC9" s="10">
        <v>46.64</v>
      </c>
      <c r="AD9" s="2">
        <f t="shared" si="0"/>
        <v>1.0599999999999952</v>
      </c>
      <c r="AE9" s="138">
        <f t="shared" si="1"/>
        <v>-1.3953488372092981E-2</v>
      </c>
    </row>
    <row r="10" spans="1:41" x14ac:dyDescent="0.25">
      <c r="O10" s="11" t="s">
        <v>215</v>
      </c>
      <c r="P10" s="34"/>
      <c r="Q10" s="2">
        <f>M36</f>
        <v>75.019999999999982</v>
      </c>
      <c r="W10" s="133">
        <v>42717</v>
      </c>
      <c r="X10" s="10">
        <v>47.65</v>
      </c>
      <c r="Y10" s="10">
        <v>48.02</v>
      </c>
      <c r="Z10" s="10">
        <v>47.05</v>
      </c>
      <c r="AA10" s="10">
        <v>47.3</v>
      </c>
      <c r="AB10" s="95">
        <v>6162400</v>
      </c>
      <c r="AC10" s="10">
        <v>47.3</v>
      </c>
      <c r="AD10" s="2">
        <f t="shared" si="0"/>
        <v>0.97000000000000597</v>
      </c>
      <c r="AE10" s="138">
        <f t="shared" si="1"/>
        <v>1.7641996557659301E-2</v>
      </c>
    </row>
    <row r="11" spans="1:41" x14ac:dyDescent="0.25">
      <c r="O11" s="11" t="s">
        <v>179</v>
      </c>
      <c r="P11" s="34"/>
      <c r="Q11" s="138">
        <f>IF(U58="N/A (N/A)", 0, VALUE(TRIM(CLEAN(MID(U58, FIND("(", U58)+1, 5)))))</f>
        <v>1.67E-2</v>
      </c>
      <c r="W11" s="133">
        <v>42716</v>
      </c>
      <c r="X11" s="10">
        <v>45.75</v>
      </c>
      <c r="Y11" s="10">
        <v>46.49</v>
      </c>
      <c r="Z11" s="10">
        <v>45.29</v>
      </c>
      <c r="AA11" s="10">
        <v>46.48</v>
      </c>
      <c r="AB11" s="95">
        <v>3654100</v>
      </c>
      <c r="AC11" s="10">
        <v>46.48</v>
      </c>
      <c r="AD11" s="2">
        <f t="shared" si="0"/>
        <v>1.2000000000000028</v>
      </c>
      <c r="AE11" s="138">
        <f t="shared" si="1"/>
        <v>2.0865363496595624E-2</v>
      </c>
    </row>
    <row r="12" spans="1:41" x14ac:dyDescent="0.25">
      <c r="W12" s="133">
        <v>42713</v>
      </c>
      <c r="X12" s="10">
        <v>45.16</v>
      </c>
      <c r="Y12" s="10">
        <v>45.83</v>
      </c>
      <c r="Z12" s="10">
        <v>45.08</v>
      </c>
      <c r="AA12" s="10">
        <v>45.53</v>
      </c>
      <c r="AB12" s="95">
        <v>5157600</v>
      </c>
      <c r="AC12" s="10">
        <v>45.53</v>
      </c>
      <c r="AD12" s="2">
        <f t="shared" si="0"/>
        <v>0.75</v>
      </c>
      <c r="AE12" s="138">
        <f t="shared" si="1"/>
        <v>7.5237884487719953E-3</v>
      </c>
    </row>
    <row r="13" spans="1:41" x14ac:dyDescent="0.25">
      <c r="W13" s="133">
        <v>42712</v>
      </c>
      <c r="X13" s="10">
        <v>45.62</v>
      </c>
      <c r="Y13" s="10">
        <v>45.65</v>
      </c>
      <c r="Z13" s="10">
        <v>44.71</v>
      </c>
      <c r="AA13" s="10">
        <v>45.19</v>
      </c>
      <c r="AB13" s="95">
        <v>6359800</v>
      </c>
      <c r="AC13" s="10">
        <v>45.19</v>
      </c>
      <c r="AD13" s="2">
        <f t="shared" si="0"/>
        <v>0.93999999999999773</v>
      </c>
      <c r="AE13" s="138">
        <f t="shared" si="1"/>
        <v>-1.0076670317634151E-2</v>
      </c>
    </row>
    <row r="14" spans="1:41" x14ac:dyDescent="0.25">
      <c r="W14" s="133">
        <v>42711</v>
      </c>
      <c r="X14" s="10">
        <v>45.51</v>
      </c>
      <c r="Y14" s="10">
        <v>45.92</v>
      </c>
      <c r="Z14" s="10">
        <v>44.24</v>
      </c>
      <c r="AA14" s="10">
        <v>45.65</v>
      </c>
      <c r="AB14" s="95">
        <v>5169100</v>
      </c>
      <c r="AC14" s="10">
        <v>45.65</v>
      </c>
      <c r="AD14" s="2">
        <f t="shared" si="0"/>
        <v>1.6799999999999997</v>
      </c>
      <c r="AE14" s="138">
        <f t="shared" si="1"/>
        <v>-6.567425569177221E-4</v>
      </c>
    </row>
    <row r="15" spans="1:41" x14ac:dyDescent="0.25">
      <c r="W15" s="133">
        <v>42710</v>
      </c>
      <c r="X15" s="10">
        <v>45.65</v>
      </c>
      <c r="Y15" s="10">
        <v>45.96</v>
      </c>
      <c r="Z15" s="10">
        <v>45.56</v>
      </c>
      <c r="AA15" s="10">
        <v>45.68</v>
      </c>
      <c r="AB15" s="95">
        <v>2854000</v>
      </c>
      <c r="AC15" s="10">
        <v>45.68</v>
      </c>
      <c r="AD15" s="2">
        <f t="shared" si="0"/>
        <v>0.39999999999999858</v>
      </c>
      <c r="AE15" s="138">
        <f t="shared" si="1"/>
        <v>-4.3763676148800279E-4</v>
      </c>
    </row>
    <row r="16" spans="1:41" x14ac:dyDescent="0.25">
      <c r="W16" s="133">
        <v>42709</v>
      </c>
      <c r="X16" s="10">
        <v>45.95</v>
      </c>
      <c r="Y16" s="10">
        <v>46.15</v>
      </c>
      <c r="Z16" s="10">
        <v>45.57</v>
      </c>
      <c r="AA16" s="10">
        <v>45.7</v>
      </c>
      <c r="AB16" s="95">
        <v>3109100</v>
      </c>
      <c r="AC16" s="10">
        <v>45.7</v>
      </c>
      <c r="AD16" s="2">
        <f t="shared" si="0"/>
        <v>0.57999999999999829</v>
      </c>
      <c r="AE16" s="138">
        <f t="shared" si="1"/>
        <v>4.378283712784814E-4</v>
      </c>
    </row>
    <row r="17" spans="1:31" x14ac:dyDescent="0.25">
      <c r="W17" s="133">
        <v>42706</v>
      </c>
      <c r="X17" s="10">
        <v>45.44</v>
      </c>
      <c r="Y17" s="10">
        <v>46.08</v>
      </c>
      <c r="Z17" s="10">
        <v>45.37</v>
      </c>
      <c r="AA17" s="10">
        <v>45.68</v>
      </c>
      <c r="AB17" s="95">
        <v>3020700</v>
      </c>
      <c r="AC17" s="10">
        <v>45.68</v>
      </c>
      <c r="AD17" s="2">
        <f t="shared" si="0"/>
        <v>0.71000000000000085</v>
      </c>
      <c r="AE17" s="138">
        <f t="shared" si="1"/>
        <v>5.2816901408450079E-3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42705</v>
      </c>
      <c r="X18" s="10">
        <v>46.87</v>
      </c>
      <c r="Y18" s="10">
        <v>46.99</v>
      </c>
      <c r="Z18" s="10">
        <v>45.26</v>
      </c>
      <c r="AA18" s="10">
        <v>45.44</v>
      </c>
      <c r="AB18" s="95">
        <v>5975700</v>
      </c>
      <c r="AC18" s="10">
        <v>45.44</v>
      </c>
      <c r="AD18" s="2">
        <f t="shared" si="0"/>
        <v>1.730000000000004</v>
      </c>
      <c r="AE18" s="138">
        <f t="shared" si="1"/>
        <v>-3.3397149542650495E-2</v>
      </c>
    </row>
    <row r="19" spans="1:31" x14ac:dyDescent="0.25">
      <c r="G19" s="2"/>
      <c r="W19" s="133">
        <v>42704</v>
      </c>
      <c r="X19" s="10">
        <v>47.54</v>
      </c>
      <c r="Y19" s="10">
        <v>48.02</v>
      </c>
      <c r="Z19" s="10">
        <v>46.47</v>
      </c>
      <c r="AA19" s="10">
        <v>47.01</v>
      </c>
      <c r="AB19" s="95">
        <v>9100600</v>
      </c>
      <c r="AC19" s="10">
        <v>47.01</v>
      </c>
      <c r="AD19" s="2">
        <f t="shared" si="0"/>
        <v>1.5500000000000043</v>
      </c>
      <c r="AE19" s="138">
        <f t="shared" si="1"/>
        <v>-9.6903307352012025E-3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5" t="s">
        <v>156</v>
      </c>
      <c r="W20" s="133">
        <v>42703</v>
      </c>
      <c r="X20" s="10">
        <v>47.63</v>
      </c>
      <c r="Y20" s="10">
        <v>48.05</v>
      </c>
      <c r="Z20" s="10">
        <v>47.31</v>
      </c>
      <c r="AA20" s="10">
        <v>47.47</v>
      </c>
      <c r="AB20" s="95">
        <v>2614100</v>
      </c>
      <c r="AC20" s="10">
        <v>47.47</v>
      </c>
      <c r="AD20" s="2">
        <f t="shared" si="0"/>
        <v>0.73999999999999488</v>
      </c>
      <c r="AE20" s="138">
        <f t="shared" si="1"/>
        <v>-2.5215381382643898E-3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42702</v>
      </c>
      <c r="X21" s="10">
        <v>48.08</v>
      </c>
      <c r="Y21" s="10">
        <v>48.45</v>
      </c>
      <c r="Z21" s="10">
        <v>47.54</v>
      </c>
      <c r="AA21" s="10">
        <v>47.59</v>
      </c>
      <c r="AB21" s="95">
        <v>3355200</v>
      </c>
      <c r="AC21" s="10">
        <v>47.59</v>
      </c>
      <c r="AD21" s="2">
        <f t="shared" si="0"/>
        <v>0.91000000000000369</v>
      </c>
      <c r="AE21" s="138" t="e">
        <f t="shared" si="1"/>
        <v>#DIV/0!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42702</v>
      </c>
      <c r="X22" s="10" t="s">
        <v>181</v>
      </c>
      <c r="Y22" s="10"/>
      <c r="Z22" s="10"/>
      <c r="AA22" s="10"/>
      <c r="AB22" s="95"/>
      <c r="AC22" s="10"/>
      <c r="AD22" s="2">
        <f t="shared" si="0"/>
        <v>0</v>
      </c>
      <c r="AE22" s="138">
        <f t="shared" si="1"/>
        <v>-1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42699</v>
      </c>
      <c r="X23" s="10">
        <v>48.21</v>
      </c>
      <c r="Y23" s="10">
        <v>48.6</v>
      </c>
      <c r="Z23" s="10">
        <v>48.07</v>
      </c>
      <c r="AA23" s="10">
        <v>48.46</v>
      </c>
      <c r="AB23" s="95">
        <v>1151200</v>
      </c>
      <c r="AC23" s="10">
        <v>48.27</v>
      </c>
      <c r="AD23" s="2">
        <f t="shared" si="0"/>
        <v>0.53000000000000114</v>
      </c>
      <c r="AE23" s="138">
        <f t="shared" si="1"/>
        <v>6.0441850771155714E-3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42697</v>
      </c>
      <c r="X24" s="10">
        <v>48.09</v>
      </c>
      <c r="Y24" s="10">
        <v>48.35</v>
      </c>
      <c r="Z24" s="10">
        <v>47.97</v>
      </c>
      <c r="AA24" s="10">
        <v>48.17</v>
      </c>
      <c r="AB24" s="95">
        <v>2619600</v>
      </c>
      <c r="AC24" s="10">
        <v>47.98</v>
      </c>
      <c r="AD24" s="2">
        <f t="shared" si="0"/>
        <v>0.38000000000000256</v>
      </c>
      <c r="AE24" s="138">
        <f t="shared" si="1"/>
        <v>1.461072844917588E-3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42696</v>
      </c>
      <c r="X25" s="10">
        <v>47.76</v>
      </c>
      <c r="Y25" s="10">
        <v>48.4</v>
      </c>
      <c r="Z25" s="10">
        <v>47.76</v>
      </c>
      <c r="AA25" s="10">
        <v>48.1</v>
      </c>
      <c r="AB25" s="95">
        <v>3347300</v>
      </c>
      <c r="AC25" s="10">
        <v>47.91</v>
      </c>
      <c r="AD25" s="2">
        <f t="shared" si="0"/>
        <v>0.64000000000000057</v>
      </c>
      <c r="AE25" s="138">
        <f t="shared" si="1"/>
        <v>1.1186154495567591E-2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42695</v>
      </c>
      <c r="X26" s="10">
        <v>46.88</v>
      </c>
      <c r="Y26" s="10">
        <v>47.61</v>
      </c>
      <c r="Z26" s="10">
        <v>46.84</v>
      </c>
      <c r="AA26" s="10">
        <v>47.57</v>
      </c>
      <c r="AB26" s="95">
        <v>2827900</v>
      </c>
      <c r="AC26" s="10">
        <v>47.38</v>
      </c>
      <c r="AD26" s="2">
        <f t="shared" si="0"/>
        <v>0.76999999999999602</v>
      </c>
      <c r="AE26" s="138">
        <f t="shared" si="1"/>
        <v>1.7611683848797188E-2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42692</v>
      </c>
      <c r="X27" s="10">
        <v>47.56</v>
      </c>
      <c r="Y27" s="10">
        <v>47.75</v>
      </c>
      <c r="Z27" s="10">
        <v>46.51</v>
      </c>
      <c r="AA27" s="10">
        <v>46.74</v>
      </c>
      <c r="AB27" s="95">
        <v>2975300</v>
      </c>
      <c r="AC27" s="10">
        <v>46.56</v>
      </c>
      <c r="AD27" s="2">
        <f t="shared" si="0"/>
        <v>1.240000000000002</v>
      </c>
      <c r="AE27" s="138">
        <f t="shared" si="1"/>
        <v>-1.7099430018999273E-2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42691</v>
      </c>
      <c r="X28" s="10">
        <v>47.1</v>
      </c>
      <c r="Y28" s="10">
        <v>47.71</v>
      </c>
      <c r="Z28" s="10">
        <v>46.78</v>
      </c>
      <c r="AA28" s="10">
        <v>47.56</v>
      </c>
      <c r="AB28" s="95">
        <v>3926700</v>
      </c>
      <c r="AC28" s="10">
        <v>47.37</v>
      </c>
      <c r="AD28" s="2">
        <f t="shared" si="0"/>
        <v>0.92999999999999972</v>
      </c>
      <c r="AE28" s="138">
        <f t="shared" si="1"/>
        <v>1.3262032085561426E-2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42690</v>
      </c>
      <c r="X29" s="10">
        <v>46.99</v>
      </c>
      <c r="Y29" s="10">
        <v>47.21</v>
      </c>
      <c r="Z29" s="10">
        <v>46.66</v>
      </c>
      <c r="AA29" s="10">
        <v>46.93</v>
      </c>
      <c r="AB29" s="95">
        <v>3884100</v>
      </c>
      <c r="AC29" s="10">
        <v>46.75</v>
      </c>
      <c r="AD29" s="2">
        <f t="shared" si="0"/>
        <v>0.55000000000000426</v>
      </c>
      <c r="AE29" s="138">
        <f t="shared" si="1"/>
        <v>-2.5602730957968722E-3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42689</v>
      </c>
      <c r="X30" s="10">
        <v>46.72</v>
      </c>
      <c r="Y30" s="10">
        <v>47.57</v>
      </c>
      <c r="Z30" s="10">
        <v>46.57</v>
      </c>
      <c r="AA30" s="10">
        <v>47.05</v>
      </c>
      <c r="AB30" s="95">
        <v>6100700</v>
      </c>
      <c r="AC30" s="10">
        <v>46.87</v>
      </c>
      <c r="AD30" s="2">
        <f t="shared" si="0"/>
        <v>1</v>
      </c>
      <c r="AE30" s="138">
        <f t="shared" si="1"/>
        <v>1.1655514785236409E-2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187</v>
      </c>
      <c r="W31" s="133">
        <v>42688</v>
      </c>
      <c r="X31" s="10">
        <v>47.6</v>
      </c>
      <c r="Y31" s="10">
        <v>47.78</v>
      </c>
      <c r="Z31" s="10">
        <v>45.95</v>
      </c>
      <c r="AA31" s="10">
        <v>46.51</v>
      </c>
      <c r="AB31" s="95">
        <v>6925700</v>
      </c>
      <c r="AC31" s="10">
        <v>46.33</v>
      </c>
      <c r="AD31" s="2">
        <f t="shared" si="0"/>
        <v>1.8299999999999983</v>
      </c>
      <c r="AE31" s="138">
        <f t="shared" si="1"/>
        <v>-1.9678374947101118E-2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42685</v>
      </c>
      <c r="X32" s="10">
        <v>47.52</v>
      </c>
      <c r="Y32" s="10">
        <v>48.33</v>
      </c>
      <c r="Z32" s="10">
        <v>47.24</v>
      </c>
      <c r="AA32" s="10">
        <v>47.45</v>
      </c>
      <c r="AB32" s="95">
        <v>7718600</v>
      </c>
      <c r="AC32" s="10">
        <v>47.26</v>
      </c>
      <c r="AD32" s="2">
        <f t="shared" si="0"/>
        <v>1.0899999999999963</v>
      </c>
      <c r="AE32" s="138">
        <f t="shared" si="1"/>
        <v>-4.4238466399831866E-3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42684</v>
      </c>
      <c r="X33" s="10">
        <v>49.99</v>
      </c>
      <c r="Y33" s="10">
        <v>50.31</v>
      </c>
      <c r="Z33" s="10">
        <v>47.43</v>
      </c>
      <c r="AA33" s="10">
        <v>47.66</v>
      </c>
      <c r="AB33" s="95">
        <v>8381800</v>
      </c>
      <c r="AC33" s="10">
        <v>47.47</v>
      </c>
      <c r="AD33" s="2">
        <f t="shared" si="0"/>
        <v>2.8800000000000026</v>
      </c>
      <c r="AE33" s="138">
        <f t="shared" si="1"/>
        <v>-3.9263307022869842E-2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42683</v>
      </c>
      <c r="X34" s="10">
        <v>49.24</v>
      </c>
      <c r="Y34" s="10">
        <v>50.26</v>
      </c>
      <c r="Z34" s="10">
        <v>49</v>
      </c>
      <c r="AA34" s="10">
        <v>49.6</v>
      </c>
      <c r="AB34" s="95">
        <v>5966500</v>
      </c>
      <c r="AC34" s="10">
        <v>49.41</v>
      </c>
      <c r="AD34" s="2">
        <f t="shared" si="0"/>
        <v>1.259999999999998</v>
      </c>
      <c r="AE34" s="138">
        <f t="shared" si="1"/>
        <v>-1.5933081059549936E-2</v>
      </c>
    </row>
    <row r="35" spans="1:31" x14ac:dyDescent="0.25">
      <c r="W35" s="133">
        <v>42682</v>
      </c>
      <c r="X35" s="10">
        <v>49.72</v>
      </c>
      <c r="Y35" s="10">
        <v>50.7</v>
      </c>
      <c r="Z35" s="10">
        <v>49.46</v>
      </c>
      <c r="AA35" s="10">
        <v>50.41</v>
      </c>
      <c r="AB35" s="95">
        <v>4206200</v>
      </c>
      <c r="AC35" s="10">
        <v>50.21</v>
      </c>
      <c r="AD35" s="2">
        <f t="shared" si="0"/>
        <v>1.240000000000002</v>
      </c>
      <c r="AE35" s="138">
        <f t="shared" si="1"/>
        <v>2.532162548499084E-2</v>
      </c>
    </row>
    <row r="36" spans="1:31" x14ac:dyDescent="0.25">
      <c r="L36" t="s">
        <v>217</v>
      </c>
      <c r="M36" s="2">
        <f>M50+K50-F50</f>
        <v>75.019999999999982</v>
      </c>
      <c r="W36" s="133">
        <v>42681</v>
      </c>
      <c r="X36" s="10">
        <v>48.2</v>
      </c>
      <c r="Y36" s="10">
        <v>49.25</v>
      </c>
      <c r="Z36" s="10">
        <v>48.2</v>
      </c>
      <c r="AA36" s="10">
        <v>49.16</v>
      </c>
      <c r="AB36" s="95">
        <v>3923300</v>
      </c>
      <c r="AC36" s="10">
        <v>48.97</v>
      </c>
      <c r="AD36" s="2">
        <f t="shared" si="0"/>
        <v>1.0499999999999972</v>
      </c>
      <c r="AE36" s="138">
        <f t="shared" si="1"/>
        <v>3.4213305174234376E-2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9" t="s">
        <v>5</v>
      </c>
      <c r="E37" s="389" t="s">
        <v>94</v>
      </c>
      <c r="F37" s="389" t="s">
        <v>60</v>
      </c>
      <c r="G37" s="387" t="s">
        <v>3</v>
      </c>
      <c r="H37" s="387" t="s">
        <v>6</v>
      </c>
      <c r="I37" s="389" t="s">
        <v>7</v>
      </c>
      <c r="J37" s="389" t="s">
        <v>95</v>
      </c>
      <c r="K37" s="389" t="s">
        <v>61</v>
      </c>
      <c r="L37" s="387" t="s">
        <v>77</v>
      </c>
      <c r="M37" s="387" t="s">
        <v>38</v>
      </c>
      <c r="W37" s="133">
        <v>42678</v>
      </c>
      <c r="X37" s="10">
        <v>47.65</v>
      </c>
      <c r="Y37" s="10">
        <v>48.09</v>
      </c>
      <c r="Z37" s="10">
        <v>47.47</v>
      </c>
      <c r="AA37" s="10">
        <v>47.54</v>
      </c>
      <c r="AB37" s="95">
        <v>3917700</v>
      </c>
      <c r="AC37" s="10">
        <v>47.35</v>
      </c>
      <c r="AD37" s="2">
        <f t="shared" si="0"/>
        <v>0.62000000000000455</v>
      </c>
      <c r="AE37" s="138">
        <f t="shared" si="1"/>
        <v>-1.476170392239573E-3</v>
      </c>
    </row>
    <row r="38" spans="1:31" x14ac:dyDescent="0.25">
      <c r="A38" s="390" t="s">
        <v>177</v>
      </c>
      <c r="B38" s="380">
        <v>42376</v>
      </c>
      <c r="C38" s="381">
        <v>60</v>
      </c>
      <c r="D38" s="382">
        <v>41.01</v>
      </c>
      <c r="E38" s="382">
        <v>0</v>
      </c>
      <c r="F38" s="382">
        <f>C38*D38</f>
        <v>2460.6</v>
      </c>
      <c r="G38" s="380">
        <v>42426</v>
      </c>
      <c r="H38" s="385">
        <v>20</v>
      </c>
      <c r="I38" s="382">
        <v>38.450000000000003</v>
      </c>
      <c r="J38" s="382">
        <v>0.02</v>
      </c>
      <c r="K38" s="382">
        <f>H38*I38-J38</f>
        <v>768.98</v>
      </c>
      <c r="L38" s="380">
        <v>42444</v>
      </c>
      <c r="M38" s="382">
        <v>15.2</v>
      </c>
      <c r="W38" s="133">
        <v>42677</v>
      </c>
      <c r="X38" s="10">
        <v>47.78</v>
      </c>
      <c r="Y38" s="10">
        <v>48.06</v>
      </c>
      <c r="Z38" s="10">
        <v>47.4</v>
      </c>
      <c r="AA38" s="10">
        <v>47.61</v>
      </c>
      <c r="AB38" s="95">
        <v>4203500</v>
      </c>
      <c r="AC38" s="10">
        <v>47.42</v>
      </c>
      <c r="AD38" s="2">
        <f t="shared" si="0"/>
        <v>0.66000000000000369</v>
      </c>
      <c r="AE38" s="138">
        <f t="shared" si="1"/>
        <v>-8.4281500210703353E-4</v>
      </c>
    </row>
    <row r="39" spans="1:31" x14ac:dyDescent="0.25">
      <c r="A39" s="391" t="s">
        <v>71</v>
      </c>
      <c r="B39" s="380">
        <v>42403</v>
      </c>
      <c r="C39" s="381">
        <v>20</v>
      </c>
      <c r="D39" s="382">
        <v>35.5</v>
      </c>
      <c r="E39" s="382">
        <v>0</v>
      </c>
      <c r="F39" s="382">
        <f>C39*D39</f>
        <v>710</v>
      </c>
      <c r="G39" s="380">
        <v>42426</v>
      </c>
      <c r="H39" s="385">
        <v>30</v>
      </c>
      <c r="I39" s="382">
        <v>38.75</v>
      </c>
      <c r="J39" s="382">
        <v>0.03</v>
      </c>
      <c r="K39" s="382">
        <f>H39*I39-J39</f>
        <v>1162.47</v>
      </c>
      <c r="L39" s="381"/>
      <c r="M39" s="381"/>
      <c r="W39" s="133">
        <v>42676</v>
      </c>
      <c r="X39" s="10">
        <v>48.16</v>
      </c>
      <c r="Y39" s="10">
        <v>48.23</v>
      </c>
      <c r="Z39" s="10">
        <v>47.65</v>
      </c>
      <c r="AA39" s="10">
        <v>47.65</v>
      </c>
      <c r="AB39" s="95">
        <v>4623700</v>
      </c>
      <c r="AC39" s="10">
        <v>47.46</v>
      </c>
      <c r="AD39" s="2">
        <f t="shared" si="0"/>
        <v>0.57999999999999829</v>
      </c>
      <c r="AE39" s="138">
        <f t="shared" si="1"/>
        <v>-1.0631644777986171E-2</v>
      </c>
    </row>
    <row r="40" spans="1:31" x14ac:dyDescent="0.25">
      <c r="A40" s="381"/>
      <c r="B40" s="381"/>
      <c r="C40" s="381"/>
      <c r="D40" s="382"/>
      <c r="E40" s="382"/>
      <c r="F40" s="382"/>
      <c r="G40" s="380">
        <v>42447</v>
      </c>
      <c r="H40" s="385">
        <v>30</v>
      </c>
      <c r="I40" s="382">
        <v>43.3</v>
      </c>
      <c r="J40" s="382">
        <v>0.03</v>
      </c>
      <c r="K40" s="382">
        <f>H40*I40-J40</f>
        <v>1298.97</v>
      </c>
      <c r="L40" s="381"/>
      <c r="M40" s="381"/>
      <c r="W40" s="133">
        <v>42675</v>
      </c>
      <c r="X40" s="10">
        <v>48.56</v>
      </c>
      <c r="Y40" s="10">
        <v>49.44</v>
      </c>
      <c r="Z40" s="10">
        <v>47.63</v>
      </c>
      <c r="AA40" s="10">
        <v>48.16</v>
      </c>
      <c r="AB40" s="95">
        <v>6953500</v>
      </c>
      <c r="AC40" s="10">
        <v>47.97</v>
      </c>
      <c r="AD40" s="2">
        <f t="shared" si="0"/>
        <v>1.8099999999999952</v>
      </c>
      <c r="AE40" s="138">
        <f t="shared" si="1"/>
        <v>2.927033242734689E-3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2"/>
      <c r="J41" s="382"/>
      <c r="K41" s="382"/>
      <c r="L41" s="381"/>
      <c r="M41" s="381"/>
      <c r="O41" s="34"/>
      <c r="R41" s="34"/>
      <c r="W41" s="133">
        <v>42674</v>
      </c>
      <c r="X41" s="10">
        <v>49.68</v>
      </c>
      <c r="Y41" s="10">
        <v>49.89</v>
      </c>
      <c r="Z41" s="10">
        <v>47.86</v>
      </c>
      <c r="AA41" s="10">
        <v>48.02</v>
      </c>
      <c r="AB41" s="95">
        <v>7580600</v>
      </c>
      <c r="AC41" s="10">
        <v>47.83</v>
      </c>
      <c r="AD41" s="2">
        <f t="shared" si="0"/>
        <v>2.0300000000000011</v>
      </c>
      <c r="AE41" s="138">
        <f t="shared" si="1"/>
        <v>-2.8043080674659659E-2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2"/>
      <c r="J42" s="382"/>
      <c r="K42" s="382"/>
      <c r="L42" s="381"/>
      <c r="M42" s="381"/>
      <c r="O42" s="245" t="s">
        <v>78</v>
      </c>
      <c r="P42" s="245"/>
      <c r="Q42" s="34"/>
      <c r="R42" s="34"/>
      <c r="T42" s="91" t="s">
        <v>113</v>
      </c>
      <c r="W42" s="133">
        <v>42671</v>
      </c>
      <c r="X42" s="10">
        <v>49.06</v>
      </c>
      <c r="Y42" s="10">
        <v>50.32</v>
      </c>
      <c r="Z42" s="10">
        <v>48.75</v>
      </c>
      <c r="AA42" s="10">
        <v>49.4</v>
      </c>
      <c r="AB42" s="95">
        <v>10896400</v>
      </c>
      <c r="AC42" s="10">
        <v>49.21</v>
      </c>
      <c r="AD42" s="2">
        <f t="shared" si="0"/>
        <v>1.5700000000000003</v>
      </c>
      <c r="AE42" s="138">
        <f t="shared" si="1"/>
        <v>-1.5800000000000036E-2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2"/>
      <c r="J43" s="382"/>
      <c r="K43" s="382"/>
      <c r="L43" s="381"/>
      <c r="M43" s="381"/>
      <c r="O43" s="83">
        <v>1.1000000000000001</v>
      </c>
      <c r="P43" s="83">
        <f>O43*$Q$4</f>
        <v>49.83</v>
      </c>
      <c r="Q43" s="34"/>
      <c r="R43" s="34"/>
      <c r="T43" s="128" t="s">
        <v>98</v>
      </c>
      <c r="U43" s="98">
        <v>45.39</v>
      </c>
      <c r="W43" s="133">
        <v>42670</v>
      </c>
      <c r="X43" s="10">
        <v>51</v>
      </c>
      <c r="Y43" s="10">
        <v>51.48</v>
      </c>
      <c r="Z43" s="10">
        <v>50.03</v>
      </c>
      <c r="AA43" s="10">
        <v>50.2</v>
      </c>
      <c r="AB43" s="95">
        <v>4225500</v>
      </c>
      <c r="AC43" s="10">
        <v>50</v>
      </c>
      <c r="AD43" s="2">
        <f t="shared" si="0"/>
        <v>1.4499999999999957</v>
      </c>
      <c r="AE43" s="138">
        <f t="shared" si="1"/>
        <v>-1.302803000394781E-2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2"/>
      <c r="J44" s="382"/>
      <c r="K44" s="382"/>
      <c r="L44" s="381"/>
      <c r="M44" s="381"/>
      <c r="O44" s="83">
        <v>1.0900000000000001</v>
      </c>
      <c r="P44" s="83">
        <f t="shared" ref="P44:P63" si="5">O44*$Q$4</f>
        <v>49.377000000000002</v>
      </c>
      <c r="Q44" s="34"/>
      <c r="R44" s="34"/>
      <c r="T44" s="93" t="s">
        <v>99</v>
      </c>
      <c r="U44" s="88">
        <v>45.55</v>
      </c>
      <c r="W44" s="133">
        <v>42669</v>
      </c>
      <c r="X44" s="10">
        <v>51.52</v>
      </c>
      <c r="Y44" s="10">
        <v>51.6</v>
      </c>
      <c r="Z44" s="10">
        <v>50.82</v>
      </c>
      <c r="AA44" s="10">
        <v>50.86</v>
      </c>
      <c r="AB44" s="95">
        <v>3797900</v>
      </c>
      <c r="AC44" s="10">
        <v>50.66</v>
      </c>
      <c r="AD44" s="2">
        <f t="shared" si="0"/>
        <v>0.78000000000000114</v>
      </c>
      <c r="AE44" s="138">
        <f t="shared" si="1"/>
        <v>-1.4971806338712867E-2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2"/>
      <c r="J45" s="382"/>
      <c r="K45" s="382"/>
      <c r="L45" s="381"/>
      <c r="M45" s="381"/>
      <c r="O45" s="83">
        <v>1.08</v>
      </c>
      <c r="P45" s="83">
        <f t="shared" si="5"/>
        <v>48.923999999999999</v>
      </c>
      <c r="Q45" s="34"/>
      <c r="R45" s="34"/>
      <c r="T45" s="93" t="s">
        <v>100</v>
      </c>
      <c r="U45" s="88" t="s">
        <v>129</v>
      </c>
      <c r="W45" s="133">
        <v>42668</v>
      </c>
      <c r="X45" s="10">
        <v>52.22</v>
      </c>
      <c r="Y45" s="10">
        <v>52.4</v>
      </c>
      <c r="Z45" s="10">
        <v>51.52</v>
      </c>
      <c r="AA45" s="10">
        <v>51.63</v>
      </c>
      <c r="AB45" s="95">
        <v>2280800</v>
      </c>
      <c r="AC45" s="10">
        <v>51.43</v>
      </c>
      <c r="AD45" s="2">
        <f t="shared" si="0"/>
        <v>0.87999999999999545</v>
      </c>
      <c r="AE45" s="138">
        <f t="shared" si="1"/>
        <v>-1.6070403673235201E-2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2"/>
      <c r="J46" s="382"/>
      <c r="K46" s="382"/>
      <c r="L46" s="381"/>
      <c r="M46" s="381"/>
      <c r="O46" s="83">
        <v>1.07</v>
      </c>
      <c r="P46" s="83">
        <f t="shared" si="5"/>
        <v>48.470999999999997</v>
      </c>
      <c r="Q46" s="83"/>
      <c r="R46" s="34"/>
      <c r="T46" s="93" t="s">
        <v>101</v>
      </c>
      <c r="U46" s="88" t="s">
        <v>129</v>
      </c>
      <c r="W46" s="133">
        <v>42667</v>
      </c>
      <c r="X46" s="10">
        <v>52.86</v>
      </c>
      <c r="Y46" s="10">
        <v>53.22</v>
      </c>
      <c r="Z46" s="10">
        <v>52.37</v>
      </c>
      <c r="AA46" s="10">
        <v>52.48</v>
      </c>
      <c r="AB46" s="95">
        <v>2804600</v>
      </c>
      <c r="AC46" s="10">
        <v>52.27</v>
      </c>
      <c r="AD46" s="2">
        <f t="shared" si="0"/>
        <v>0.85000000000000142</v>
      </c>
      <c r="AE46" s="138">
        <f t="shared" si="1"/>
        <v>-3.8248231019311074E-4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2"/>
      <c r="J47" s="382"/>
      <c r="K47" s="382"/>
      <c r="L47" s="381"/>
      <c r="M47" s="381"/>
      <c r="O47" s="83">
        <v>1.06</v>
      </c>
      <c r="P47" s="83">
        <f t="shared" si="5"/>
        <v>48.018000000000001</v>
      </c>
      <c r="Q47" s="83"/>
      <c r="R47" s="34"/>
      <c r="T47" s="93" t="s">
        <v>102</v>
      </c>
      <c r="U47" s="88">
        <v>58</v>
      </c>
      <c r="W47" s="133">
        <v>42664</v>
      </c>
      <c r="X47" s="10">
        <v>52.13</v>
      </c>
      <c r="Y47" s="10">
        <v>52.7</v>
      </c>
      <c r="Z47" s="10">
        <v>51.98</v>
      </c>
      <c r="AA47" s="10">
        <v>52.5</v>
      </c>
      <c r="AB47" s="95">
        <v>2486000</v>
      </c>
      <c r="AC47" s="10">
        <v>52.29</v>
      </c>
      <c r="AD47" s="2">
        <f t="shared" si="0"/>
        <v>0.72000000000000597</v>
      </c>
      <c r="AE47" s="138">
        <f t="shared" si="1"/>
        <v>5.7405281285882737E-4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5"/>
        <v>47.564999999999998</v>
      </c>
      <c r="Q48" s="83"/>
      <c r="R48" s="34"/>
      <c r="T48" s="93" t="s">
        <v>103</v>
      </c>
      <c r="U48" s="88">
        <v>1.19224</v>
      </c>
      <c r="W48" s="133">
        <v>42663</v>
      </c>
      <c r="X48" s="10">
        <v>52.65</v>
      </c>
      <c r="Y48" s="10">
        <v>52.7</v>
      </c>
      <c r="Z48" s="10">
        <v>52.08</v>
      </c>
      <c r="AA48" s="10">
        <v>52.47</v>
      </c>
      <c r="AB48" s="95">
        <v>1943300</v>
      </c>
      <c r="AC48" s="10">
        <v>52.26</v>
      </c>
      <c r="AD48" s="2">
        <f t="shared" si="0"/>
        <v>0.62000000000000455</v>
      </c>
      <c r="AE48" s="138">
        <f t="shared" si="1"/>
        <v>-2.6717557251908497E-3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5"/>
        <v>47.112000000000002</v>
      </c>
      <c r="Q49" s="83"/>
      <c r="R49" s="34"/>
      <c r="T49" s="93" t="s">
        <v>122</v>
      </c>
      <c r="U49" s="88" t="s">
        <v>346</v>
      </c>
      <c r="W49" s="133">
        <v>42662</v>
      </c>
      <c r="X49" s="10">
        <v>52.85</v>
      </c>
      <c r="Y49" s="10">
        <v>52.98</v>
      </c>
      <c r="Z49" s="10">
        <v>52.37</v>
      </c>
      <c r="AA49" s="10">
        <v>52.61</v>
      </c>
      <c r="AB49" s="95">
        <v>1988800</v>
      </c>
      <c r="AC49" s="10">
        <v>52.4</v>
      </c>
      <c r="AD49" s="2">
        <f t="shared" si="0"/>
        <v>0.60999999999999943</v>
      </c>
      <c r="AE49" s="138">
        <f t="shared" si="1"/>
        <v>-1.3340956737183385E-3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46.658999999999999</v>
      </c>
      <c r="Q50" s="83"/>
      <c r="R50" s="34"/>
      <c r="T50" s="93"/>
      <c r="U50" s="88"/>
      <c r="W50" s="133">
        <v>42661</v>
      </c>
      <c r="X50" s="10">
        <v>52.9</v>
      </c>
      <c r="Y50" s="10">
        <v>53.01</v>
      </c>
      <c r="Z50" s="10">
        <v>52.27</v>
      </c>
      <c r="AA50" s="10">
        <v>52.68</v>
      </c>
      <c r="AB50" s="95">
        <v>2645500</v>
      </c>
      <c r="AC50" s="10">
        <v>52.47</v>
      </c>
      <c r="AD50" s="2">
        <f t="shared" si="0"/>
        <v>0.73999999999999488</v>
      </c>
      <c r="AE50" s="138">
        <f t="shared" si="1"/>
        <v>5.1724137931032921E-3</v>
      </c>
    </row>
    <row r="51" spans="1:31" x14ac:dyDescent="0.25">
      <c r="G51" s="2"/>
      <c r="O51" s="83">
        <v>1.02</v>
      </c>
      <c r="P51" s="83">
        <f t="shared" si="5"/>
        <v>46.205999999999996</v>
      </c>
      <c r="Q51" s="83"/>
      <c r="R51" s="34"/>
      <c r="T51" s="93" t="s">
        <v>105</v>
      </c>
      <c r="U51" s="88" t="s">
        <v>574</v>
      </c>
      <c r="W51" s="133">
        <v>42660</v>
      </c>
      <c r="X51" s="10">
        <v>52.25</v>
      </c>
      <c r="Y51" s="10">
        <v>52.49</v>
      </c>
      <c r="Z51" s="10">
        <v>51.97</v>
      </c>
      <c r="AA51" s="10">
        <v>52.41</v>
      </c>
      <c r="AB51" s="95">
        <v>2958000</v>
      </c>
      <c r="AC51" s="10">
        <v>52.2</v>
      </c>
      <c r="AD51" s="2">
        <f t="shared" si="0"/>
        <v>0.52000000000000313</v>
      </c>
      <c r="AE51" s="138">
        <f t="shared" si="1"/>
        <v>2.8818443804035088E-3</v>
      </c>
    </row>
    <row r="52" spans="1:31" x14ac:dyDescent="0.25">
      <c r="O52" s="83">
        <v>1.01</v>
      </c>
      <c r="P52" s="83">
        <f t="shared" si="5"/>
        <v>45.753</v>
      </c>
      <c r="Q52" s="83"/>
      <c r="R52" s="34"/>
      <c r="T52" s="93" t="s">
        <v>106</v>
      </c>
      <c r="U52" s="88" t="s">
        <v>278</v>
      </c>
      <c r="W52" s="133">
        <v>42657</v>
      </c>
      <c r="X52" s="10">
        <v>52.44</v>
      </c>
      <c r="Y52" s="10">
        <v>52.92</v>
      </c>
      <c r="Z52" s="10">
        <v>52.23</v>
      </c>
      <c r="AA52" s="10">
        <v>52.25</v>
      </c>
      <c r="AB52" s="95">
        <v>2889100</v>
      </c>
      <c r="AC52" s="10">
        <v>52.05</v>
      </c>
      <c r="AD52" s="2">
        <f t="shared" si="0"/>
        <v>0.69000000000000483</v>
      </c>
      <c r="AE52" s="138">
        <f t="shared" si="1"/>
        <v>2.50385208012327E-3</v>
      </c>
    </row>
    <row r="53" spans="1:31" x14ac:dyDescent="0.25">
      <c r="O53" s="83">
        <v>1</v>
      </c>
      <c r="P53" s="83">
        <f t="shared" si="5"/>
        <v>45.3</v>
      </c>
      <c r="Q53" s="83"/>
      <c r="R53" s="34"/>
      <c r="T53" s="93" t="s">
        <v>107</v>
      </c>
      <c r="U53" s="90">
        <v>1522360</v>
      </c>
      <c r="W53" s="133">
        <v>42656</v>
      </c>
      <c r="X53" s="10">
        <v>50.91</v>
      </c>
      <c r="Y53" s="10">
        <v>52.26</v>
      </c>
      <c r="Z53" s="10">
        <v>50.52</v>
      </c>
      <c r="AA53" s="10">
        <v>52.12</v>
      </c>
      <c r="AB53" s="95">
        <v>4108800</v>
      </c>
      <c r="AC53" s="10">
        <v>51.92</v>
      </c>
      <c r="AD53" s="2">
        <f t="shared" si="0"/>
        <v>1.7399999999999949</v>
      </c>
      <c r="AE53" s="138">
        <f t="shared" si="1"/>
        <v>1.3666536509176153E-2</v>
      </c>
    </row>
    <row r="54" spans="1:31" x14ac:dyDescent="0.25">
      <c r="O54" s="83">
        <v>0.99</v>
      </c>
      <c r="P54" s="83">
        <f t="shared" si="5"/>
        <v>44.846999999999994</v>
      </c>
      <c r="Q54" s="83"/>
      <c r="R54" s="34"/>
      <c r="T54" s="93" t="s">
        <v>110</v>
      </c>
      <c r="U54" s="90">
        <v>4246310</v>
      </c>
      <c r="W54" s="133">
        <v>42655</v>
      </c>
      <c r="X54" s="10">
        <v>50.74</v>
      </c>
      <c r="Y54" s="10">
        <v>51.73</v>
      </c>
      <c r="Z54" s="10">
        <v>50.35</v>
      </c>
      <c r="AA54" s="10">
        <v>51.42</v>
      </c>
      <c r="AB54" s="95">
        <v>4709400</v>
      </c>
      <c r="AC54" s="10">
        <v>51.22</v>
      </c>
      <c r="AD54" s="2">
        <f t="shared" si="0"/>
        <v>1.3799999999999955</v>
      </c>
      <c r="AE54" s="138">
        <f t="shared" si="1"/>
        <v>2.1539688871160756E-2</v>
      </c>
    </row>
    <row r="55" spans="1:31" x14ac:dyDescent="0.25">
      <c r="O55" s="83">
        <v>0.98</v>
      </c>
      <c r="P55" s="83">
        <f t="shared" si="5"/>
        <v>44.393999999999998</v>
      </c>
      <c r="Q55" s="83"/>
      <c r="T55" s="93" t="s">
        <v>108</v>
      </c>
      <c r="U55" s="88" t="s">
        <v>575</v>
      </c>
      <c r="W55" s="133">
        <v>42654</v>
      </c>
      <c r="X55" s="10">
        <v>51.25</v>
      </c>
      <c r="Y55" s="10">
        <v>51.38</v>
      </c>
      <c r="Z55" s="10">
        <v>50.25</v>
      </c>
      <c r="AA55" s="10">
        <v>50.34</v>
      </c>
      <c r="AB55" s="95">
        <v>5147600</v>
      </c>
      <c r="AC55" s="10">
        <v>50.14</v>
      </c>
      <c r="AD55" s="2">
        <f t="shared" si="0"/>
        <v>1.1300000000000026</v>
      </c>
      <c r="AE55" s="138">
        <f t="shared" si="1"/>
        <v>-1.9554165037152904E-2</v>
      </c>
    </row>
    <row r="56" spans="1:31" x14ac:dyDescent="0.25">
      <c r="O56" s="83">
        <v>0.97</v>
      </c>
      <c r="P56" s="83">
        <f t="shared" si="5"/>
        <v>43.940999999999995</v>
      </c>
      <c r="Q56" s="83"/>
      <c r="T56" s="93" t="s">
        <v>111</v>
      </c>
      <c r="U56" s="88">
        <v>44.34</v>
      </c>
      <c r="W56" s="133">
        <v>42653</v>
      </c>
      <c r="X56" s="10">
        <v>52.24</v>
      </c>
      <c r="Y56" s="10">
        <v>52.43</v>
      </c>
      <c r="Z56" s="10">
        <v>51.32</v>
      </c>
      <c r="AA56" s="10">
        <v>51.34</v>
      </c>
      <c r="AB56" s="95">
        <v>3129900</v>
      </c>
      <c r="AC56" s="10">
        <v>51.14</v>
      </c>
      <c r="AD56" s="2">
        <f t="shared" si="0"/>
        <v>1.1099999999999994</v>
      </c>
      <c r="AE56" s="138">
        <f t="shared" si="1"/>
        <v>-1.1023012956874911E-2</v>
      </c>
    </row>
    <row r="57" spans="1:31" x14ac:dyDescent="0.25">
      <c r="O57" s="83">
        <v>0.96</v>
      </c>
      <c r="P57" s="83">
        <f t="shared" si="5"/>
        <v>43.487999999999992</v>
      </c>
      <c r="Q57" s="83"/>
      <c r="T57" s="93" t="s">
        <v>112</v>
      </c>
      <c r="U57" s="88">
        <v>1.03</v>
      </c>
      <c r="W57" s="133">
        <v>42650</v>
      </c>
      <c r="X57" s="10">
        <v>52.5</v>
      </c>
      <c r="Y57" s="10">
        <v>52.5</v>
      </c>
      <c r="Z57" s="10">
        <v>51.64</v>
      </c>
      <c r="AA57" s="10">
        <v>51.91</v>
      </c>
      <c r="AB57" s="95">
        <v>2903500</v>
      </c>
      <c r="AC57" s="10">
        <v>51.71</v>
      </c>
      <c r="AD57" s="2">
        <f t="shared" si="0"/>
        <v>0.85999999999999943</v>
      </c>
      <c r="AE57" s="138">
        <f t="shared" si="1"/>
        <v>-7.6760698522356785E-3</v>
      </c>
    </row>
    <row r="58" spans="1:31" x14ac:dyDescent="0.25">
      <c r="O58" s="83">
        <v>0.95</v>
      </c>
      <c r="P58" s="83">
        <f t="shared" si="5"/>
        <v>43.034999999999997</v>
      </c>
      <c r="Q58" s="83"/>
      <c r="T58" s="93" t="s">
        <v>109</v>
      </c>
      <c r="U58" s="88" t="s">
        <v>576</v>
      </c>
      <c r="W58" s="133">
        <v>42649</v>
      </c>
      <c r="X58" s="10">
        <v>52.54</v>
      </c>
      <c r="Y58" s="10">
        <v>52.65</v>
      </c>
      <c r="Z58" s="10">
        <v>51.89</v>
      </c>
      <c r="AA58" s="10">
        <v>52.32</v>
      </c>
      <c r="AB58" s="95">
        <v>2649500</v>
      </c>
      <c r="AC58" s="10">
        <v>52.11</v>
      </c>
      <c r="AD58" s="2">
        <f t="shared" si="0"/>
        <v>0.75999999999999801</v>
      </c>
      <c r="AE58" s="138">
        <f t="shared" si="1"/>
        <v>-4.7746371275783073E-3</v>
      </c>
    </row>
    <row r="59" spans="1:31" x14ac:dyDescent="0.25">
      <c r="O59" s="83">
        <v>0.94</v>
      </c>
      <c r="P59" s="83">
        <f t="shared" si="5"/>
        <v>42.581999999999994</v>
      </c>
      <c r="Q59" s="83"/>
      <c r="W59" s="133">
        <v>42648</v>
      </c>
      <c r="X59" s="10">
        <v>52.03</v>
      </c>
      <c r="Y59" s="10">
        <v>52.79</v>
      </c>
      <c r="Z59" s="10">
        <v>51.82</v>
      </c>
      <c r="AA59" s="10">
        <v>52.57</v>
      </c>
      <c r="AB59" s="95">
        <v>3949700</v>
      </c>
      <c r="AC59" s="10">
        <v>52.36</v>
      </c>
      <c r="AD59" s="2">
        <f t="shared" si="0"/>
        <v>0.96999999999999886</v>
      </c>
      <c r="AE59" s="138">
        <f t="shared" si="1"/>
        <v>1.8677042801556354E-2</v>
      </c>
    </row>
    <row r="60" spans="1:31" x14ac:dyDescent="0.25">
      <c r="O60" s="83">
        <v>0.93</v>
      </c>
      <c r="P60" s="83">
        <f t="shared" si="5"/>
        <v>42.128999999999998</v>
      </c>
      <c r="Q60" s="83"/>
      <c r="W60" s="133">
        <v>42647</v>
      </c>
      <c r="X60" s="10">
        <v>52.24</v>
      </c>
      <c r="Y60" s="10">
        <v>52.51</v>
      </c>
      <c r="Z60" s="10">
        <v>51.47</v>
      </c>
      <c r="AA60" s="10">
        <v>51.6</v>
      </c>
      <c r="AB60" s="95">
        <v>3375100</v>
      </c>
      <c r="AC60" s="10">
        <v>51.4</v>
      </c>
      <c r="AD60" s="2">
        <f t="shared" si="0"/>
        <v>1.0399999999999991</v>
      </c>
      <c r="AE60" s="138">
        <f t="shared" si="1"/>
        <v>-1.2487992315081575E-2</v>
      </c>
    </row>
    <row r="61" spans="1:31" x14ac:dyDescent="0.25">
      <c r="O61" s="83">
        <v>0.92</v>
      </c>
      <c r="P61" s="83">
        <f t="shared" si="5"/>
        <v>41.676000000000002</v>
      </c>
      <c r="Q61" s="83"/>
      <c r="W61" s="133">
        <v>42646</v>
      </c>
      <c r="X61" s="10">
        <v>52.44</v>
      </c>
      <c r="Y61" s="10">
        <v>53.02</v>
      </c>
      <c r="Z61" s="10">
        <v>52.15</v>
      </c>
      <c r="AA61" s="10">
        <v>52.25</v>
      </c>
      <c r="AB61" s="95">
        <v>2941000</v>
      </c>
      <c r="AC61" s="10">
        <v>52.05</v>
      </c>
      <c r="AD61" s="2">
        <f t="shared" si="0"/>
        <v>0.87000000000000455</v>
      </c>
      <c r="AE61" s="138">
        <f t="shared" si="1"/>
        <v>-7.6263107721640244E-3</v>
      </c>
    </row>
    <row r="62" spans="1:31" x14ac:dyDescent="0.25">
      <c r="O62" s="83">
        <v>0.91</v>
      </c>
      <c r="P62" s="83">
        <f t="shared" si="5"/>
        <v>41.222999999999999</v>
      </c>
      <c r="Q62" s="83"/>
      <c r="W62" s="133">
        <v>42643</v>
      </c>
      <c r="X62" s="10">
        <v>52.24</v>
      </c>
      <c r="Y62" s="10">
        <v>53.01</v>
      </c>
      <c r="Z62" s="10">
        <v>52</v>
      </c>
      <c r="AA62" s="10">
        <v>52.66</v>
      </c>
      <c r="AB62" s="95">
        <v>2738100</v>
      </c>
      <c r="AC62" s="10">
        <v>52.45</v>
      </c>
      <c r="AD62" s="2">
        <f t="shared" si="0"/>
        <v>1.009999999999998</v>
      </c>
      <c r="AE62" s="138">
        <f t="shared" si="1"/>
        <v>1.235282763945178E-2</v>
      </c>
    </row>
    <row r="63" spans="1:31" x14ac:dyDescent="0.25">
      <c r="O63" s="83">
        <v>0.9</v>
      </c>
      <c r="P63" s="83">
        <f t="shared" si="5"/>
        <v>40.769999999999996</v>
      </c>
      <c r="Q63" s="83"/>
      <c r="W63" s="133">
        <v>42642</v>
      </c>
      <c r="X63" s="10">
        <v>52.19</v>
      </c>
      <c r="Y63" s="10">
        <v>52.61</v>
      </c>
      <c r="Z63" s="10">
        <v>51.75</v>
      </c>
      <c r="AA63" s="10">
        <v>52.01</v>
      </c>
      <c r="AB63" s="95">
        <v>3706000</v>
      </c>
      <c r="AC63" s="10">
        <v>51.81</v>
      </c>
      <c r="AD63" s="2">
        <f t="shared" si="0"/>
        <v>0.85999999999999943</v>
      </c>
      <c r="AE63" s="138">
        <f t="shared" si="1"/>
        <v>-2.50288794763176E-3</v>
      </c>
    </row>
    <row r="64" spans="1:31" x14ac:dyDescent="0.25">
      <c r="O64" s="34"/>
      <c r="W64" s="133">
        <v>42641</v>
      </c>
      <c r="X64" s="10">
        <v>52.35</v>
      </c>
      <c r="Y64" s="10">
        <v>52.5</v>
      </c>
      <c r="Z64" s="10">
        <v>51.75</v>
      </c>
      <c r="AA64" s="10">
        <v>52.14</v>
      </c>
      <c r="AB64" s="95">
        <v>3478900</v>
      </c>
      <c r="AC64" s="10">
        <v>51.94</v>
      </c>
      <c r="AD64" s="2">
        <f t="shared" si="0"/>
        <v>0.75</v>
      </c>
      <c r="AE64" s="138">
        <f t="shared" si="1"/>
        <v>-4.7901896915117925E-3</v>
      </c>
    </row>
    <row r="65" spans="15:31" x14ac:dyDescent="0.25">
      <c r="W65" s="133">
        <v>42640</v>
      </c>
      <c r="X65" s="10">
        <v>51.47</v>
      </c>
      <c r="Y65" s="10">
        <v>52.48</v>
      </c>
      <c r="Z65" s="10">
        <v>51.28</v>
      </c>
      <c r="AA65" s="10">
        <v>52.4</v>
      </c>
      <c r="AB65" s="95">
        <v>3972700</v>
      </c>
      <c r="AC65" s="10">
        <v>52.19</v>
      </c>
      <c r="AD65" s="2">
        <f t="shared" si="0"/>
        <v>1.1999999999999957</v>
      </c>
      <c r="AE65" s="138">
        <f t="shared" si="1"/>
        <v>2.0332355816226722E-2</v>
      </c>
    </row>
    <row r="66" spans="15:31" x14ac:dyDescent="0.25">
      <c r="W66" s="133">
        <v>42639</v>
      </c>
      <c r="X66" s="10">
        <v>51.67</v>
      </c>
      <c r="Y66" s="10">
        <v>51.72</v>
      </c>
      <c r="Z66" s="10">
        <v>51.32</v>
      </c>
      <c r="AA66" s="10">
        <v>51.35</v>
      </c>
      <c r="AB66" s="95">
        <v>2759800</v>
      </c>
      <c r="AC66" s="10">
        <v>51.15</v>
      </c>
      <c r="AD66" s="2">
        <f t="shared" si="0"/>
        <v>0.39999999999999858</v>
      </c>
      <c r="AE66" s="138">
        <f t="shared" si="1"/>
        <v>-1.1976047904191711E-2</v>
      </c>
    </row>
    <row r="67" spans="15:31" x14ac:dyDescent="0.25">
      <c r="W67" s="133">
        <v>42636</v>
      </c>
      <c r="X67" s="10">
        <v>52.51</v>
      </c>
      <c r="Y67" s="10">
        <v>52.61</v>
      </c>
      <c r="Z67" s="10">
        <v>51.97</v>
      </c>
      <c r="AA67" s="10">
        <v>51.97</v>
      </c>
      <c r="AB67" s="95">
        <v>2482700</v>
      </c>
      <c r="AC67" s="10">
        <v>51.77</v>
      </c>
      <c r="AD67" s="2">
        <f>Y67-Z67</f>
        <v>0.64000000000000057</v>
      </c>
      <c r="AE67" s="138">
        <f>AC67/AC68-1</f>
        <v>-7.2866730584850714E-3</v>
      </c>
    </row>
    <row r="68" spans="15:31" x14ac:dyDescent="0.25">
      <c r="W68" s="133">
        <v>42635</v>
      </c>
      <c r="X68" s="10">
        <v>52.92</v>
      </c>
      <c r="Y68" s="10">
        <v>53.5</v>
      </c>
      <c r="Z68" s="10">
        <v>51.87</v>
      </c>
      <c r="AA68" s="10">
        <v>52.36</v>
      </c>
      <c r="AB68" s="95">
        <v>4083200</v>
      </c>
      <c r="AC68" s="10">
        <v>52.15</v>
      </c>
      <c r="AD68" s="2">
        <f>Y68-Z68</f>
        <v>1.6300000000000026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9" priority="33">
      <formula>F25&gt;0</formula>
    </cfRule>
    <cfRule type="expression" dxfId="268" priority="34">
      <formula>F25&lt;0</formula>
    </cfRule>
  </conditionalFormatting>
  <conditionalFormatting sqref="H25:H27">
    <cfRule type="expression" dxfId="267" priority="31">
      <formula>H25&gt;0</formula>
    </cfRule>
    <cfRule type="expression" dxfId="266" priority="32">
      <formula>H25&lt;0</formula>
    </cfRule>
  </conditionalFormatting>
  <conditionalFormatting sqref="H28">
    <cfRule type="expression" dxfId="265" priority="29">
      <formula>H28&gt;0</formula>
    </cfRule>
    <cfRule type="expression" dxfId="264" priority="30">
      <formula>H28&lt;0</formula>
    </cfRule>
  </conditionalFormatting>
  <conditionalFormatting sqref="H29">
    <cfRule type="expression" dxfId="263" priority="27">
      <formula>H29&gt;0</formula>
    </cfRule>
    <cfRule type="expression" dxfId="262" priority="28">
      <formula>H29&lt;0</formula>
    </cfRule>
  </conditionalFormatting>
  <conditionalFormatting sqref="H30:H34">
    <cfRule type="expression" dxfId="261" priority="25">
      <formula>H30&gt;0</formula>
    </cfRule>
    <cfRule type="expression" dxfId="260" priority="26">
      <formula>H30&lt;0</formula>
    </cfRule>
  </conditionalFormatting>
  <conditionalFormatting sqref="F21:F24">
    <cfRule type="expression" dxfId="259" priority="23">
      <formula>F21&gt;0</formula>
    </cfRule>
    <cfRule type="expression" dxfId="258" priority="24">
      <formula>F21&lt;0</formula>
    </cfRule>
  </conditionalFormatting>
  <conditionalFormatting sqref="H21:H24">
    <cfRule type="expression" dxfId="257" priority="21">
      <formula>H21&gt;0</formula>
    </cfRule>
    <cfRule type="expression" dxfId="256" priority="22">
      <formula>H21&lt;0</formula>
    </cfRule>
  </conditionalFormatting>
  <conditionalFormatting sqref="F30:F31">
    <cfRule type="expression" dxfId="255" priority="17">
      <formula>F30&gt;0</formula>
    </cfRule>
    <cfRule type="expression" dxfId="254" priority="18">
      <formula>F30&lt;0</formula>
    </cfRule>
  </conditionalFormatting>
  <conditionalFormatting sqref="I25:I27">
    <cfRule type="expression" dxfId="253" priority="15">
      <formula>I25&gt;0</formula>
    </cfRule>
    <cfRule type="expression" dxfId="252" priority="16">
      <formula>I25&lt;0</formula>
    </cfRule>
  </conditionalFormatting>
  <conditionalFormatting sqref="I28">
    <cfRule type="expression" dxfId="251" priority="13">
      <formula>I28&gt;0</formula>
    </cfRule>
    <cfRule type="expression" dxfId="250" priority="14">
      <formula>I28&lt;0</formula>
    </cfRule>
  </conditionalFormatting>
  <conditionalFormatting sqref="I29">
    <cfRule type="expression" dxfId="249" priority="11">
      <formula>I29&gt;0</formula>
    </cfRule>
    <cfRule type="expression" dxfId="248" priority="12">
      <formula>I29&lt;0</formula>
    </cfRule>
  </conditionalFormatting>
  <conditionalFormatting sqref="I30:I34">
    <cfRule type="expression" dxfId="247" priority="9">
      <formula>I30&gt;0</formula>
    </cfRule>
    <cfRule type="expression" dxfId="246" priority="10">
      <formula>I30&lt;0</formula>
    </cfRule>
  </conditionalFormatting>
  <conditionalFormatting sqref="I21:I24">
    <cfRule type="expression" dxfId="245" priority="7">
      <formula>I21&gt;0</formula>
    </cfRule>
    <cfRule type="expression" dxfId="244" priority="8">
      <formula>I21&lt;0</formula>
    </cfRule>
  </conditionalFormatting>
  <conditionalFormatting sqref="F32">
    <cfRule type="expression" dxfId="243" priority="5">
      <formula>F32&gt;0</formula>
    </cfRule>
    <cfRule type="expression" dxfId="242" priority="6">
      <formula>F32&lt;0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42727</v>
      </c>
      <c r="X2" s="10">
        <v>42.81</v>
      </c>
      <c r="Y2" s="10">
        <v>43.56</v>
      </c>
      <c r="Z2" s="10">
        <v>42.59</v>
      </c>
      <c r="AA2" s="10">
        <v>42.84</v>
      </c>
      <c r="AB2" s="95">
        <v>1407700</v>
      </c>
      <c r="AC2" s="10">
        <v>42.84</v>
      </c>
      <c r="AD2" s="2">
        <f>Y2-Z2</f>
        <v>0.96999999999999886</v>
      </c>
      <c r="AE2" s="138">
        <f>AC2/AC3-1</f>
        <v>2.1052631578948322E-3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42.84</v>
      </c>
      <c r="T3" s="1">
        <v>42312</v>
      </c>
      <c r="U3" t="s">
        <v>149</v>
      </c>
      <c r="W3" s="133">
        <v>42726</v>
      </c>
      <c r="X3" s="10">
        <v>44.02</v>
      </c>
      <c r="Y3" s="10">
        <v>44.25</v>
      </c>
      <c r="Z3" s="10">
        <v>42.64</v>
      </c>
      <c r="AA3" s="10">
        <v>42.75</v>
      </c>
      <c r="AB3" s="95">
        <v>3058600</v>
      </c>
      <c r="AC3" s="10">
        <v>42.75</v>
      </c>
      <c r="AD3" s="2">
        <f t="shared" ref="AD3:AD66" si="0">Y3-Z3</f>
        <v>1.6099999999999994</v>
      </c>
      <c r="AE3" s="138">
        <f t="shared" ref="AE3:AE66" si="1">AC3/AC4-1</f>
        <v>-3.3024202669079461E-2</v>
      </c>
      <c r="AI3" t="s">
        <v>164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42.84</v>
      </c>
      <c r="R4" s="506">
        <v>-7.0000000000000001E-3</v>
      </c>
      <c r="W4" s="133">
        <v>42725</v>
      </c>
      <c r="X4" s="10">
        <v>44.37</v>
      </c>
      <c r="Y4" s="10">
        <v>44.4</v>
      </c>
      <c r="Z4" s="10">
        <v>43.55</v>
      </c>
      <c r="AA4" s="10">
        <v>44.21</v>
      </c>
      <c r="AB4" s="95">
        <v>1932200</v>
      </c>
      <c r="AC4" s="10">
        <v>44.21</v>
      </c>
      <c r="AD4" s="2">
        <f t="shared" si="0"/>
        <v>0.85000000000000142</v>
      </c>
      <c r="AE4" s="138">
        <f t="shared" si="1"/>
        <v>-1.1296882060550795E-3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44.94</v>
      </c>
      <c r="Y5" s="10">
        <v>45</v>
      </c>
      <c r="Z5" s="10">
        <v>43.87</v>
      </c>
      <c r="AA5" s="10">
        <v>44.26</v>
      </c>
      <c r="AB5" s="95">
        <v>2391300</v>
      </c>
      <c r="AC5" s="10">
        <v>44.26</v>
      </c>
      <c r="AD5" s="2">
        <f t="shared" si="0"/>
        <v>1.1300000000000026</v>
      </c>
      <c r="AE5" s="138">
        <f t="shared" si="1"/>
        <v>-1.3154960981047958E-2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45.22</v>
      </c>
      <c r="Y6" s="10">
        <v>45.83</v>
      </c>
      <c r="Z6" s="10">
        <v>44.64</v>
      </c>
      <c r="AA6" s="10">
        <v>44.85</v>
      </c>
      <c r="AB6" s="95">
        <v>2028900</v>
      </c>
      <c r="AC6" s="10">
        <v>44.85</v>
      </c>
      <c r="AD6" s="2">
        <f t="shared" si="0"/>
        <v>1.1899999999999977</v>
      </c>
      <c r="AE6" s="138">
        <f t="shared" si="1"/>
        <v>-7.9628400796284415E-3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745.43999999999505</v>
      </c>
      <c r="R7">
        <v>0</v>
      </c>
      <c r="W7" s="133">
        <v>42720</v>
      </c>
      <c r="X7" s="10">
        <v>46.13</v>
      </c>
      <c r="Y7" s="10">
        <v>46.43</v>
      </c>
      <c r="Z7" s="10">
        <v>45.04</v>
      </c>
      <c r="AA7" s="10">
        <v>45.21</v>
      </c>
      <c r="AB7" s="95">
        <v>3697500</v>
      </c>
      <c r="AC7" s="10">
        <v>45.21</v>
      </c>
      <c r="AD7" s="2">
        <f t="shared" si="0"/>
        <v>1.3900000000000006</v>
      </c>
      <c r="AE7" s="138">
        <f t="shared" si="1"/>
        <v>-1.7387524451206171E-2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47.3</v>
      </c>
      <c r="Y8" s="10">
        <v>47.36</v>
      </c>
      <c r="Z8" s="10">
        <v>45.51</v>
      </c>
      <c r="AA8" s="10">
        <v>46.01</v>
      </c>
      <c r="AB8" s="95">
        <v>2902300</v>
      </c>
      <c r="AC8" s="10">
        <v>46.01</v>
      </c>
      <c r="AD8" s="2">
        <f t="shared" si="0"/>
        <v>1.8500000000000014</v>
      </c>
      <c r="AE8" s="138">
        <f t="shared" si="1"/>
        <v>-2.7272727272727226E-2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47.85</v>
      </c>
      <c r="Y9" s="10">
        <v>48.95</v>
      </c>
      <c r="Z9" s="10">
        <v>47.21</v>
      </c>
      <c r="AA9" s="10">
        <v>47.3</v>
      </c>
      <c r="AB9" s="95">
        <v>1753200</v>
      </c>
      <c r="AC9" s="10">
        <v>47.3</v>
      </c>
      <c r="AD9" s="2">
        <f t="shared" si="0"/>
        <v>1.740000000000002</v>
      </c>
      <c r="AE9" s="138">
        <f t="shared" si="1"/>
        <v>-1.211361737677541E-2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215</v>
      </c>
      <c r="P10" s="34"/>
      <c r="Q10" s="2">
        <f>M35</f>
        <v>745.43999999999505</v>
      </c>
      <c r="W10" s="133">
        <v>42717</v>
      </c>
      <c r="X10" s="10">
        <v>47.93</v>
      </c>
      <c r="Y10" s="10">
        <v>48.44</v>
      </c>
      <c r="Z10" s="10">
        <v>47.55</v>
      </c>
      <c r="AA10" s="10">
        <v>47.88</v>
      </c>
      <c r="AB10" s="95">
        <v>1664200</v>
      </c>
      <c r="AC10" s="10">
        <v>47.88</v>
      </c>
      <c r="AD10" s="2">
        <f t="shared" si="0"/>
        <v>0.89000000000000057</v>
      </c>
      <c r="AE10" s="138">
        <f t="shared" si="1"/>
        <v>2.0889910173393922E-4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49.17</v>
      </c>
      <c r="Y11" s="10">
        <v>49.25</v>
      </c>
      <c r="Z11" s="10">
        <v>47.49</v>
      </c>
      <c r="AA11" s="10">
        <v>47.87</v>
      </c>
      <c r="AB11" s="95">
        <v>2493500</v>
      </c>
      <c r="AC11" s="10">
        <v>47.87</v>
      </c>
      <c r="AD11" s="2">
        <f t="shared" si="0"/>
        <v>1.759999999999998</v>
      </c>
      <c r="AE11" s="138">
        <f t="shared" si="1"/>
        <v>-3.0186385737439259E-2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50.8</v>
      </c>
      <c r="Y12" s="10">
        <v>51.42</v>
      </c>
      <c r="Z12" s="10">
        <v>49.19</v>
      </c>
      <c r="AA12" s="10">
        <v>49.36</v>
      </c>
      <c r="AB12" s="95">
        <v>1868800</v>
      </c>
      <c r="AC12" s="10">
        <v>49.36</v>
      </c>
      <c r="AD12" s="2">
        <f t="shared" si="0"/>
        <v>2.230000000000004</v>
      </c>
      <c r="AE12" s="138">
        <f t="shared" si="1"/>
        <v>-2.4698676150958332E-2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49.11</v>
      </c>
      <c r="Y13" s="10">
        <v>51.06</v>
      </c>
      <c r="Z13" s="10">
        <v>48.99</v>
      </c>
      <c r="AA13" s="10">
        <v>50.61</v>
      </c>
      <c r="AB13" s="95">
        <v>3628700</v>
      </c>
      <c r="AC13" s="10">
        <v>50.61</v>
      </c>
      <c r="AD13" s="2">
        <f t="shared" si="0"/>
        <v>2.0700000000000003</v>
      </c>
      <c r="AE13" s="138">
        <f t="shared" si="1"/>
        <v>3.4757718258024983E-2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42711</v>
      </c>
      <c r="X14" s="10">
        <v>48.06</v>
      </c>
      <c r="Y14" s="10">
        <v>48.94</v>
      </c>
      <c r="Z14" s="10">
        <v>47.84</v>
      </c>
      <c r="AA14" s="10">
        <v>48.91</v>
      </c>
      <c r="AB14" s="95">
        <v>2036900</v>
      </c>
      <c r="AC14" s="10">
        <v>48.91</v>
      </c>
      <c r="AD14" s="2">
        <f t="shared" si="0"/>
        <v>1.0999999999999943</v>
      </c>
      <c r="AE14" s="138">
        <f t="shared" si="1"/>
        <v>1.1163944593756359E-2</v>
      </c>
    </row>
    <row r="15" spans="1:43" x14ac:dyDescent="0.25">
      <c r="W15" s="133">
        <v>42710</v>
      </c>
      <c r="X15" s="10">
        <v>48.3</v>
      </c>
      <c r="Y15" s="10">
        <v>48.53</v>
      </c>
      <c r="Z15" s="10">
        <v>47.91</v>
      </c>
      <c r="AA15" s="10">
        <v>48.37</v>
      </c>
      <c r="AB15" s="95">
        <v>1975800</v>
      </c>
      <c r="AC15" s="10">
        <v>48.37</v>
      </c>
      <c r="AD15" s="2">
        <f t="shared" si="0"/>
        <v>0.62000000000000455</v>
      </c>
      <c r="AE15" s="138">
        <f t="shared" si="1"/>
        <v>-2.06313183412421E-3</v>
      </c>
    </row>
    <row r="16" spans="1:43" x14ac:dyDescent="0.25">
      <c r="W16" s="133">
        <v>42709</v>
      </c>
      <c r="X16" s="10">
        <v>46.55</v>
      </c>
      <c r="Y16" s="10">
        <v>48.5</v>
      </c>
      <c r="Z16" s="10">
        <v>46.31</v>
      </c>
      <c r="AA16" s="10">
        <v>48.47</v>
      </c>
      <c r="AB16" s="95">
        <v>3010800</v>
      </c>
      <c r="AC16" s="10">
        <v>48.47</v>
      </c>
      <c r="AD16" s="2">
        <f t="shared" si="0"/>
        <v>2.1899999999999977</v>
      </c>
      <c r="AE16" s="138">
        <f t="shared" si="1"/>
        <v>4.9134199134199141E-2</v>
      </c>
    </row>
    <row r="17" spans="1:31" x14ac:dyDescent="0.25">
      <c r="B17" s="1"/>
      <c r="C17" s="4"/>
      <c r="W17" s="133">
        <v>42706</v>
      </c>
      <c r="X17" s="10">
        <v>46.32</v>
      </c>
      <c r="Y17" s="10">
        <v>46.53</v>
      </c>
      <c r="Z17" s="10">
        <v>46.03</v>
      </c>
      <c r="AA17" s="10">
        <v>46.2</v>
      </c>
      <c r="AB17" s="95">
        <v>1951200</v>
      </c>
      <c r="AC17" s="10">
        <v>46.2</v>
      </c>
      <c r="AD17" s="2">
        <f t="shared" si="0"/>
        <v>0.5</v>
      </c>
      <c r="AE17" s="138">
        <f t="shared" si="1"/>
        <v>-6.4892926670978568E-4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42705</v>
      </c>
      <c r="X18" s="10">
        <v>46.5</v>
      </c>
      <c r="Y18" s="10">
        <v>47.2</v>
      </c>
      <c r="Z18" s="10">
        <v>45.8</v>
      </c>
      <c r="AA18" s="10">
        <v>46.23</v>
      </c>
      <c r="AB18" s="95">
        <v>2461500</v>
      </c>
      <c r="AC18" s="10">
        <v>46.23</v>
      </c>
      <c r="AD18" s="2">
        <f t="shared" si="0"/>
        <v>1.4000000000000057</v>
      </c>
      <c r="AE18" s="138">
        <f t="shared" si="1"/>
        <v>-5.5926005592601413E-3</v>
      </c>
    </row>
    <row r="19" spans="1:31" x14ac:dyDescent="0.25">
      <c r="G19" s="2"/>
      <c r="W19" s="133">
        <v>42704</v>
      </c>
      <c r="X19" s="10">
        <v>47.56</v>
      </c>
      <c r="Y19" s="10">
        <v>47.74</v>
      </c>
      <c r="Z19" s="10">
        <v>46.4</v>
      </c>
      <c r="AA19" s="10">
        <v>46.49</v>
      </c>
      <c r="AB19" s="95">
        <v>3004400</v>
      </c>
      <c r="AC19" s="10">
        <v>46.49</v>
      </c>
      <c r="AD19" s="2">
        <f t="shared" si="0"/>
        <v>1.3400000000000034</v>
      </c>
      <c r="AE19" s="138">
        <f t="shared" si="1"/>
        <v>-2.557115908614549E-2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42703</v>
      </c>
      <c r="X20" s="10">
        <v>48.29</v>
      </c>
      <c r="Y20" s="10">
        <v>48.66</v>
      </c>
      <c r="Z20" s="10">
        <v>47.67</v>
      </c>
      <c r="AA20" s="10">
        <v>47.71</v>
      </c>
      <c r="AB20" s="95">
        <v>1575500</v>
      </c>
      <c r="AC20" s="10">
        <v>47.71</v>
      </c>
      <c r="AD20" s="2">
        <f t="shared" si="0"/>
        <v>0.98999999999999488</v>
      </c>
      <c r="AE20" s="138">
        <f t="shared" si="1"/>
        <v>-6.662502602540088E-3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42702</v>
      </c>
      <c r="X21" s="10">
        <v>48.72</v>
      </c>
      <c r="Y21" s="10">
        <v>48.75</v>
      </c>
      <c r="Z21" s="10">
        <v>47.57</v>
      </c>
      <c r="AA21" s="10">
        <v>48.03</v>
      </c>
      <c r="AB21" s="95">
        <v>1977100</v>
      </c>
      <c r="AC21" s="10">
        <v>48.03</v>
      </c>
      <c r="AD21" s="2">
        <f t="shared" si="0"/>
        <v>1.1799999999999997</v>
      </c>
      <c r="AE21" s="138">
        <f t="shared" si="1"/>
        <v>-1.7992230627683403E-2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42699</v>
      </c>
      <c r="X22" s="10">
        <v>48.93</v>
      </c>
      <c r="Y22" s="10">
        <v>49.94</v>
      </c>
      <c r="Z22" s="10">
        <v>48.68</v>
      </c>
      <c r="AA22" s="10">
        <v>48.91</v>
      </c>
      <c r="AB22" s="95">
        <v>1095300</v>
      </c>
      <c r="AC22" s="10">
        <v>48.91</v>
      </c>
      <c r="AD22" s="2">
        <f t="shared" si="0"/>
        <v>1.259999999999998</v>
      </c>
      <c r="AE22" s="138">
        <f t="shared" si="1"/>
        <v>6.5857172257663965E-3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42697</v>
      </c>
      <c r="X23" s="10">
        <v>48.25</v>
      </c>
      <c r="Y23" s="10">
        <v>48.62</v>
      </c>
      <c r="Z23" s="10">
        <v>48.01</v>
      </c>
      <c r="AA23" s="10">
        <v>48.59</v>
      </c>
      <c r="AB23" s="95">
        <v>2047900</v>
      </c>
      <c r="AC23" s="10">
        <v>48.59</v>
      </c>
      <c r="AD23" s="2">
        <f t="shared" si="0"/>
        <v>0.60999999999999943</v>
      </c>
      <c r="AE23" s="138">
        <f t="shared" si="1"/>
        <v>6.6293764242801867E-3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42696</v>
      </c>
      <c r="X24" s="10">
        <v>48.25</v>
      </c>
      <c r="Y24" s="10">
        <v>49.56</v>
      </c>
      <c r="Z24" s="10">
        <v>48</v>
      </c>
      <c r="AA24" s="10">
        <v>48.27</v>
      </c>
      <c r="AB24" s="95">
        <v>3847000</v>
      </c>
      <c r="AC24" s="10">
        <v>48.27</v>
      </c>
      <c r="AD24" s="2">
        <f t="shared" si="0"/>
        <v>1.5600000000000023</v>
      </c>
      <c r="AE24" s="138">
        <f t="shared" si="1"/>
        <v>2.7004570004154349E-3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42695</v>
      </c>
      <c r="X25" s="10">
        <v>47.75</v>
      </c>
      <c r="Y25" s="10">
        <v>48.49</v>
      </c>
      <c r="Z25" s="10">
        <v>47.46</v>
      </c>
      <c r="AA25" s="10">
        <v>48.14</v>
      </c>
      <c r="AB25" s="95">
        <v>2355100</v>
      </c>
      <c r="AC25" s="10">
        <v>48.14</v>
      </c>
      <c r="AD25" s="2">
        <f t="shared" si="0"/>
        <v>1.0300000000000011</v>
      </c>
      <c r="AE25" s="138">
        <f t="shared" si="1"/>
        <v>1.1982341812066366E-2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42692</v>
      </c>
      <c r="X26" s="10">
        <v>48.43</v>
      </c>
      <c r="Y26" s="10">
        <v>48.46</v>
      </c>
      <c r="Z26" s="10">
        <v>47.5</v>
      </c>
      <c r="AA26" s="10">
        <v>47.57</v>
      </c>
      <c r="AB26" s="95">
        <v>2306100</v>
      </c>
      <c r="AC26" s="10">
        <v>47.57</v>
      </c>
      <c r="AD26" s="2">
        <f t="shared" si="0"/>
        <v>0.96000000000000085</v>
      </c>
      <c r="AE26" s="138">
        <f t="shared" si="1"/>
        <v>-2.0588840848260292E-2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42691</v>
      </c>
      <c r="X27" s="10">
        <v>47.68</v>
      </c>
      <c r="Y27" s="10">
        <v>48.93</v>
      </c>
      <c r="Z27" s="10">
        <v>47.52</v>
      </c>
      <c r="AA27" s="10">
        <v>48.57</v>
      </c>
      <c r="AB27" s="95">
        <v>3418500</v>
      </c>
      <c r="AC27" s="10">
        <v>48.57</v>
      </c>
      <c r="AD27" s="2">
        <f t="shared" si="0"/>
        <v>1.4099999999999966</v>
      </c>
      <c r="AE27" s="138">
        <f t="shared" si="1"/>
        <v>2.2311092401599675E-2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42690</v>
      </c>
      <c r="X28" s="10">
        <v>46.97</v>
      </c>
      <c r="Y28" s="10">
        <v>47.85</v>
      </c>
      <c r="Z28" s="10">
        <v>46.76</v>
      </c>
      <c r="AA28" s="10">
        <v>47.51</v>
      </c>
      <c r="AB28" s="95">
        <v>2639100</v>
      </c>
      <c r="AC28" s="10">
        <v>47.51</v>
      </c>
      <c r="AD28" s="2">
        <f t="shared" si="0"/>
        <v>1.0900000000000034</v>
      </c>
      <c r="AE28" s="138">
        <f t="shared" si="1"/>
        <v>1.3006396588486124E-2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42689</v>
      </c>
      <c r="X29" s="10">
        <v>47.25</v>
      </c>
      <c r="Y29" s="10">
        <v>47.46</v>
      </c>
      <c r="Z29" s="10">
        <v>46.12</v>
      </c>
      <c r="AA29" s="10">
        <v>46.9</v>
      </c>
      <c r="AB29" s="95">
        <v>4164800</v>
      </c>
      <c r="AC29" s="10">
        <v>46.9</v>
      </c>
      <c r="AD29" s="2">
        <f t="shared" si="0"/>
        <v>1.3400000000000034</v>
      </c>
      <c r="AE29" s="138">
        <f t="shared" si="1"/>
        <v>-5.5131467345207463E-3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42688</v>
      </c>
      <c r="X30" s="10">
        <v>49.43</v>
      </c>
      <c r="Y30" s="10">
        <v>50.2</v>
      </c>
      <c r="Z30" s="10">
        <v>47.01</v>
      </c>
      <c r="AA30" s="10">
        <v>47.16</v>
      </c>
      <c r="AB30" s="95">
        <v>6778200</v>
      </c>
      <c r="AC30" s="10">
        <v>47.16</v>
      </c>
      <c r="AD30" s="2">
        <f t="shared" si="0"/>
        <v>3.1900000000000048</v>
      </c>
      <c r="AE30" s="138">
        <f t="shared" si="1"/>
        <v>-5.1106639839034296E-2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42685</v>
      </c>
      <c r="X31" s="10">
        <v>49.3</v>
      </c>
      <c r="Y31" s="10">
        <v>51</v>
      </c>
      <c r="Z31" s="10">
        <v>46.57</v>
      </c>
      <c r="AA31" s="10">
        <v>49.7</v>
      </c>
      <c r="AB31" s="95">
        <v>15547100</v>
      </c>
      <c r="AC31" s="10">
        <v>49.7</v>
      </c>
      <c r="AD31" s="2">
        <f t="shared" si="0"/>
        <v>4.43</v>
      </c>
      <c r="AE31" s="138">
        <f t="shared" si="1"/>
        <v>-3.9799072642967448E-2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42684</v>
      </c>
      <c r="X32" s="10">
        <v>51.06</v>
      </c>
      <c r="Y32" s="10">
        <v>52.33</v>
      </c>
      <c r="Z32" s="10">
        <v>50.76</v>
      </c>
      <c r="AA32" s="10">
        <v>51.76</v>
      </c>
      <c r="AB32" s="95">
        <v>4559500</v>
      </c>
      <c r="AC32" s="10">
        <v>51.76</v>
      </c>
      <c r="AD32" s="2">
        <f t="shared" si="0"/>
        <v>1.5700000000000003</v>
      </c>
      <c r="AE32" s="138">
        <f t="shared" si="1"/>
        <v>3.1486648066958889E-2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42683</v>
      </c>
      <c r="X33" s="10">
        <v>49.56</v>
      </c>
      <c r="Y33" s="10">
        <v>50.82</v>
      </c>
      <c r="Z33" s="10">
        <v>48.94</v>
      </c>
      <c r="AA33" s="10">
        <v>50.18</v>
      </c>
      <c r="AB33" s="95">
        <v>2958100</v>
      </c>
      <c r="AC33" s="10">
        <v>50.18</v>
      </c>
      <c r="AD33" s="2">
        <f t="shared" si="0"/>
        <v>1.8800000000000026</v>
      </c>
      <c r="AE33" s="138">
        <f t="shared" si="1"/>
        <v>-2.782193958664525E-3</v>
      </c>
    </row>
    <row r="34" spans="1:31" x14ac:dyDescent="0.25">
      <c r="W34" s="133">
        <v>42682</v>
      </c>
      <c r="X34" s="10">
        <v>50.26</v>
      </c>
      <c r="Y34" s="10">
        <v>51.04</v>
      </c>
      <c r="Z34" s="10">
        <v>49.95</v>
      </c>
      <c r="AA34" s="10">
        <v>50.32</v>
      </c>
      <c r="AB34" s="95">
        <v>2414200</v>
      </c>
      <c r="AC34" s="10">
        <v>50.32</v>
      </c>
      <c r="AD34" s="2">
        <f t="shared" si="0"/>
        <v>1.0899999999999963</v>
      </c>
      <c r="AE34" s="138">
        <f t="shared" si="1"/>
        <v>3.9761431411533543E-4</v>
      </c>
    </row>
    <row r="35" spans="1:31" x14ac:dyDescent="0.25">
      <c r="L35" t="s">
        <v>215</v>
      </c>
      <c r="M35" s="2">
        <f>M51+K51-F51</f>
        <v>745.43999999999505</v>
      </c>
      <c r="W35" s="133">
        <v>42681</v>
      </c>
      <c r="X35" s="10">
        <v>49.87</v>
      </c>
      <c r="Y35" s="10">
        <v>51.77</v>
      </c>
      <c r="Z35" s="10">
        <v>49.64</v>
      </c>
      <c r="AA35" s="10">
        <v>50.3</v>
      </c>
      <c r="AB35" s="95">
        <v>3848600</v>
      </c>
      <c r="AC35" s="10">
        <v>50.3</v>
      </c>
      <c r="AD35" s="2">
        <f t="shared" si="0"/>
        <v>2.1300000000000026</v>
      </c>
      <c r="AE35" s="138">
        <f t="shared" si="1"/>
        <v>2.4648604603788815E-2</v>
      </c>
    </row>
    <row r="36" spans="1:31" x14ac:dyDescent="0.25">
      <c r="A36" s="387" t="s">
        <v>1</v>
      </c>
      <c r="B36" s="387" t="s">
        <v>2</v>
      </c>
      <c r="C36" s="387" t="s">
        <v>4</v>
      </c>
      <c r="D36" s="389" t="s">
        <v>5</v>
      </c>
      <c r="E36" s="389" t="s">
        <v>94</v>
      </c>
      <c r="F36" s="389" t="s">
        <v>60</v>
      </c>
      <c r="G36" s="387" t="s">
        <v>3</v>
      </c>
      <c r="H36" s="387" t="s">
        <v>6</v>
      </c>
      <c r="I36" s="389" t="s">
        <v>7</v>
      </c>
      <c r="J36" s="389" t="s">
        <v>95</v>
      </c>
      <c r="K36" s="389" t="s">
        <v>61</v>
      </c>
      <c r="L36" s="387" t="s">
        <v>77</v>
      </c>
      <c r="M36" s="387" t="s">
        <v>38</v>
      </c>
      <c r="W36" s="133">
        <v>42678</v>
      </c>
      <c r="X36" s="10">
        <v>48.28</v>
      </c>
      <c r="Y36" s="10">
        <v>49.99</v>
      </c>
      <c r="Z36" s="10">
        <v>48.25</v>
      </c>
      <c r="AA36" s="10">
        <v>49.09</v>
      </c>
      <c r="AB36" s="95">
        <v>2533500</v>
      </c>
      <c r="AC36" s="10">
        <v>49.09</v>
      </c>
      <c r="AD36" s="2">
        <f t="shared" si="0"/>
        <v>1.740000000000002</v>
      </c>
      <c r="AE36" s="138">
        <f t="shared" si="1"/>
        <v>1.7620232172470995E-2</v>
      </c>
    </row>
    <row r="37" spans="1:31" x14ac:dyDescent="0.25">
      <c r="A37" s="390" t="s">
        <v>24</v>
      </c>
      <c r="B37" s="380">
        <v>42156</v>
      </c>
      <c r="C37" s="381">
        <v>5</v>
      </c>
      <c r="D37" s="382">
        <v>48.55</v>
      </c>
      <c r="E37" s="382">
        <v>0</v>
      </c>
      <c r="F37" s="382">
        <f>C37*D37</f>
        <v>242.75</v>
      </c>
      <c r="G37" s="380">
        <v>42186</v>
      </c>
      <c r="H37" s="381">
        <v>100</v>
      </c>
      <c r="I37" s="382">
        <v>44.99</v>
      </c>
      <c r="J37" s="382">
        <v>0.08</v>
      </c>
      <c r="K37" s="382">
        <f>H37*I37-J37</f>
        <v>4498.92</v>
      </c>
      <c r="L37" s="381" t="s">
        <v>80</v>
      </c>
      <c r="M37" s="381"/>
      <c r="W37" s="133">
        <v>42677</v>
      </c>
      <c r="X37" s="10">
        <v>49.75</v>
      </c>
      <c r="Y37" s="10">
        <v>49.85</v>
      </c>
      <c r="Z37" s="10">
        <v>48.01</v>
      </c>
      <c r="AA37" s="10">
        <v>48.24</v>
      </c>
      <c r="AB37" s="95">
        <v>2962500</v>
      </c>
      <c r="AC37" s="10">
        <v>48.24</v>
      </c>
      <c r="AD37" s="2">
        <f t="shared" si="0"/>
        <v>1.8400000000000034</v>
      </c>
      <c r="AE37" s="138">
        <f t="shared" si="1"/>
        <v>-2.9961793685903793E-2</v>
      </c>
    </row>
    <row r="38" spans="1:31" x14ac:dyDescent="0.25">
      <c r="A38" s="391" t="s">
        <v>71</v>
      </c>
      <c r="B38" s="380">
        <v>42156</v>
      </c>
      <c r="C38" s="381">
        <v>5</v>
      </c>
      <c r="D38" s="382">
        <v>47.01</v>
      </c>
      <c r="E38" s="382">
        <v>0</v>
      </c>
      <c r="F38" s="382">
        <f t="shared" ref="F38:F49" si="5">C38*D38</f>
        <v>235.04999999999998</v>
      </c>
      <c r="G38" s="380">
        <v>42227</v>
      </c>
      <c r="H38" s="381">
        <v>100</v>
      </c>
      <c r="I38" s="382">
        <v>43</v>
      </c>
      <c r="J38" s="382">
        <v>0.08</v>
      </c>
      <c r="K38" s="382">
        <f>H38*I38-J38</f>
        <v>4299.92</v>
      </c>
      <c r="L38" s="381"/>
      <c r="M38" s="381"/>
      <c r="W38" s="133">
        <v>42676</v>
      </c>
      <c r="X38" s="10">
        <v>49.99</v>
      </c>
      <c r="Y38" s="10">
        <v>51.18</v>
      </c>
      <c r="Z38" s="10">
        <v>49.57</v>
      </c>
      <c r="AA38" s="10">
        <v>49.73</v>
      </c>
      <c r="AB38" s="95">
        <v>2523000</v>
      </c>
      <c r="AC38" s="10">
        <v>49.73</v>
      </c>
      <c r="AD38" s="2">
        <f t="shared" si="0"/>
        <v>1.6099999999999994</v>
      </c>
      <c r="AE38" s="138">
        <f t="shared" si="1"/>
        <v>-1.2705975779233714E-2</v>
      </c>
    </row>
    <row r="39" spans="1:31" x14ac:dyDescent="0.25">
      <c r="A39" s="381"/>
      <c r="B39" s="380">
        <v>42156</v>
      </c>
      <c r="C39" s="381">
        <v>10</v>
      </c>
      <c r="D39" s="382">
        <v>46.5</v>
      </c>
      <c r="E39" s="382">
        <v>0</v>
      </c>
      <c r="F39" s="382">
        <f t="shared" si="5"/>
        <v>465</v>
      </c>
      <c r="G39" s="380">
        <v>42312</v>
      </c>
      <c r="H39" s="385">
        <v>40</v>
      </c>
      <c r="I39" s="382">
        <v>42.5</v>
      </c>
      <c r="J39" s="382">
        <v>0.03</v>
      </c>
      <c r="K39" s="382">
        <f>H39*I39-J39</f>
        <v>1699.97</v>
      </c>
      <c r="L39" s="381"/>
      <c r="M39" s="381"/>
      <c r="W39" s="133">
        <v>42675</v>
      </c>
      <c r="X39" s="10">
        <v>50.95</v>
      </c>
      <c r="Y39" s="10">
        <v>52.67</v>
      </c>
      <c r="Z39" s="10">
        <v>50.12</v>
      </c>
      <c r="AA39" s="10">
        <v>50.37</v>
      </c>
      <c r="AB39" s="95">
        <v>4161900</v>
      </c>
      <c r="AC39" s="10">
        <v>50.37</v>
      </c>
      <c r="AD39" s="2">
        <f t="shared" si="0"/>
        <v>2.5500000000000043</v>
      </c>
      <c r="AE39" s="138">
        <f t="shared" si="1"/>
        <v>-8.0740448995668679E-3</v>
      </c>
    </row>
    <row r="40" spans="1:31" x14ac:dyDescent="0.25">
      <c r="A40" s="381"/>
      <c r="B40" s="380">
        <v>42156</v>
      </c>
      <c r="C40" s="381">
        <v>50</v>
      </c>
      <c r="D40" s="382">
        <v>45.95</v>
      </c>
      <c r="E40" s="382">
        <v>0</v>
      </c>
      <c r="F40" s="382">
        <f t="shared" si="5"/>
        <v>2297.5</v>
      </c>
      <c r="G40" s="380">
        <v>42318</v>
      </c>
      <c r="H40" s="385">
        <v>14</v>
      </c>
      <c r="I40" s="382">
        <v>43.5</v>
      </c>
      <c r="J40" s="382">
        <v>0.01</v>
      </c>
      <c r="K40" s="382">
        <f t="shared" ref="K40:K47" si="6">H40*I40-J40</f>
        <v>608.99</v>
      </c>
      <c r="L40" s="381"/>
      <c r="M40" s="381"/>
      <c r="W40" s="133">
        <v>42674</v>
      </c>
      <c r="X40" s="10">
        <v>50.23</v>
      </c>
      <c r="Y40" s="10">
        <v>51.28</v>
      </c>
      <c r="Z40" s="10">
        <v>50.01</v>
      </c>
      <c r="AA40" s="10">
        <v>50.78</v>
      </c>
      <c r="AB40" s="95">
        <v>3686800</v>
      </c>
      <c r="AC40" s="10">
        <v>50.78</v>
      </c>
      <c r="AD40" s="2">
        <f t="shared" si="0"/>
        <v>1.2700000000000031</v>
      </c>
      <c r="AE40" s="138">
        <f t="shared" si="1"/>
        <v>1.3168395849960213E-2</v>
      </c>
    </row>
    <row r="41" spans="1:31" x14ac:dyDescent="0.25">
      <c r="A41" s="381"/>
      <c r="B41" s="380">
        <v>42156</v>
      </c>
      <c r="C41" s="381">
        <v>30</v>
      </c>
      <c r="D41" s="382">
        <v>45.95</v>
      </c>
      <c r="E41" s="382">
        <v>0</v>
      </c>
      <c r="F41" s="382">
        <f t="shared" si="5"/>
        <v>1378.5</v>
      </c>
      <c r="G41" s="380">
        <v>42318</v>
      </c>
      <c r="H41" s="385">
        <v>26</v>
      </c>
      <c r="I41" s="382">
        <v>43.78</v>
      </c>
      <c r="J41" s="382">
        <v>0.02</v>
      </c>
      <c r="K41" s="382">
        <f t="shared" si="6"/>
        <v>1138.26</v>
      </c>
      <c r="L41" s="381"/>
      <c r="M41" s="381"/>
      <c r="W41" s="133">
        <v>42671</v>
      </c>
      <c r="X41" s="10">
        <v>48.21</v>
      </c>
      <c r="Y41" s="10">
        <v>50.88</v>
      </c>
      <c r="Z41" s="10">
        <v>48.15</v>
      </c>
      <c r="AA41" s="10">
        <v>50.12</v>
      </c>
      <c r="AB41" s="95">
        <v>5553100</v>
      </c>
      <c r="AC41" s="10">
        <v>50.12</v>
      </c>
      <c r="AD41" s="2">
        <f t="shared" si="0"/>
        <v>2.730000000000004</v>
      </c>
      <c r="AE41" s="138">
        <f t="shared" si="1"/>
        <v>4.0481627569026291E-2</v>
      </c>
    </row>
    <row r="42" spans="1:31" ht="20.25" thickBot="1" x14ac:dyDescent="0.35">
      <c r="A42" s="381"/>
      <c r="B42" s="380">
        <v>42186</v>
      </c>
      <c r="C42" s="381">
        <v>100</v>
      </c>
      <c r="D42" s="382">
        <v>44.9</v>
      </c>
      <c r="E42" s="382">
        <v>0</v>
      </c>
      <c r="F42" s="382">
        <f t="shared" si="5"/>
        <v>4490</v>
      </c>
      <c r="G42" s="380">
        <v>42320</v>
      </c>
      <c r="H42" s="385">
        <v>10</v>
      </c>
      <c r="I42" s="382">
        <v>43.9</v>
      </c>
      <c r="J42" s="382">
        <v>0.01</v>
      </c>
      <c r="K42" s="382">
        <f t="shared" si="6"/>
        <v>438.99</v>
      </c>
      <c r="L42" s="381"/>
      <c r="M42" s="381"/>
      <c r="O42" s="160" t="s">
        <v>78</v>
      </c>
      <c r="P42" s="160"/>
      <c r="T42" s="91" t="s">
        <v>113</v>
      </c>
      <c r="W42" s="133">
        <v>42670</v>
      </c>
      <c r="X42" s="10">
        <v>48.77</v>
      </c>
      <c r="Y42" s="10">
        <v>49.04</v>
      </c>
      <c r="Z42" s="10">
        <v>47.97</v>
      </c>
      <c r="AA42" s="10">
        <v>48.17</v>
      </c>
      <c r="AB42" s="95">
        <v>1828600</v>
      </c>
      <c r="AC42" s="10">
        <v>48.17</v>
      </c>
      <c r="AD42" s="2">
        <f t="shared" si="0"/>
        <v>1.0700000000000003</v>
      </c>
      <c r="AE42" s="138">
        <f t="shared" si="1"/>
        <v>-8.0313014827018137E-3</v>
      </c>
    </row>
    <row r="43" spans="1:31" ht="15.75" thickTop="1" x14ac:dyDescent="0.25">
      <c r="A43" s="381"/>
      <c r="B43" s="380">
        <v>42206</v>
      </c>
      <c r="C43" s="381">
        <v>20</v>
      </c>
      <c r="D43" s="382">
        <v>41.2</v>
      </c>
      <c r="E43" s="382">
        <v>0</v>
      </c>
      <c r="F43" s="382">
        <f t="shared" si="5"/>
        <v>824</v>
      </c>
      <c r="G43" s="380">
        <v>42333</v>
      </c>
      <c r="H43" s="385">
        <v>50</v>
      </c>
      <c r="I43" s="382">
        <v>41.67</v>
      </c>
      <c r="J43" s="382">
        <v>0.04</v>
      </c>
      <c r="K43" s="382">
        <f t="shared" si="6"/>
        <v>2083.46</v>
      </c>
      <c r="L43" s="381"/>
      <c r="M43" s="381"/>
      <c r="O43" s="83">
        <v>1.1000000000000001</v>
      </c>
      <c r="P43" s="83">
        <f>O43*$Q$4</f>
        <v>47.124000000000009</v>
      </c>
      <c r="T43" s="128" t="s">
        <v>98</v>
      </c>
      <c r="U43" s="98">
        <v>42.84</v>
      </c>
      <c r="W43" s="133">
        <v>42669</v>
      </c>
      <c r="X43" s="10">
        <v>48.38</v>
      </c>
      <c r="Y43" s="10">
        <v>49.15</v>
      </c>
      <c r="Z43" s="10">
        <v>48.34</v>
      </c>
      <c r="AA43" s="10">
        <v>48.56</v>
      </c>
      <c r="AB43" s="95">
        <v>1427400</v>
      </c>
      <c r="AC43" s="10">
        <v>48.56</v>
      </c>
      <c r="AD43" s="2">
        <f t="shared" si="0"/>
        <v>0.80999999999999517</v>
      </c>
      <c r="AE43" s="138">
        <f t="shared" si="1"/>
        <v>2.0597322348114844E-4</v>
      </c>
    </row>
    <row r="44" spans="1:31" x14ac:dyDescent="0.25">
      <c r="A44" s="381"/>
      <c r="B44" s="380">
        <v>42207</v>
      </c>
      <c r="C44" s="381">
        <v>20</v>
      </c>
      <c r="D44" s="382">
        <v>40.68</v>
      </c>
      <c r="E44" s="382">
        <v>0</v>
      </c>
      <c r="F44" s="382">
        <f t="shared" si="5"/>
        <v>813.6</v>
      </c>
      <c r="G44" s="380">
        <v>42335</v>
      </c>
      <c r="H44" s="385">
        <v>50</v>
      </c>
      <c r="I44" s="382">
        <v>41.85</v>
      </c>
      <c r="J44" s="382">
        <v>0.04</v>
      </c>
      <c r="K44" s="382">
        <f t="shared" si="6"/>
        <v>2092.46</v>
      </c>
      <c r="L44" s="381"/>
      <c r="M44" s="381"/>
      <c r="O44" s="83">
        <v>1.0900000000000001</v>
      </c>
      <c r="P44" s="83">
        <f t="shared" ref="P44:P63" si="7">O44*$Q$4</f>
        <v>46.695600000000006</v>
      </c>
      <c r="T44" s="93" t="s">
        <v>99</v>
      </c>
      <c r="U44" s="88">
        <v>42.48</v>
      </c>
      <c r="W44" s="133">
        <v>42668</v>
      </c>
      <c r="X44" s="10">
        <v>48.21</v>
      </c>
      <c r="Y44" s="10">
        <v>48.89</v>
      </c>
      <c r="Z44" s="10">
        <v>48.21</v>
      </c>
      <c r="AA44" s="10">
        <v>48.55</v>
      </c>
      <c r="AB44" s="95">
        <v>1495900</v>
      </c>
      <c r="AC44" s="10">
        <v>48.55</v>
      </c>
      <c r="AD44" s="2">
        <f t="shared" si="0"/>
        <v>0.67999999999999972</v>
      </c>
      <c r="AE44" s="138">
        <f t="shared" si="1"/>
        <v>-5.9377559377560285E-3</v>
      </c>
    </row>
    <row r="45" spans="1:31" x14ac:dyDescent="0.25">
      <c r="A45" s="381"/>
      <c r="B45" s="380">
        <v>42292</v>
      </c>
      <c r="C45" s="381">
        <v>40</v>
      </c>
      <c r="D45" s="382">
        <v>41.65</v>
      </c>
      <c r="E45" s="382">
        <v>0</v>
      </c>
      <c r="F45" s="382">
        <f t="shared" si="5"/>
        <v>1666</v>
      </c>
      <c r="G45" s="380">
        <v>42335</v>
      </c>
      <c r="H45" s="385">
        <v>50</v>
      </c>
      <c r="I45" s="382">
        <v>42.4</v>
      </c>
      <c r="J45" s="382">
        <v>0.04</v>
      </c>
      <c r="K45" s="382">
        <f t="shared" si="6"/>
        <v>2119.96</v>
      </c>
      <c r="L45" s="381"/>
      <c r="M45" s="381"/>
      <c r="O45" s="83">
        <v>1.08</v>
      </c>
      <c r="P45" s="83">
        <f t="shared" si="7"/>
        <v>46.26720000000001</v>
      </c>
      <c r="R45" s="34"/>
      <c r="T45" s="93" t="s">
        <v>100</v>
      </c>
      <c r="U45" s="88" t="s">
        <v>129</v>
      </c>
      <c r="W45" s="133">
        <v>42667</v>
      </c>
      <c r="X45" s="10">
        <v>49.14</v>
      </c>
      <c r="Y45" s="10">
        <v>49.37</v>
      </c>
      <c r="Z45" s="10">
        <v>48.51</v>
      </c>
      <c r="AA45" s="10">
        <v>48.84</v>
      </c>
      <c r="AB45" s="95">
        <v>1395200</v>
      </c>
      <c r="AC45" s="10">
        <v>48.84</v>
      </c>
      <c r="AD45" s="2">
        <f t="shared" si="0"/>
        <v>0.85999999999999943</v>
      </c>
      <c r="AE45" s="138">
        <f t="shared" si="1"/>
        <v>-2.2471910112359383E-3</v>
      </c>
    </row>
    <row r="46" spans="1:31" x14ac:dyDescent="0.25">
      <c r="A46" s="381"/>
      <c r="B46" s="380">
        <v>42298</v>
      </c>
      <c r="C46" s="381">
        <v>80</v>
      </c>
      <c r="D46" s="382">
        <v>40.450000000000003</v>
      </c>
      <c r="E46" s="382">
        <v>0</v>
      </c>
      <c r="F46" s="382">
        <f t="shared" si="5"/>
        <v>3236</v>
      </c>
      <c r="G46" s="380">
        <v>42398</v>
      </c>
      <c r="H46" s="385">
        <v>50</v>
      </c>
      <c r="I46" s="382">
        <v>39.65</v>
      </c>
      <c r="J46" s="382">
        <v>0.04</v>
      </c>
      <c r="K46" s="382">
        <f t="shared" si="6"/>
        <v>1982.46</v>
      </c>
      <c r="L46" s="381"/>
      <c r="M46" s="381"/>
      <c r="O46" s="83">
        <v>1.07</v>
      </c>
      <c r="P46" s="83">
        <f t="shared" si="7"/>
        <v>45.838800000000006</v>
      </c>
      <c r="Q46" s="34"/>
      <c r="R46" s="34"/>
      <c r="T46" s="93" t="s">
        <v>101</v>
      </c>
      <c r="U46" s="88" t="s">
        <v>129</v>
      </c>
      <c r="W46" s="133">
        <v>42664</v>
      </c>
      <c r="X46" s="10">
        <v>49.01</v>
      </c>
      <c r="Y46" s="10">
        <v>49.03</v>
      </c>
      <c r="Z46" s="10">
        <v>48.11</v>
      </c>
      <c r="AA46" s="10">
        <v>48.95</v>
      </c>
      <c r="AB46" s="95">
        <v>2440300</v>
      </c>
      <c r="AC46" s="10">
        <v>48.95</v>
      </c>
      <c r="AD46" s="2">
        <f t="shared" si="0"/>
        <v>0.92000000000000171</v>
      </c>
      <c r="AE46" s="138">
        <f t="shared" si="1"/>
        <v>-1.310483870967738E-2</v>
      </c>
    </row>
    <row r="47" spans="1:31" x14ac:dyDescent="0.25">
      <c r="A47" s="381"/>
      <c r="B47" s="380">
        <v>42298</v>
      </c>
      <c r="C47" s="381">
        <v>80</v>
      </c>
      <c r="D47" s="382">
        <v>39.9</v>
      </c>
      <c r="E47" s="382">
        <v>0</v>
      </c>
      <c r="F47" s="382">
        <f t="shared" si="5"/>
        <v>3192</v>
      </c>
      <c r="G47" s="380">
        <v>42408</v>
      </c>
      <c r="H47" s="385">
        <v>50</v>
      </c>
      <c r="I47" s="382">
        <v>51.5</v>
      </c>
      <c r="J47" s="382">
        <v>0.05</v>
      </c>
      <c r="K47" s="382">
        <f t="shared" si="6"/>
        <v>2574.9499999999998</v>
      </c>
      <c r="L47" s="381"/>
      <c r="M47" s="381"/>
      <c r="O47" s="83">
        <v>1.06</v>
      </c>
      <c r="P47" s="83">
        <f t="shared" si="7"/>
        <v>45.410400000000003</v>
      </c>
      <c r="Q47" s="34"/>
      <c r="R47" s="34"/>
      <c r="T47" s="93" t="s">
        <v>102</v>
      </c>
      <c r="U47" s="88">
        <v>53.17</v>
      </c>
      <c r="W47" s="133">
        <v>42663</v>
      </c>
      <c r="X47" s="10">
        <v>49.95</v>
      </c>
      <c r="Y47" s="10">
        <v>49.95</v>
      </c>
      <c r="Z47" s="10">
        <v>49.17</v>
      </c>
      <c r="AA47" s="10">
        <v>49.6</v>
      </c>
      <c r="AB47" s="95">
        <v>3017900</v>
      </c>
      <c r="AC47" s="10">
        <v>49.6</v>
      </c>
      <c r="AD47" s="2">
        <f t="shared" si="0"/>
        <v>0.78000000000000114</v>
      </c>
      <c r="AE47" s="138">
        <f t="shared" si="1"/>
        <v>-9.9800399201597223E-3</v>
      </c>
    </row>
    <row r="48" spans="1:31" x14ac:dyDescent="0.25">
      <c r="A48" s="381"/>
      <c r="B48" s="380">
        <v>42333</v>
      </c>
      <c r="C48" s="381">
        <v>50</v>
      </c>
      <c r="D48" s="382">
        <v>41.2</v>
      </c>
      <c r="E48" s="382">
        <v>0</v>
      </c>
      <c r="F48" s="382">
        <f t="shared" si="5"/>
        <v>2060</v>
      </c>
      <c r="G48" s="381"/>
      <c r="H48" s="381"/>
      <c r="I48" s="382"/>
      <c r="J48" s="382"/>
      <c r="K48" s="382"/>
      <c r="L48" s="381"/>
      <c r="M48" s="381"/>
      <c r="O48" s="83">
        <v>1.05</v>
      </c>
      <c r="P48" s="83">
        <f t="shared" si="7"/>
        <v>44.982000000000006</v>
      </c>
      <c r="Q48" s="34"/>
      <c r="R48" s="34"/>
      <c r="T48" s="93" t="s">
        <v>103</v>
      </c>
      <c r="U48" s="88">
        <v>-3.1480000000000002E-3</v>
      </c>
      <c r="W48" s="133">
        <v>42662</v>
      </c>
      <c r="X48" s="10">
        <v>47.74</v>
      </c>
      <c r="Y48" s="10">
        <v>50.33</v>
      </c>
      <c r="Z48" s="10">
        <v>47.48</v>
      </c>
      <c r="AA48" s="10">
        <v>50.1</v>
      </c>
      <c r="AB48" s="95">
        <v>6570000</v>
      </c>
      <c r="AC48" s="10">
        <v>50.1</v>
      </c>
      <c r="AD48" s="2">
        <f t="shared" si="0"/>
        <v>2.8500000000000014</v>
      </c>
      <c r="AE48" s="138">
        <f t="shared" si="1"/>
        <v>5.4292929292929282E-2</v>
      </c>
    </row>
    <row r="49" spans="1:31" x14ac:dyDescent="0.25">
      <c r="A49" s="381"/>
      <c r="B49" s="380">
        <v>42377</v>
      </c>
      <c r="C49" s="381">
        <v>50</v>
      </c>
      <c r="D49" s="382">
        <v>37.85</v>
      </c>
      <c r="E49" s="382">
        <v>0</v>
      </c>
      <c r="F49" s="382">
        <f t="shared" si="5"/>
        <v>1892.5</v>
      </c>
      <c r="G49" s="381"/>
      <c r="H49" s="381"/>
      <c r="I49" s="382"/>
      <c r="J49" s="382"/>
      <c r="K49" s="382"/>
      <c r="L49" s="381"/>
      <c r="M49" s="381"/>
      <c r="O49" s="83">
        <v>1.04</v>
      </c>
      <c r="P49" s="83">
        <f t="shared" si="7"/>
        <v>44.553600000000003</v>
      </c>
      <c r="Q49" s="34"/>
      <c r="R49" s="34"/>
      <c r="T49" s="93" t="s">
        <v>122</v>
      </c>
      <c r="U49" s="88" t="s">
        <v>351</v>
      </c>
      <c r="W49" s="133">
        <v>42661</v>
      </c>
      <c r="X49" s="10">
        <v>46.91</v>
      </c>
      <c r="Y49" s="10">
        <v>47.85</v>
      </c>
      <c r="Z49" s="10">
        <v>46.62</v>
      </c>
      <c r="AA49" s="10">
        <v>47.52</v>
      </c>
      <c r="AB49" s="95">
        <v>2491400</v>
      </c>
      <c r="AC49" s="10">
        <v>47.52</v>
      </c>
      <c r="AD49" s="2">
        <f t="shared" si="0"/>
        <v>1.230000000000004</v>
      </c>
      <c r="AE49" s="138">
        <f t="shared" si="1"/>
        <v>2.0837808807733671E-2</v>
      </c>
    </row>
    <row r="50" spans="1:31" x14ac:dyDescent="0.25">
      <c r="A50" s="381"/>
      <c r="B50" s="380"/>
      <c r="C50" s="381"/>
      <c r="D50" s="382"/>
      <c r="E50" s="382"/>
      <c r="F50" s="382"/>
      <c r="G50" s="381"/>
      <c r="H50" s="381"/>
      <c r="I50" s="382"/>
      <c r="J50" s="382"/>
      <c r="K50" s="382"/>
      <c r="L50" s="381"/>
      <c r="M50" s="381"/>
      <c r="O50" s="83">
        <v>1.03</v>
      </c>
      <c r="P50" s="83">
        <f t="shared" si="7"/>
        <v>44.125200000000007</v>
      </c>
      <c r="Q50" s="83"/>
      <c r="R50" s="34"/>
      <c r="T50" s="93"/>
      <c r="U50" s="88"/>
      <c r="W50" s="133">
        <v>42660</v>
      </c>
      <c r="X50" s="10">
        <v>46.92</v>
      </c>
      <c r="Y50" s="10">
        <v>47.36</v>
      </c>
      <c r="Z50" s="10">
        <v>46.52</v>
      </c>
      <c r="AA50" s="10">
        <v>46.55</v>
      </c>
      <c r="AB50" s="95">
        <v>1641700</v>
      </c>
      <c r="AC50" s="10">
        <v>46.55</v>
      </c>
      <c r="AD50" s="2">
        <f t="shared" si="0"/>
        <v>0.83999999999999631</v>
      </c>
      <c r="AE50" s="138">
        <f t="shared" si="1"/>
        <v>-2.143622722400873E-3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43.696800000000003</v>
      </c>
      <c r="Q51" s="83"/>
      <c r="R51" s="34"/>
      <c r="T51" s="93" t="s">
        <v>105</v>
      </c>
      <c r="U51" s="88" t="s">
        <v>577</v>
      </c>
      <c r="W51" s="133">
        <v>42657</v>
      </c>
      <c r="X51" s="10">
        <v>46.91</v>
      </c>
      <c r="Y51" s="10">
        <v>47.21</v>
      </c>
      <c r="Z51" s="10">
        <v>46.64</v>
      </c>
      <c r="AA51" s="10">
        <v>46.65</v>
      </c>
      <c r="AB51" s="95">
        <v>2434200</v>
      </c>
      <c r="AC51" s="10">
        <v>46.65</v>
      </c>
      <c r="AD51" s="2">
        <f t="shared" si="0"/>
        <v>0.57000000000000028</v>
      </c>
      <c r="AE51" s="138">
        <f t="shared" si="1"/>
        <v>4.2890842805043405E-4</v>
      </c>
    </row>
    <row r="52" spans="1:31" x14ac:dyDescent="0.25">
      <c r="A52" s="381"/>
      <c r="B52" s="381"/>
      <c r="C52" s="381"/>
      <c r="D52" s="382"/>
      <c r="E52" s="382"/>
      <c r="F52" s="382"/>
      <c r="G52" s="382"/>
      <c r="H52" s="381"/>
      <c r="I52" s="382"/>
      <c r="J52" s="382"/>
      <c r="K52" s="382"/>
      <c r="L52" s="381"/>
      <c r="M52" s="381"/>
      <c r="O52" s="83">
        <v>1.01</v>
      </c>
      <c r="P52" s="83">
        <f t="shared" si="7"/>
        <v>43.268400000000007</v>
      </c>
      <c r="Q52" s="83"/>
      <c r="R52" s="34"/>
      <c r="T52" s="93" t="s">
        <v>106</v>
      </c>
      <c r="U52" s="88" t="s">
        <v>221</v>
      </c>
      <c r="W52" s="133">
        <v>42656</v>
      </c>
      <c r="X52" s="10">
        <v>46.32</v>
      </c>
      <c r="Y52" s="10">
        <v>46.79</v>
      </c>
      <c r="Z52" s="10">
        <v>45.18</v>
      </c>
      <c r="AA52" s="10">
        <v>46.63</v>
      </c>
      <c r="AB52" s="95">
        <v>3130000</v>
      </c>
      <c r="AC52" s="10">
        <v>46.63</v>
      </c>
      <c r="AD52" s="2">
        <f t="shared" si="0"/>
        <v>1.6099999999999994</v>
      </c>
      <c r="AE52" s="138">
        <f t="shared" si="1"/>
        <v>-2.9933718195424008E-3</v>
      </c>
    </row>
    <row r="53" spans="1:31" x14ac:dyDescent="0.25">
      <c r="O53" s="83">
        <v>1</v>
      </c>
      <c r="P53" s="83">
        <f t="shared" si="7"/>
        <v>42.84</v>
      </c>
      <c r="Q53" s="83"/>
      <c r="R53" s="34"/>
      <c r="T53" s="93" t="s">
        <v>107</v>
      </c>
      <c r="U53" s="90">
        <v>1204722</v>
      </c>
      <c r="W53" s="133">
        <v>42655</v>
      </c>
      <c r="X53" s="10">
        <v>45.65</v>
      </c>
      <c r="Y53" s="10">
        <v>47</v>
      </c>
      <c r="Z53" s="10">
        <v>45.45</v>
      </c>
      <c r="AA53" s="10">
        <v>46.77</v>
      </c>
      <c r="AB53" s="95">
        <v>3131000</v>
      </c>
      <c r="AC53" s="10">
        <v>46.77</v>
      </c>
      <c r="AD53" s="2">
        <f t="shared" si="0"/>
        <v>1.5499999999999972</v>
      </c>
      <c r="AE53" s="138">
        <f t="shared" si="1"/>
        <v>2.4534501642935469E-2</v>
      </c>
    </row>
    <row r="54" spans="1:31" x14ac:dyDescent="0.25">
      <c r="O54" s="83">
        <v>0.99</v>
      </c>
      <c r="P54" s="83">
        <f t="shared" si="7"/>
        <v>42.4116</v>
      </c>
      <c r="Q54" s="83"/>
      <c r="R54" s="34"/>
      <c r="T54" s="93" t="s">
        <v>110</v>
      </c>
      <c r="U54" s="90">
        <v>2920930</v>
      </c>
      <c r="W54" s="133">
        <v>42654</v>
      </c>
      <c r="X54" s="10">
        <v>46.44</v>
      </c>
      <c r="Y54" s="10">
        <v>46.77</v>
      </c>
      <c r="Z54" s="10">
        <v>45.47</v>
      </c>
      <c r="AA54" s="10">
        <v>45.65</v>
      </c>
      <c r="AB54" s="95">
        <v>3237400</v>
      </c>
      <c r="AC54" s="10">
        <v>45.65</v>
      </c>
      <c r="AD54" s="2">
        <f t="shared" si="0"/>
        <v>1.3000000000000043</v>
      </c>
      <c r="AE54" s="138">
        <f t="shared" si="1"/>
        <v>-1.6587677725118599E-2</v>
      </c>
    </row>
    <row r="55" spans="1:31" x14ac:dyDescent="0.25">
      <c r="O55" s="83">
        <v>0.98</v>
      </c>
      <c r="P55" s="83">
        <f t="shared" si="7"/>
        <v>41.983200000000004</v>
      </c>
      <c r="Q55" s="83"/>
      <c r="R55" s="34"/>
      <c r="T55" s="93" t="s">
        <v>108</v>
      </c>
      <c r="U55" s="88" t="s">
        <v>578</v>
      </c>
      <c r="W55" s="133">
        <v>42653</v>
      </c>
      <c r="X55" s="10">
        <v>47.24</v>
      </c>
      <c r="Y55" s="10">
        <v>47.61</v>
      </c>
      <c r="Z55" s="10">
        <v>46.39</v>
      </c>
      <c r="AA55" s="10">
        <v>46.42</v>
      </c>
      <c r="AB55" s="95">
        <v>2204000</v>
      </c>
      <c r="AC55" s="10">
        <v>46.42</v>
      </c>
      <c r="AD55" s="2">
        <f t="shared" si="0"/>
        <v>1.2199999999999989</v>
      </c>
      <c r="AE55" s="138">
        <f t="shared" si="1"/>
        <v>-1.1499148211243648E-2</v>
      </c>
    </row>
    <row r="56" spans="1:31" x14ac:dyDescent="0.25">
      <c r="O56" s="83">
        <v>0.97</v>
      </c>
      <c r="P56" s="83">
        <f t="shared" si="7"/>
        <v>41.5548</v>
      </c>
      <c r="Q56" s="83"/>
      <c r="R56" s="34"/>
      <c r="T56" s="93" t="s">
        <v>111</v>
      </c>
      <c r="U56" s="88">
        <v>9.7799999999999994</v>
      </c>
      <c r="W56" s="133">
        <v>42650</v>
      </c>
      <c r="X56" s="10">
        <v>47.7</v>
      </c>
      <c r="Y56" s="10">
        <v>47.78</v>
      </c>
      <c r="Z56" s="10">
        <v>46.86</v>
      </c>
      <c r="AA56" s="10">
        <v>46.96</v>
      </c>
      <c r="AB56" s="95">
        <v>2154100</v>
      </c>
      <c r="AC56" s="10">
        <v>46.96</v>
      </c>
      <c r="AD56" s="2">
        <f t="shared" si="0"/>
        <v>0.92000000000000171</v>
      </c>
      <c r="AE56" s="138">
        <f t="shared" si="1"/>
        <v>-1.1784511784511786E-2</v>
      </c>
    </row>
    <row r="57" spans="1:31" x14ac:dyDescent="0.25">
      <c r="O57" s="83">
        <v>0.96</v>
      </c>
      <c r="P57" s="83">
        <f t="shared" si="7"/>
        <v>41.126400000000004</v>
      </c>
      <c r="Q57" s="83"/>
      <c r="R57" s="34"/>
      <c r="T57" s="93" t="s">
        <v>112</v>
      </c>
      <c r="U57" s="88">
        <v>4.3899999999999997</v>
      </c>
      <c r="W57" s="133">
        <v>42649</v>
      </c>
      <c r="X57" s="10">
        <v>47.01</v>
      </c>
      <c r="Y57" s="10">
        <v>47.73</v>
      </c>
      <c r="Z57" s="10">
        <v>46.68</v>
      </c>
      <c r="AA57" s="10">
        <v>47.52</v>
      </c>
      <c r="AB57" s="95">
        <v>3012200</v>
      </c>
      <c r="AC57" s="10">
        <v>47.52</v>
      </c>
      <c r="AD57" s="2">
        <f t="shared" si="0"/>
        <v>1.0499999999999972</v>
      </c>
      <c r="AE57" s="138">
        <f t="shared" si="1"/>
        <v>1.0848755583918512E-2</v>
      </c>
    </row>
    <row r="58" spans="1:31" x14ac:dyDescent="0.25">
      <c r="O58" s="83">
        <v>0.95</v>
      </c>
      <c r="P58" s="83">
        <f t="shared" si="7"/>
        <v>40.698</v>
      </c>
      <c r="Q58" s="83"/>
      <c r="R58" s="34"/>
      <c r="T58" s="93" t="s">
        <v>109</v>
      </c>
      <c r="U58" s="88" t="s">
        <v>123</v>
      </c>
      <c r="W58" s="133">
        <v>42648</v>
      </c>
      <c r="X58" s="10">
        <v>47.38</v>
      </c>
      <c r="Y58" s="10">
        <v>47.44</v>
      </c>
      <c r="Z58" s="10">
        <v>47</v>
      </c>
      <c r="AA58" s="10">
        <v>47.01</v>
      </c>
      <c r="AB58" s="95">
        <v>1834100</v>
      </c>
      <c r="AC58" s="10">
        <v>47.01</v>
      </c>
      <c r="AD58" s="2">
        <f t="shared" si="0"/>
        <v>0.43999999999999773</v>
      </c>
      <c r="AE58" s="138">
        <f t="shared" si="1"/>
        <v>-7.1805702217530021E-3</v>
      </c>
    </row>
    <row r="59" spans="1:31" x14ac:dyDescent="0.25">
      <c r="O59" s="83">
        <v>0.94</v>
      </c>
      <c r="P59" s="83">
        <f t="shared" si="7"/>
        <v>40.269600000000004</v>
      </c>
      <c r="Q59" s="83"/>
      <c r="W59" s="133">
        <v>42647</v>
      </c>
      <c r="X59" s="10">
        <v>46.6</v>
      </c>
      <c r="Y59" s="10">
        <v>47.5</v>
      </c>
      <c r="Z59" s="10">
        <v>46.05</v>
      </c>
      <c r="AA59" s="10">
        <v>47.35</v>
      </c>
      <c r="AB59" s="95">
        <v>2397600</v>
      </c>
      <c r="AC59" s="10">
        <v>47.35</v>
      </c>
      <c r="AD59" s="2">
        <f t="shared" si="0"/>
        <v>1.4500000000000028</v>
      </c>
      <c r="AE59" s="138">
        <f t="shared" si="1"/>
        <v>1.9595176571920891E-2</v>
      </c>
    </row>
    <row r="60" spans="1:31" x14ac:dyDescent="0.25">
      <c r="O60" s="83">
        <v>0.93</v>
      </c>
      <c r="P60" s="83">
        <f t="shared" si="7"/>
        <v>39.841200000000008</v>
      </c>
      <c r="Q60" s="83"/>
      <c r="W60" s="133">
        <v>42646</v>
      </c>
      <c r="X60" s="10">
        <v>46.61</v>
      </c>
      <c r="Y60" s="10">
        <v>46.88</v>
      </c>
      <c r="Z60" s="10">
        <v>46.1</v>
      </c>
      <c r="AA60" s="10">
        <v>46.44</v>
      </c>
      <c r="AB60" s="95">
        <v>1746400</v>
      </c>
      <c r="AC60" s="10">
        <v>46.44</v>
      </c>
      <c r="AD60" s="2">
        <f t="shared" si="0"/>
        <v>0.78000000000000114</v>
      </c>
      <c r="AE60" s="138">
        <f t="shared" si="1"/>
        <v>-7.4802308185509814E-3</v>
      </c>
    </row>
    <row r="61" spans="1:31" x14ac:dyDescent="0.25">
      <c r="O61" s="83">
        <v>0.92</v>
      </c>
      <c r="P61" s="83">
        <f t="shared" si="7"/>
        <v>39.412800000000004</v>
      </c>
      <c r="Q61" s="83"/>
      <c r="W61" s="133">
        <v>42643</v>
      </c>
      <c r="X61" s="10">
        <v>46.99</v>
      </c>
      <c r="Y61" s="10">
        <v>47.32</v>
      </c>
      <c r="Z61" s="10">
        <v>46.44</v>
      </c>
      <c r="AA61" s="10">
        <v>46.79</v>
      </c>
      <c r="AB61" s="95">
        <v>2852300</v>
      </c>
      <c r="AC61" s="10">
        <v>46.79</v>
      </c>
      <c r="AD61" s="2">
        <f t="shared" si="0"/>
        <v>0.88000000000000256</v>
      </c>
      <c r="AE61" s="138">
        <f t="shared" si="1"/>
        <v>-1.7068487305311741E-3</v>
      </c>
    </row>
    <row r="62" spans="1:31" x14ac:dyDescent="0.25">
      <c r="O62" s="83">
        <v>0.91</v>
      </c>
      <c r="P62" s="83">
        <f t="shared" si="7"/>
        <v>38.984400000000008</v>
      </c>
      <c r="Q62" s="83"/>
      <c r="W62" s="133">
        <v>42642</v>
      </c>
      <c r="X62" s="10">
        <v>47.98</v>
      </c>
      <c r="Y62" s="10">
        <v>48.29</v>
      </c>
      <c r="Z62" s="10">
        <v>46.87</v>
      </c>
      <c r="AA62" s="10">
        <v>46.87</v>
      </c>
      <c r="AB62" s="95">
        <v>1778400</v>
      </c>
      <c r="AC62" s="10">
        <v>46.87</v>
      </c>
      <c r="AD62" s="2">
        <f t="shared" si="0"/>
        <v>1.4200000000000017</v>
      </c>
      <c r="AE62" s="138">
        <f t="shared" si="1"/>
        <v>-2.8399668325041594E-2</v>
      </c>
    </row>
    <row r="63" spans="1:31" x14ac:dyDescent="0.25">
      <c r="O63" s="83">
        <v>0.9</v>
      </c>
      <c r="P63" s="83">
        <f t="shared" si="7"/>
        <v>38.556000000000004</v>
      </c>
      <c r="Q63" s="83"/>
      <c r="W63" s="133">
        <v>42641</v>
      </c>
      <c r="X63" s="10">
        <v>48.02</v>
      </c>
      <c r="Y63" s="10">
        <v>48.35</v>
      </c>
      <c r="Z63" s="10">
        <v>47.77</v>
      </c>
      <c r="AA63" s="10">
        <v>48.24</v>
      </c>
      <c r="AB63" s="95">
        <v>1888900</v>
      </c>
      <c r="AC63" s="10">
        <v>48.24</v>
      </c>
      <c r="AD63" s="2">
        <f t="shared" si="0"/>
        <v>0.57999999999999829</v>
      </c>
      <c r="AE63" s="138">
        <f t="shared" si="1"/>
        <v>1.4531866306830565E-3</v>
      </c>
    </row>
    <row r="64" spans="1:31" x14ac:dyDescent="0.25">
      <c r="Q64" s="83"/>
      <c r="W64" s="133">
        <v>42640</v>
      </c>
      <c r="X64" s="10">
        <v>47.97</v>
      </c>
      <c r="Y64" s="10">
        <v>48.22</v>
      </c>
      <c r="Z64" s="10">
        <v>47.61</v>
      </c>
      <c r="AA64" s="10">
        <v>48.17</v>
      </c>
      <c r="AB64" s="95">
        <v>1966500</v>
      </c>
      <c r="AC64" s="10">
        <v>48.17</v>
      </c>
      <c r="AD64" s="2">
        <f t="shared" si="0"/>
        <v>0.60999999999999943</v>
      </c>
      <c r="AE64" s="138">
        <f t="shared" si="1"/>
        <v>4.169272461955531E-3</v>
      </c>
    </row>
    <row r="65" spans="15:31" x14ac:dyDescent="0.25">
      <c r="Q65" s="83"/>
      <c r="W65" s="133">
        <v>42639</v>
      </c>
      <c r="X65" s="10">
        <v>50.38</v>
      </c>
      <c r="Y65" s="10">
        <v>50.44</v>
      </c>
      <c r="Z65" s="10">
        <v>47.96</v>
      </c>
      <c r="AA65" s="10">
        <v>47.97</v>
      </c>
      <c r="AB65" s="95">
        <v>4016100</v>
      </c>
      <c r="AC65" s="10">
        <v>47.97</v>
      </c>
      <c r="AD65" s="2">
        <f t="shared" si="0"/>
        <v>2.4799999999999969</v>
      </c>
      <c r="AE65" s="138">
        <f t="shared" si="1"/>
        <v>-5.0287071866957023E-2</v>
      </c>
    </row>
    <row r="66" spans="15:31" x14ac:dyDescent="0.25">
      <c r="Q66" s="83"/>
      <c r="W66" s="133">
        <v>42636</v>
      </c>
      <c r="X66" s="10">
        <v>50.07</v>
      </c>
      <c r="Y66" s="10">
        <v>51.06</v>
      </c>
      <c r="Z66" s="10">
        <v>50.07</v>
      </c>
      <c r="AA66" s="10">
        <v>50.51</v>
      </c>
      <c r="AB66" s="95">
        <v>1666500</v>
      </c>
      <c r="AC66" s="10">
        <v>50.51</v>
      </c>
      <c r="AD66" s="2">
        <f t="shared" si="0"/>
        <v>0.99000000000000199</v>
      </c>
      <c r="AE66" s="138">
        <f t="shared" si="1"/>
        <v>7.9824386350029197E-3</v>
      </c>
    </row>
    <row r="67" spans="15:31" x14ac:dyDescent="0.25">
      <c r="Q67" s="83"/>
      <c r="W67" s="133">
        <v>42635</v>
      </c>
      <c r="X67" s="10">
        <v>50.05</v>
      </c>
      <c r="Y67" s="10">
        <v>50.41</v>
      </c>
      <c r="Z67" s="10">
        <v>49.78</v>
      </c>
      <c r="AA67" s="10">
        <v>50.11</v>
      </c>
      <c r="AB67" s="95">
        <v>1552100</v>
      </c>
      <c r="AC67" s="10">
        <v>50.11</v>
      </c>
      <c r="AD67" s="2">
        <f>Y67-Z67</f>
        <v>0.62999999999999545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7" priority="19">
      <formula>F31&gt;0</formula>
    </cfRule>
    <cfRule type="expression" dxfId="236" priority="20">
      <formula>F31&lt;0</formula>
    </cfRule>
  </conditionalFormatting>
  <conditionalFormatting sqref="H31:H33">
    <cfRule type="expression" dxfId="235" priority="11">
      <formula>H31&gt;0</formula>
    </cfRule>
    <cfRule type="expression" dxfId="234" priority="12">
      <formula>H31&lt;0</formula>
    </cfRule>
  </conditionalFormatting>
  <conditionalFormatting sqref="F21:F30">
    <cfRule type="expression" dxfId="233" priority="7">
      <formula>F21&gt;0</formula>
    </cfRule>
    <cfRule type="expression" dxfId="232" priority="8">
      <formula>F21&lt;0</formula>
    </cfRule>
  </conditionalFormatting>
  <conditionalFormatting sqref="H21:H30">
    <cfRule type="expression" dxfId="231" priority="5">
      <formula>H21&gt;0</formula>
    </cfRule>
    <cfRule type="expression" dxfId="230" priority="6">
      <formula>H21&lt;0</formula>
    </cfRule>
  </conditionalFormatting>
  <conditionalFormatting sqref="Q8">
    <cfRule type="expression" dxfId="229" priority="1">
      <formula>Q8&gt;0</formula>
    </cfRule>
    <cfRule type="expression" dxfId="228" priority="2">
      <formula>Q8&lt;0</formula>
    </cfRule>
  </conditionalFormatting>
  <conditionalFormatting sqref="Q7">
    <cfRule type="expression" dxfId="227" priority="3">
      <formula>Q7&gt;0</formula>
    </cfRule>
    <cfRule type="expression" dxfId="22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28515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42727</v>
      </c>
      <c r="Y2" s="9">
        <v>74.48</v>
      </c>
      <c r="Z2" s="9">
        <v>74.77</v>
      </c>
      <c r="AA2" s="9">
        <v>74.319999999999993</v>
      </c>
      <c r="AB2" s="9">
        <v>74.58</v>
      </c>
      <c r="AC2" s="104">
        <v>1087600</v>
      </c>
      <c r="AD2" s="9">
        <v>74.58</v>
      </c>
      <c r="AE2" s="2">
        <f>Z2-AA2</f>
        <v>0.45000000000000284</v>
      </c>
      <c r="AF2" s="138">
        <f>AD2/AD3-1</f>
        <v>1.3426423200859627E-3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74.28</v>
      </c>
      <c r="T3" s="85"/>
      <c r="X3" s="110">
        <v>42726</v>
      </c>
      <c r="Y3" s="9">
        <v>74.42</v>
      </c>
      <c r="Z3" s="9">
        <v>74.650000000000006</v>
      </c>
      <c r="AA3" s="9">
        <v>74.069999999999993</v>
      </c>
      <c r="AB3" s="9">
        <v>74.48</v>
      </c>
      <c r="AC3" s="104">
        <v>1716000</v>
      </c>
      <c r="AD3" s="9">
        <v>74.48</v>
      </c>
      <c r="AE3" s="2">
        <f t="shared" ref="AE3:AE66" si="0">Z3-AA3</f>
        <v>0.58000000000001251</v>
      </c>
      <c r="AF3" s="138">
        <f t="shared" ref="AF3:AF66" si="1">AD3/AD4-1</f>
        <v>5.3734551316497736E-4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74.28</v>
      </c>
      <c r="R4" s="506">
        <v>-8.9999999999999998E-4</v>
      </c>
      <c r="X4" s="110">
        <v>42725</v>
      </c>
      <c r="Y4" s="9">
        <v>74.48</v>
      </c>
      <c r="Z4" s="9">
        <v>74.66</v>
      </c>
      <c r="AA4" s="9">
        <v>74.31</v>
      </c>
      <c r="AB4" s="9">
        <v>74.44</v>
      </c>
      <c r="AC4" s="104">
        <v>1061100</v>
      </c>
      <c r="AD4" s="9">
        <v>74.44</v>
      </c>
      <c r="AE4" s="2">
        <f t="shared" si="0"/>
        <v>0.34999999999999432</v>
      </c>
      <c r="AF4" s="138">
        <f t="shared" si="1"/>
        <v>-5.370569280344073E-4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42724</v>
      </c>
      <c r="Y5" s="9">
        <v>74.59</v>
      </c>
      <c r="Z5" s="9">
        <v>74.72</v>
      </c>
      <c r="AA5" s="9">
        <v>74.31</v>
      </c>
      <c r="AB5" s="9">
        <v>74.48</v>
      </c>
      <c r="AC5" s="104">
        <v>1666500</v>
      </c>
      <c r="AD5" s="9">
        <v>74.48</v>
      </c>
      <c r="AE5" s="2">
        <f t="shared" si="0"/>
        <v>0.40999999999999659</v>
      </c>
      <c r="AF5" s="138">
        <f t="shared" si="1"/>
        <v>1.4790910313298156E-3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42723</v>
      </c>
      <c r="Y6" s="9">
        <v>74.239999999999995</v>
      </c>
      <c r="Z6" s="9">
        <v>74.569999999999993</v>
      </c>
      <c r="AA6" s="9">
        <v>74.17</v>
      </c>
      <c r="AB6" s="9">
        <v>74.37</v>
      </c>
      <c r="AC6" s="104">
        <v>1866000</v>
      </c>
      <c r="AD6" s="9">
        <v>74.37</v>
      </c>
      <c r="AE6" s="2">
        <f t="shared" si="0"/>
        <v>0.39999999999999147</v>
      </c>
      <c r="AF6" s="138">
        <f t="shared" si="1"/>
        <v>3.5082984752394797E-3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182</v>
      </c>
      <c r="Q7" s="2">
        <f>Q10+Q8</f>
        <v>523.61999999999898</v>
      </c>
      <c r="R7">
        <v>0</v>
      </c>
      <c r="T7" s="85"/>
      <c r="X7" s="110">
        <v>42720</v>
      </c>
      <c r="Y7" s="9">
        <v>73.78</v>
      </c>
      <c r="Z7" s="9">
        <v>74.16</v>
      </c>
      <c r="AA7" s="9">
        <v>73.540000000000006</v>
      </c>
      <c r="AB7" s="9">
        <v>74.11</v>
      </c>
      <c r="AC7" s="104">
        <v>3262500</v>
      </c>
      <c r="AD7" s="9">
        <v>74.11</v>
      </c>
      <c r="AE7" s="2">
        <f t="shared" si="0"/>
        <v>0.61999999999999034</v>
      </c>
      <c r="AF7" s="138">
        <f t="shared" si="1"/>
        <v>7.7508838727222695E-3</v>
      </c>
    </row>
    <row r="8" spans="1:32" x14ac:dyDescent="0.25">
      <c r="O8" s="11" t="s">
        <v>185</v>
      </c>
      <c r="P8" s="34"/>
      <c r="Q8" s="2">
        <f>K18+M18-F18+Q2*Q4</f>
        <v>0</v>
      </c>
      <c r="R8" s="165"/>
      <c r="T8" s="85"/>
      <c r="X8" s="110">
        <v>42719</v>
      </c>
      <c r="Y8" s="9">
        <v>72.66</v>
      </c>
      <c r="Z8" s="9">
        <v>73.75</v>
      </c>
      <c r="AA8" s="9">
        <v>72.430000000000007</v>
      </c>
      <c r="AB8" s="9">
        <v>73.540000000000006</v>
      </c>
      <c r="AC8" s="104">
        <v>2069200</v>
      </c>
      <c r="AD8" s="9">
        <v>73.540000000000006</v>
      </c>
      <c r="AE8" s="2">
        <f t="shared" si="0"/>
        <v>1.3199999999999932</v>
      </c>
      <c r="AF8" s="138">
        <f t="shared" si="1"/>
        <v>1.2808153146949497E-2</v>
      </c>
    </row>
    <row r="9" spans="1:32" x14ac:dyDescent="0.25">
      <c r="O9" s="11" t="s">
        <v>216</v>
      </c>
      <c r="Q9" s="138">
        <f>IF(Q2=0, 0, Q8/Q6)</f>
        <v>0</v>
      </c>
      <c r="X9" s="110">
        <v>42718</v>
      </c>
      <c r="Y9" s="9">
        <v>72.92</v>
      </c>
      <c r="Z9" s="9">
        <v>73.33</v>
      </c>
      <c r="AA9" s="9">
        <v>72.42</v>
      </c>
      <c r="AB9" s="9">
        <v>72.61</v>
      </c>
      <c r="AC9" s="104">
        <v>2155200</v>
      </c>
      <c r="AD9" s="9">
        <v>72.61</v>
      </c>
      <c r="AE9" s="2">
        <f t="shared" si="0"/>
        <v>0.90999999999999659</v>
      </c>
      <c r="AF9" s="138">
        <f t="shared" si="1"/>
        <v>-4.3877690936515723E-3</v>
      </c>
    </row>
    <row r="10" spans="1:32" x14ac:dyDescent="0.25">
      <c r="O10" s="11" t="s">
        <v>215</v>
      </c>
      <c r="P10" s="34"/>
      <c r="Q10" s="2">
        <f>M40</f>
        <v>523.61999999999898</v>
      </c>
      <c r="T10" s="121"/>
      <c r="U10" s="68"/>
      <c r="X10" s="110">
        <v>42717</v>
      </c>
      <c r="Y10" s="9">
        <v>72.650000000000006</v>
      </c>
      <c r="Z10" s="9">
        <v>73.13</v>
      </c>
      <c r="AA10" s="9">
        <v>72.540000000000006</v>
      </c>
      <c r="AB10" s="9">
        <v>72.930000000000007</v>
      </c>
      <c r="AC10" s="104">
        <v>2585900</v>
      </c>
      <c r="AD10" s="9">
        <v>72.930000000000007</v>
      </c>
      <c r="AE10" s="2">
        <f t="shared" si="0"/>
        <v>0.5899999999999892</v>
      </c>
      <c r="AF10" s="138">
        <f t="shared" si="1"/>
        <v>1.5105740181271532E-3</v>
      </c>
    </row>
    <row r="11" spans="1:32" x14ac:dyDescent="0.25">
      <c r="O11" s="11" t="s">
        <v>179</v>
      </c>
      <c r="P11" s="34"/>
      <c r="Q11" s="138">
        <f>VALUE(TRIM(CLEAN(MID(U55, FIND("(", U55)+1, 5))))</f>
        <v>1.77E-2</v>
      </c>
      <c r="T11" s="121"/>
      <c r="U11" s="68"/>
      <c r="X11" s="110">
        <v>42716</v>
      </c>
      <c r="Y11" s="9">
        <v>72.44</v>
      </c>
      <c r="Z11" s="9">
        <v>72.95</v>
      </c>
      <c r="AA11" s="9">
        <v>72.3</v>
      </c>
      <c r="AB11" s="9">
        <v>72.819999999999993</v>
      </c>
      <c r="AC11" s="104">
        <v>1974400</v>
      </c>
      <c r="AD11" s="9">
        <v>72.819999999999993</v>
      </c>
      <c r="AE11" s="2">
        <f t="shared" si="0"/>
        <v>0.65000000000000568</v>
      </c>
      <c r="AF11" s="138">
        <f t="shared" si="1"/>
        <v>4.8295846557195876E-3</v>
      </c>
    </row>
    <row r="12" spans="1:32" x14ac:dyDescent="0.25">
      <c r="X12" s="110">
        <v>42713</v>
      </c>
      <c r="Y12" s="9">
        <v>71.77</v>
      </c>
      <c r="Z12" s="9">
        <v>72.5</v>
      </c>
      <c r="AA12" s="9">
        <v>71.510000000000005</v>
      </c>
      <c r="AB12" s="9">
        <v>72.47</v>
      </c>
      <c r="AC12" s="104">
        <v>2168600</v>
      </c>
      <c r="AD12" s="9">
        <v>72.47</v>
      </c>
      <c r="AE12" s="2">
        <f t="shared" si="0"/>
        <v>0.98999999999999488</v>
      </c>
      <c r="AF12" s="138">
        <f t="shared" si="1"/>
        <v>1.1162271522254796E-2</v>
      </c>
    </row>
    <row r="13" spans="1:32" x14ac:dyDescent="0.25">
      <c r="Q13" s="2"/>
      <c r="X13" s="110">
        <v>42712</v>
      </c>
      <c r="Y13" s="9">
        <v>71.77</v>
      </c>
      <c r="Z13" s="9">
        <v>71.98</v>
      </c>
      <c r="AA13" s="9">
        <v>71.17</v>
      </c>
      <c r="AB13" s="9">
        <v>71.67</v>
      </c>
      <c r="AC13" s="104">
        <v>1985200</v>
      </c>
      <c r="AD13" s="9">
        <v>71.67</v>
      </c>
      <c r="AE13" s="2">
        <f t="shared" si="0"/>
        <v>0.81000000000000227</v>
      </c>
      <c r="AF13" s="138">
        <f t="shared" si="1"/>
        <v>2.7913468248419449E-4</v>
      </c>
    </row>
    <row r="14" spans="1:32" x14ac:dyDescent="0.25">
      <c r="X14" s="110">
        <v>42711</v>
      </c>
      <c r="Y14" s="9">
        <v>71.13</v>
      </c>
      <c r="Z14" s="9">
        <v>71.75</v>
      </c>
      <c r="AA14" s="9">
        <v>70.73</v>
      </c>
      <c r="AB14" s="9">
        <v>71.650000000000006</v>
      </c>
      <c r="AC14" s="104">
        <v>1823100</v>
      </c>
      <c r="AD14" s="9">
        <v>71.650000000000006</v>
      </c>
      <c r="AE14" s="2">
        <f t="shared" si="0"/>
        <v>1.019999999999996</v>
      </c>
      <c r="AF14" s="138">
        <f t="shared" si="1"/>
        <v>9.866102889358741E-3</v>
      </c>
    </row>
    <row r="15" spans="1:32" x14ac:dyDescent="0.25">
      <c r="X15" s="110">
        <v>42710</v>
      </c>
      <c r="Y15" s="9">
        <v>70.58</v>
      </c>
      <c r="Z15" s="9">
        <v>70.97</v>
      </c>
      <c r="AA15" s="9">
        <v>70.45</v>
      </c>
      <c r="AB15" s="9">
        <v>70.95</v>
      </c>
      <c r="AC15" s="104">
        <v>2271600</v>
      </c>
      <c r="AD15" s="9">
        <v>70.95</v>
      </c>
      <c r="AE15" s="2">
        <f t="shared" si="0"/>
        <v>0.51999999999999602</v>
      </c>
      <c r="AF15" s="138">
        <f t="shared" si="1"/>
        <v>8.3854462762933402E-3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42709</v>
      </c>
      <c r="Y16" s="9">
        <v>70.84</v>
      </c>
      <c r="Z16" s="9">
        <v>70.95</v>
      </c>
      <c r="AA16" s="9">
        <v>70.22</v>
      </c>
      <c r="AB16" s="9">
        <v>70.36</v>
      </c>
      <c r="AC16" s="104">
        <v>2758700</v>
      </c>
      <c r="AD16" s="9">
        <v>70.36</v>
      </c>
      <c r="AE16" s="2">
        <f t="shared" si="0"/>
        <v>0.73000000000000398</v>
      </c>
      <c r="AF16" s="138">
        <f t="shared" si="1"/>
        <v>-3.54057498937832E-3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42706</v>
      </c>
      <c r="Y17" s="9">
        <v>70.430000000000007</v>
      </c>
      <c r="Z17" s="9">
        <v>70.78</v>
      </c>
      <c r="AA17" s="9">
        <v>70.260000000000005</v>
      </c>
      <c r="AB17" s="9">
        <v>70.61</v>
      </c>
      <c r="AC17" s="104">
        <v>1899000</v>
      </c>
      <c r="AD17" s="9">
        <v>70.61</v>
      </c>
      <c r="AE17" s="2">
        <f t="shared" si="0"/>
        <v>0.51999999999999602</v>
      </c>
      <c r="AF17" s="138">
        <f t="shared" si="1"/>
        <v>3.6958066808814305E-3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42705</v>
      </c>
      <c r="Y18" s="9">
        <v>69.95</v>
      </c>
      <c r="Z18" s="9">
        <v>70.38</v>
      </c>
      <c r="AA18" s="9">
        <v>69.760000000000005</v>
      </c>
      <c r="AB18" s="9">
        <v>70.349999999999994</v>
      </c>
      <c r="AC18" s="104">
        <v>2329000</v>
      </c>
      <c r="AD18" s="9">
        <v>70.349999999999994</v>
      </c>
      <c r="AE18" s="2">
        <f t="shared" si="0"/>
        <v>0.61999999999999034</v>
      </c>
      <c r="AF18" s="138">
        <f t="shared" si="1"/>
        <v>6.1498855835240285E-3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42704</v>
      </c>
      <c r="Y19" s="9">
        <v>70.08</v>
      </c>
      <c r="Z19" s="9">
        <v>70.58</v>
      </c>
      <c r="AA19" s="9">
        <v>69.48</v>
      </c>
      <c r="AB19" s="9">
        <v>69.92</v>
      </c>
      <c r="AC19" s="104">
        <v>5746300</v>
      </c>
      <c r="AD19" s="9">
        <v>69.92</v>
      </c>
      <c r="AE19" s="2">
        <f t="shared" si="0"/>
        <v>1.0999999999999943</v>
      </c>
      <c r="AF19" s="138">
        <f t="shared" si="1"/>
        <v>4.164871463449682E-3</v>
      </c>
    </row>
    <row r="20" spans="1:32" x14ac:dyDescent="0.25">
      <c r="X20" s="110">
        <v>42703</v>
      </c>
      <c r="Y20" s="9">
        <v>71.290000000000006</v>
      </c>
      <c r="Z20" s="9">
        <v>71.64</v>
      </c>
      <c r="AA20" s="9">
        <v>69.040000000000006</v>
      </c>
      <c r="AB20" s="9">
        <v>69.63</v>
      </c>
      <c r="AC20" s="104">
        <v>6661500</v>
      </c>
      <c r="AD20" s="9">
        <v>69.63</v>
      </c>
      <c r="AE20" s="2">
        <f t="shared" si="0"/>
        <v>2.5999999999999943</v>
      </c>
      <c r="AF20" s="138">
        <f t="shared" si="1"/>
        <v>-3.3453636868406633E-2</v>
      </c>
    </row>
    <row r="21" spans="1:32" x14ac:dyDescent="0.25">
      <c r="X21" s="110">
        <v>42702</v>
      </c>
      <c r="Y21" s="9">
        <v>71.98</v>
      </c>
      <c r="Z21" s="9">
        <v>72.22</v>
      </c>
      <c r="AA21" s="9">
        <v>71.88</v>
      </c>
      <c r="AB21" s="9">
        <v>72.040000000000006</v>
      </c>
      <c r="AC21" s="104">
        <v>2017700</v>
      </c>
      <c r="AD21" s="9">
        <v>72.040000000000006</v>
      </c>
      <c r="AE21" s="2">
        <f t="shared" si="0"/>
        <v>0.34000000000000341</v>
      </c>
      <c r="AF21" s="138" t="e">
        <f t="shared" si="1"/>
        <v>#DIV/0!</v>
      </c>
    </row>
    <row r="22" spans="1:32" x14ac:dyDescent="0.25">
      <c r="X22" s="110">
        <v>42702</v>
      </c>
      <c r="Y22" s="9" t="s">
        <v>226</v>
      </c>
      <c r="Z22" s="9"/>
      <c r="AA22" s="9"/>
      <c r="AB22" s="9"/>
      <c r="AC22" s="104"/>
      <c r="AD22" s="9"/>
      <c r="AE22" s="2">
        <f t="shared" si="0"/>
        <v>0</v>
      </c>
      <c r="AF22" s="138">
        <f t="shared" si="1"/>
        <v>-1</v>
      </c>
    </row>
    <row r="23" spans="1:32" x14ac:dyDescent="0.25">
      <c r="X23" s="110">
        <v>42699</v>
      </c>
      <c r="Y23" s="9">
        <v>72.38</v>
      </c>
      <c r="Z23" s="9">
        <v>72.58</v>
      </c>
      <c r="AA23" s="9">
        <v>72.13</v>
      </c>
      <c r="AB23" s="9">
        <v>72.38</v>
      </c>
      <c r="AC23" s="104">
        <v>1970600</v>
      </c>
      <c r="AD23" s="9">
        <v>72.05</v>
      </c>
      <c r="AE23" s="2">
        <f t="shared" si="0"/>
        <v>0.45000000000000284</v>
      </c>
      <c r="AF23" s="138">
        <f t="shared" si="1"/>
        <v>-2.7750797835435215E-4</v>
      </c>
    </row>
    <row r="24" spans="1:32" x14ac:dyDescent="0.25">
      <c r="X24" s="110">
        <v>42697</v>
      </c>
      <c r="Y24" s="9">
        <v>72.459999999999994</v>
      </c>
      <c r="Z24" s="9">
        <v>72.72</v>
      </c>
      <c r="AA24" s="9">
        <v>72.14</v>
      </c>
      <c r="AB24" s="9">
        <v>72.400000000000006</v>
      </c>
      <c r="AC24" s="104">
        <v>1852800</v>
      </c>
      <c r="AD24" s="9">
        <v>72.069999999999993</v>
      </c>
      <c r="AE24" s="2">
        <f t="shared" si="0"/>
        <v>0.57999999999999829</v>
      </c>
      <c r="AF24" s="138">
        <f t="shared" si="1"/>
        <v>4.1643531371438058E-4</v>
      </c>
    </row>
    <row r="25" spans="1:32" x14ac:dyDescent="0.25">
      <c r="X25" s="110">
        <v>42696</v>
      </c>
      <c r="Y25" s="9">
        <v>72.19</v>
      </c>
      <c r="Z25" s="9">
        <v>72.680000000000007</v>
      </c>
      <c r="AA25" s="9">
        <v>71.92</v>
      </c>
      <c r="AB25" s="9">
        <v>72.37</v>
      </c>
      <c r="AC25" s="104">
        <v>3863800</v>
      </c>
      <c r="AD25" s="9">
        <v>72.040000000000006</v>
      </c>
      <c r="AE25" s="2">
        <f t="shared" si="0"/>
        <v>0.76000000000000512</v>
      </c>
      <c r="AF25" s="138">
        <f t="shared" si="1"/>
        <v>2.6443980514962995E-3</v>
      </c>
    </row>
    <row r="26" spans="1:32" x14ac:dyDescent="0.25">
      <c r="B26" s="191" t="s">
        <v>114</v>
      </c>
      <c r="C26" s="191" t="s">
        <v>147</v>
      </c>
      <c r="D26" s="192" t="s">
        <v>146</v>
      </c>
      <c r="E26" s="194" t="s">
        <v>148</v>
      </c>
      <c r="F26" s="195" t="s">
        <v>65</v>
      </c>
      <c r="G26" s="229" t="s">
        <v>152</v>
      </c>
      <c r="H26" s="229" t="s">
        <v>88</v>
      </c>
      <c r="X26" s="110">
        <v>42695</v>
      </c>
      <c r="Y26" s="9">
        <v>72.06</v>
      </c>
      <c r="Z26" s="9">
        <v>72.39</v>
      </c>
      <c r="AA26" s="9">
        <v>71.73</v>
      </c>
      <c r="AB26" s="9">
        <v>72.180000000000007</v>
      </c>
      <c r="AC26" s="104">
        <v>2651400</v>
      </c>
      <c r="AD26" s="9">
        <v>71.849999999999994</v>
      </c>
      <c r="AE26" s="2">
        <f t="shared" si="0"/>
        <v>0.65999999999999659</v>
      </c>
      <c r="AF26" s="138">
        <f t="shared" si="1"/>
        <v>2.2318314967220143E-3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42692</v>
      </c>
      <c r="Y27" s="9">
        <v>71.8</v>
      </c>
      <c r="Z27" s="9">
        <v>72.2</v>
      </c>
      <c r="AA27" s="9">
        <v>71.41</v>
      </c>
      <c r="AB27" s="9">
        <v>72.02</v>
      </c>
      <c r="AC27" s="104">
        <v>2998300</v>
      </c>
      <c r="AD27" s="9">
        <v>71.69</v>
      </c>
      <c r="AE27" s="2">
        <f t="shared" si="0"/>
        <v>0.79000000000000625</v>
      </c>
      <c r="AF27" s="138">
        <f t="shared" si="1"/>
        <v>3.3589923023091828E-3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42691</v>
      </c>
      <c r="Y28" s="9">
        <v>70.62</v>
      </c>
      <c r="Z28" s="9">
        <v>71.790000000000006</v>
      </c>
      <c r="AA28" s="9">
        <v>70.47</v>
      </c>
      <c r="AB28" s="9">
        <v>71.78</v>
      </c>
      <c r="AC28" s="104">
        <v>2792300</v>
      </c>
      <c r="AD28" s="9">
        <v>71.45</v>
      </c>
      <c r="AE28" s="2">
        <f t="shared" si="0"/>
        <v>1.3200000000000074</v>
      </c>
      <c r="AF28" s="138">
        <f t="shared" si="1"/>
        <v>1.4914772727272707E-2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42690</v>
      </c>
      <c r="Y29" s="9">
        <v>71</v>
      </c>
      <c r="Z29" s="9">
        <v>71.08</v>
      </c>
      <c r="AA29" s="9">
        <v>70.099999999999994</v>
      </c>
      <c r="AB29" s="9">
        <v>70.72</v>
      </c>
      <c r="AC29" s="104">
        <v>2453700</v>
      </c>
      <c r="AD29" s="9">
        <v>70.400000000000006</v>
      </c>
      <c r="AE29" s="2">
        <f t="shared" si="0"/>
        <v>0.98000000000000398</v>
      </c>
      <c r="AF29" s="138">
        <f t="shared" si="1"/>
        <v>-8.0315626320979217E-3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42689</v>
      </c>
      <c r="Y30" s="9">
        <v>70.459999999999994</v>
      </c>
      <c r="Z30" s="9">
        <v>71.41</v>
      </c>
      <c r="AA30" s="9">
        <v>70.319999999999993</v>
      </c>
      <c r="AB30" s="9">
        <v>71.3</v>
      </c>
      <c r="AC30" s="104">
        <v>3334400</v>
      </c>
      <c r="AD30" s="9">
        <v>70.97</v>
      </c>
      <c r="AE30" s="2">
        <f t="shared" si="0"/>
        <v>1.0900000000000034</v>
      </c>
      <c r="AF30" s="138">
        <f t="shared" si="1"/>
        <v>8.5263606650560764E-3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42688</v>
      </c>
      <c r="Y31" s="9">
        <v>69.760000000000005</v>
      </c>
      <c r="Z31" s="9">
        <v>70.87</v>
      </c>
      <c r="AA31" s="9">
        <v>69.599999999999994</v>
      </c>
      <c r="AB31" s="9">
        <v>70.69</v>
      </c>
      <c r="AC31" s="104">
        <v>2673100</v>
      </c>
      <c r="AD31" s="9">
        <v>70.37</v>
      </c>
      <c r="AE31" s="2">
        <f t="shared" si="0"/>
        <v>1.2700000000000102</v>
      </c>
      <c r="AF31" s="138">
        <f t="shared" si="1"/>
        <v>1.5147143681477404E-2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42685</v>
      </c>
      <c r="Y32" s="9">
        <v>69.319999999999993</v>
      </c>
      <c r="Z32" s="9">
        <v>69.75</v>
      </c>
      <c r="AA32" s="9">
        <v>68.92</v>
      </c>
      <c r="AB32" s="9">
        <v>69.64</v>
      </c>
      <c r="AC32" s="104">
        <v>2270000</v>
      </c>
      <c r="AD32" s="9">
        <v>69.319999999999993</v>
      </c>
      <c r="AE32" s="2">
        <f t="shared" si="0"/>
        <v>0.82999999999999829</v>
      </c>
      <c r="AF32" s="138">
        <f t="shared" si="1"/>
        <v>2.748444958773355E-3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42684</v>
      </c>
      <c r="Y33" s="9">
        <v>68.92</v>
      </c>
      <c r="Z33" s="9">
        <v>69.459999999999994</v>
      </c>
      <c r="AA33" s="9">
        <v>68.13</v>
      </c>
      <c r="AB33" s="9">
        <v>69.45</v>
      </c>
      <c r="AC33" s="104">
        <v>3288200</v>
      </c>
      <c r="AD33" s="9">
        <v>69.13</v>
      </c>
      <c r="AE33" s="2">
        <f t="shared" si="0"/>
        <v>1.3299999999999983</v>
      </c>
      <c r="AF33" s="138">
        <f t="shared" si="1"/>
        <v>1.871500147362215E-2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42683</v>
      </c>
      <c r="Y34" s="9">
        <v>67.650000000000006</v>
      </c>
      <c r="Z34" s="9">
        <v>68.510000000000005</v>
      </c>
      <c r="AA34" s="9">
        <v>67.290000000000006</v>
      </c>
      <c r="AB34" s="9">
        <v>68.17</v>
      </c>
      <c r="AC34" s="104">
        <v>3230800</v>
      </c>
      <c r="AD34" s="9">
        <v>67.86</v>
      </c>
      <c r="AE34" s="2">
        <f t="shared" si="0"/>
        <v>1.2199999999999989</v>
      </c>
      <c r="AF34" s="138">
        <f t="shared" si="1"/>
        <v>8.7706258361825995E-3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614" t="s">
        <v>78</v>
      </c>
      <c r="P35" s="614"/>
      <c r="X35" s="110">
        <v>42682</v>
      </c>
      <c r="Y35" s="9">
        <v>66.66</v>
      </c>
      <c r="Z35" s="9">
        <v>67.739999999999995</v>
      </c>
      <c r="AA35" s="9">
        <v>66.66</v>
      </c>
      <c r="AB35" s="9">
        <v>67.58</v>
      </c>
      <c r="AC35" s="104">
        <v>2373900</v>
      </c>
      <c r="AD35" s="9">
        <v>67.27</v>
      </c>
      <c r="AE35" s="2">
        <f t="shared" si="0"/>
        <v>1.0799999999999983</v>
      </c>
      <c r="AF35" s="138">
        <f t="shared" si="1"/>
        <v>1.0667067307692291E-2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81.708000000000013</v>
      </c>
      <c r="Q36" s="2"/>
      <c r="X36" s="110">
        <v>42681</v>
      </c>
      <c r="Y36" s="9">
        <v>67.41</v>
      </c>
      <c r="Z36" s="9">
        <v>67.53</v>
      </c>
      <c r="AA36" s="9">
        <v>66.55</v>
      </c>
      <c r="AB36" s="9">
        <v>66.86</v>
      </c>
      <c r="AC36" s="104">
        <v>3430600</v>
      </c>
      <c r="AD36" s="9">
        <v>66.56</v>
      </c>
      <c r="AE36" s="2">
        <f t="shared" si="0"/>
        <v>0.98000000000000398</v>
      </c>
      <c r="AF36" s="138">
        <f t="shared" si="1"/>
        <v>2.1077988557662852E-3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80.96520000000001</v>
      </c>
      <c r="Q37" s="2"/>
      <c r="X37" s="110">
        <v>42678</v>
      </c>
      <c r="Y37" s="9">
        <v>68</v>
      </c>
      <c r="Z37" s="9">
        <v>68.010000000000005</v>
      </c>
      <c r="AA37" s="9">
        <v>66.650000000000006</v>
      </c>
      <c r="AB37" s="9">
        <v>66.72</v>
      </c>
      <c r="AC37" s="104">
        <v>2981100</v>
      </c>
      <c r="AD37" s="9">
        <v>66.42</v>
      </c>
      <c r="AE37" s="2">
        <f t="shared" si="0"/>
        <v>1.3599999999999994</v>
      </c>
      <c r="AF37" s="138">
        <f t="shared" si="1"/>
        <v>-2.0064915904396519E-2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80.222400000000007</v>
      </c>
      <c r="Q38" s="2"/>
      <c r="X38" s="110">
        <v>42677</v>
      </c>
      <c r="Y38" s="9">
        <v>67.97</v>
      </c>
      <c r="Z38" s="9">
        <v>68.989999999999995</v>
      </c>
      <c r="AA38" s="9">
        <v>67.41</v>
      </c>
      <c r="AB38" s="9">
        <v>68.09</v>
      </c>
      <c r="AC38" s="104">
        <v>4516200</v>
      </c>
      <c r="AD38" s="9">
        <v>67.78</v>
      </c>
      <c r="AE38" s="2">
        <f t="shared" si="0"/>
        <v>1.5799999999999983</v>
      </c>
      <c r="AF38" s="138">
        <f t="shared" si="1"/>
        <v>1.1189019841861825E-2</v>
      </c>
    </row>
    <row r="39" spans="1:32" ht="20.25" thickBot="1" x14ac:dyDescent="0.35">
      <c r="O39" s="83">
        <v>1.07</v>
      </c>
      <c r="P39" s="83">
        <f t="shared" si="3"/>
        <v>79.479600000000005</v>
      </c>
      <c r="Q39" s="2"/>
      <c r="T39" s="112" t="s">
        <v>92</v>
      </c>
      <c r="U39" s="2"/>
      <c r="X39" s="110">
        <v>42676</v>
      </c>
      <c r="Y39" s="9">
        <v>66.92</v>
      </c>
      <c r="Z39" s="9">
        <v>67.59</v>
      </c>
      <c r="AA39" s="9">
        <v>66.91</v>
      </c>
      <c r="AB39" s="9">
        <v>67.34</v>
      </c>
      <c r="AC39" s="104">
        <v>2867900</v>
      </c>
      <c r="AD39" s="9">
        <v>67.03</v>
      </c>
      <c r="AE39" s="2">
        <f t="shared" si="0"/>
        <v>0.68000000000000682</v>
      </c>
      <c r="AF39" s="138">
        <f t="shared" si="1"/>
        <v>1.9431988041853643E-3</v>
      </c>
    </row>
    <row r="40" spans="1:32" ht="15.75" thickTop="1" x14ac:dyDescent="0.25">
      <c r="L40" t="s">
        <v>215</v>
      </c>
      <c r="M40" s="2">
        <f>K56+M56-F56</f>
        <v>523.61999999999898</v>
      </c>
      <c r="O40" s="83">
        <v>1.06</v>
      </c>
      <c r="P40" s="83">
        <f t="shared" si="3"/>
        <v>78.736800000000002</v>
      </c>
      <c r="Q40" s="2"/>
      <c r="T40" s="113" t="s">
        <v>98</v>
      </c>
      <c r="U40" s="106">
        <v>74.58</v>
      </c>
      <c r="X40" s="110">
        <v>42675</v>
      </c>
      <c r="Y40" s="9">
        <v>67.849999999999994</v>
      </c>
      <c r="Z40" s="9">
        <v>67.86</v>
      </c>
      <c r="AA40" s="9">
        <v>66.819999999999993</v>
      </c>
      <c r="AB40" s="9">
        <v>67.209999999999994</v>
      </c>
      <c r="AC40" s="104">
        <v>2763700</v>
      </c>
      <c r="AD40" s="9">
        <v>66.900000000000006</v>
      </c>
      <c r="AE40" s="2">
        <f t="shared" si="0"/>
        <v>1.0400000000000063</v>
      </c>
      <c r="AF40" s="138">
        <f t="shared" si="1"/>
        <v>-1.0208610741233914E-2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77.994</v>
      </c>
      <c r="Q41" s="2"/>
      <c r="T41" s="113" t="s">
        <v>99</v>
      </c>
      <c r="U41" s="106">
        <v>74.58</v>
      </c>
      <c r="X41" s="110">
        <v>42674</v>
      </c>
      <c r="Y41" s="9">
        <v>67.760000000000005</v>
      </c>
      <c r="Z41" s="9">
        <v>68.11</v>
      </c>
      <c r="AA41" s="9">
        <v>67.53</v>
      </c>
      <c r="AB41" s="9">
        <v>67.900000000000006</v>
      </c>
      <c r="AC41" s="104">
        <v>2271100</v>
      </c>
      <c r="AD41" s="9">
        <v>67.59</v>
      </c>
      <c r="AE41" s="2">
        <f t="shared" si="0"/>
        <v>0.57999999999999829</v>
      </c>
      <c r="AF41" s="138">
        <f t="shared" si="1"/>
        <v>5.5043141922048733E-3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77.251199999999997</v>
      </c>
      <c r="Q42" s="2"/>
      <c r="T42" s="113" t="s">
        <v>100</v>
      </c>
      <c r="U42" s="106" t="s">
        <v>129</v>
      </c>
      <c r="X42" s="110">
        <v>42671</v>
      </c>
      <c r="Y42" s="9">
        <v>67.760000000000005</v>
      </c>
      <c r="Z42" s="9">
        <v>68.27</v>
      </c>
      <c r="AA42" s="9">
        <v>67.08</v>
      </c>
      <c r="AB42" s="9">
        <v>67.53</v>
      </c>
      <c r="AC42" s="104">
        <v>2435200</v>
      </c>
      <c r="AD42" s="9">
        <v>67.22</v>
      </c>
      <c r="AE42" s="2">
        <f t="shared" si="0"/>
        <v>1.1899999999999977</v>
      </c>
      <c r="AF42" s="138">
        <f t="shared" si="1"/>
        <v>-8.9179548156959054E-4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76.508400000000009</v>
      </c>
      <c r="Q43" s="2"/>
      <c r="T43" s="113" t="s">
        <v>101</v>
      </c>
      <c r="U43" s="106" t="s">
        <v>129</v>
      </c>
      <c r="X43" s="110">
        <v>42670</v>
      </c>
      <c r="Y43" s="9">
        <v>68.12</v>
      </c>
      <c r="Z43" s="9">
        <v>68.14</v>
      </c>
      <c r="AA43" s="9">
        <v>67.58</v>
      </c>
      <c r="AB43" s="9">
        <v>67.59</v>
      </c>
      <c r="AC43" s="104">
        <v>1366600</v>
      </c>
      <c r="AD43" s="9">
        <v>67.28</v>
      </c>
      <c r="AE43" s="2">
        <f t="shared" si="0"/>
        <v>0.56000000000000227</v>
      </c>
      <c r="AF43" s="138">
        <f t="shared" si="1"/>
        <v>-5.1752180984768748E-3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75.765600000000006</v>
      </c>
      <c r="Q44" s="2"/>
      <c r="T44" s="113" t="s">
        <v>102</v>
      </c>
      <c r="U44" s="106">
        <v>76.38</v>
      </c>
      <c r="X44" s="110">
        <v>42669</v>
      </c>
      <c r="Y44" s="9">
        <v>67.489999999999995</v>
      </c>
      <c r="Z44" s="9">
        <v>68.14</v>
      </c>
      <c r="AA44" s="9">
        <v>67.36</v>
      </c>
      <c r="AB44" s="9">
        <v>67.94</v>
      </c>
      <c r="AC44" s="104">
        <v>1437500</v>
      </c>
      <c r="AD44" s="9">
        <v>67.63</v>
      </c>
      <c r="AE44" s="2">
        <f t="shared" si="0"/>
        <v>0.78000000000000114</v>
      </c>
      <c r="AF44" s="138">
        <f t="shared" si="1"/>
        <v>4.9034175334323749E-3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75.022800000000004</v>
      </c>
      <c r="Q45" s="2"/>
      <c r="T45" s="113" t="s">
        <v>103</v>
      </c>
      <c r="U45" s="106">
        <v>0.97009000000000001</v>
      </c>
      <c r="X45" s="110">
        <v>42668</v>
      </c>
      <c r="Y45" s="9">
        <v>67.72</v>
      </c>
      <c r="Z45" s="9">
        <v>67.88</v>
      </c>
      <c r="AA45" s="9">
        <v>67.400000000000006</v>
      </c>
      <c r="AB45" s="9">
        <v>67.61</v>
      </c>
      <c r="AC45" s="104">
        <v>1114100</v>
      </c>
      <c r="AD45" s="9">
        <v>67.3</v>
      </c>
      <c r="AE45" s="2">
        <f t="shared" si="0"/>
        <v>0.47999999999998977</v>
      </c>
      <c r="AF45" s="138">
        <f t="shared" si="1"/>
        <v>-1.631805370123085E-3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74.28</v>
      </c>
      <c r="Q46" s="2"/>
      <c r="T46" s="113" t="s">
        <v>104</v>
      </c>
      <c r="U46" s="106" t="s">
        <v>357</v>
      </c>
      <c r="X46" s="110">
        <v>42667</v>
      </c>
      <c r="Y46" s="9">
        <v>67.91</v>
      </c>
      <c r="Z46" s="9">
        <v>68.13</v>
      </c>
      <c r="AA46" s="9">
        <v>67.63</v>
      </c>
      <c r="AB46" s="9">
        <v>67.72</v>
      </c>
      <c r="AC46" s="104">
        <v>967100</v>
      </c>
      <c r="AD46" s="9">
        <v>67.41</v>
      </c>
      <c r="AE46" s="2">
        <f t="shared" si="0"/>
        <v>0.5</v>
      </c>
      <c r="AF46" s="138">
        <f t="shared" si="1"/>
        <v>2.5282569898870122E-3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73.537199999999999</v>
      </c>
      <c r="Q47" s="2"/>
      <c r="T47" s="113"/>
      <c r="U47" s="106"/>
      <c r="X47" s="110">
        <v>42664</v>
      </c>
      <c r="Y47" s="9">
        <v>67.819999999999993</v>
      </c>
      <c r="Z47" s="9">
        <v>67.98</v>
      </c>
      <c r="AA47" s="9">
        <v>67.23</v>
      </c>
      <c r="AB47" s="9">
        <v>67.55</v>
      </c>
      <c r="AC47" s="104">
        <v>2279000</v>
      </c>
      <c r="AD47" s="9">
        <v>67.239999999999995</v>
      </c>
      <c r="AE47" s="2">
        <f t="shared" si="0"/>
        <v>0.75</v>
      </c>
      <c r="AF47" s="138">
        <f t="shared" si="1"/>
        <v>-1.0011778563015383E-2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72.794399999999996</v>
      </c>
      <c r="Q48" s="2"/>
      <c r="T48" s="113" t="s">
        <v>105</v>
      </c>
      <c r="U48" s="106" t="s">
        <v>579</v>
      </c>
      <c r="X48" s="110">
        <v>42663</v>
      </c>
      <c r="Y48" s="9">
        <v>68.959999999999994</v>
      </c>
      <c r="Z48" s="9">
        <v>69.12</v>
      </c>
      <c r="AA48" s="9">
        <v>68.2</v>
      </c>
      <c r="AB48" s="9">
        <v>68.23</v>
      </c>
      <c r="AC48" s="104">
        <v>2370400</v>
      </c>
      <c r="AD48" s="9">
        <v>67.92</v>
      </c>
      <c r="AE48" s="2">
        <f t="shared" si="0"/>
        <v>0.92000000000000171</v>
      </c>
      <c r="AF48" s="138">
        <f t="shared" si="1"/>
        <v>-1.7218926349298225E-2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72.051599999999993</v>
      </c>
      <c r="T49" s="113" t="s">
        <v>106</v>
      </c>
      <c r="U49" s="106" t="s">
        <v>463</v>
      </c>
      <c r="X49" s="110">
        <v>42662</v>
      </c>
      <c r="Y49" s="9">
        <v>69.38</v>
      </c>
      <c r="Z49" s="9">
        <v>69.48</v>
      </c>
      <c r="AA49" s="9">
        <v>68.8</v>
      </c>
      <c r="AB49" s="9">
        <v>69.430000000000007</v>
      </c>
      <c r="AC49" s="104">
        <v>1528600</v>
      </c>
      <c r="AD49" s="9">
        <v>69.11</v>
      </c>
      <c r="AE49" s="2">
        <f t="shared" si="0"/>
        <v>0.68000000000000682</v>
      </c>
      <c r="AF49" s="138">
        <f t="shared" si="1"/>
        <v>2.0298680585761897E-3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71.308800000000005</v>
      </c>
      <c r="T50" s="113" t="s">
        <v>107</v>
      </c>
      <c r="U50" s="107">
        <v>1217974</v>
      </c>
      <c r="X50" s="110">
        <v>42661</v>
      </c>
      <c r="Y50" s="9">
        <v>69.86</v>
      </c>
      <c r="Z50" s="9">
        <v>69.94</v>
      </c>
      <c r="AA50" s="9">
        <v>69.19</v>
      </c>
      <c r="AB50" s="9">
        <v>69.290000000000006</v>
      </c>
      <c r="AC50" s="104">
        <v>1301200</v>
      </c>
      <c r="AD50" s="9">
        <v>68.97</v>
      </c>
      <c r="AE50" s="2">
        <f t="shared" si="0"/>
        <v>0.75</v>
      </c>
      <c r="AF50" s="138">
        <f t="shared" si="1"/>
        <v>-7.244277021153378E-4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70.566000000000003</v>
      </c>
      <c r="T51" s="113" t="s">
        <v>110</v>
      </c>
      <c r="U51" s="107">
        <v>2371860</v>
      </c>
      <c r="X51" s="110">
        <v>42660</v>
      </c>
      <c r="Y51" s="9">
        <v>69.34</v>
      </c>
      <c r="Z51" s="9">
        <v>69.59</v>
      </c>
      <c r="AA51" s="9">
        <v>69.209999999999994</v>
      </c>
      <c r="AB51" s="9">
        <v>69.34</v>
      </c>
      <c r="AC51" s="104">
        <v>1188200</v>
      </c>
      <c r="AD51" s="9">
        <v>69.02</v>
      </c>
      <c r="AE51" s="2">
        <f t="shared" si="0"/>
        <v>0.38000000000000966</v>
      </c>
      <c r="AF51" s="138">
        <f t="shared" si="1"/>
        <v>1.4490653528453912E-4</v>
      </c>
    </row>
    <row r="52" spans="1:32" x14ac:dyDescent="0.25">
      <c r="O52" s="83">
        <v>0.94</v>
      </c>
      <c r="P52" s="83">
        <f t="shared" si="3"/>
        <v>69.8232</v>
      </c>
      <c r="T52" s="113" t="s">
        <v>108</v>
      </c>
      <c r="U52" s="106" t="s">
        <v>580</v>
      </c>
      <c r="X52" s="110">
        <v>42657</v>
      </c>
      <c r="Y52" s="9">
        <v>69.47</v>
      </c>
      <c r="Z52" s="9">
        <v>69.819999999999993</v>
      </c>
      <c r="AA52" s="9">
        <v>69.33</v>
      </c>
      <c r="AB52" s="9">
        <v>69.33</v>
      </c>
      <c r="AC52" s="104">
        <v>2324300</v>
      </c>
      <c r="AD52" s="9">
        <v>69.010000000000005</v>
      </c>
      <c r="AE52" s="2">
        <f t="shared" si="0"/>
        <v>0.48999999999999488</v>
      </c>
      <c r="AF52" s="138">
        <f t="shared" si="1"/>
        <v>3.4898938490621756E-3</v>
      </c>
    </row>
    <row r="53" spans="1:32" x14ac:dyDescent="0.25">
      <c r="O53" s="83">
        <v>0.93</v>
      </c>
      <c r="P53" s="83">
        <f t="shared" si="3"/>
        <v>69.080400000000012</v>
      </c>
      <c r="T53" s="113" t="s">
        <v>111</v>
      </c>
      <c r="U53" s="106">
        <v>20.18</v>
      </c>
      <c r="X53" s="110">
        <v>42656</v>
      </c>
      <c r="Y53" s="9">
        <v>68.41</v>
      </c>
      <c r="Z53" s="9">
        <v>69.23</v>
      </c>
      <c r="AA53" s="9">
        <v>68.28</v>
      </c>
      <c r="AB53" s="9">
        <v>69.09</v>
      </c>
      <c r="AC53" s="104">
        <v>1899500</v>
      </c>
      <c r="AD53" s="9">
        <v>68.77</v>
      </c>
      <c r="AE53" s="2">
        <f t="shared" si="0"/>
        <v>0.95000000000000284</v>
      </c>
      <c r="AF53" s="138">
        <f t="shared" si="1"/>
        <v>5.8198748726900895E-4</v>
      </c>
    </row>
    <row r="54" spans="1:32" x14ac:dyDescent="0.25">
      <c r="O54" s="83">
        <v>0.92</v>
      </c>
      <c r="P54" s="83">
        <f t="shared" si="3"/>
        <v>68.337600000000009</v>
      </c>
      <c r="T54" s="113" t="s">
        <v>112</v>
      </c>
      <c r="U54" s="106">
        <v>3.69</v>
      </c>
      <c r="X54" s="110">
        <v>42655</v>
      </c>
      <c r="Y54" s="9">
        <v>68.28</v>
      </c>
      <c r="Z54" s="9">
        <v>69.13</v>
      </c>
      <c r="AA54" s="9">
        <v>68.16</v>
      </c>
      <c r="AB54" s="9">
        <v>69.040000000000006</v>
      </c>
      <c r="AC54" s="104">
        <v>1712100</v>
      </c>
      <c r="AD54" s="9">
        <v>68.73</v>
      </c>
      <c r="AE54" s="2">
        <f t="shared" si="0"/>
        <v>0.96999999999999886</v>
      </c>
      <c r="AF54" s="138">
        <f t="shared" si="1"/>
        <v>1.2372956252761913E-2</v>
      </c>
    </row>
    <row r="55" spans="1:32" x14ac:dyDescent="0.25">
      <c r="O55" s="83">
        <v>0.91</v>
      </c>
      <c r="P55" s="83">
        <f t="shared" si="3"/>
        <v>67.594800000000006</v>
      </c>
      <c r="T55" s="113" t="s">
        <v>109</v>
      </c>
      <c r="U55" s="106" t="s">
        <v>438</v>
      </c>
      <c r="X55" s="110">
        <v>42654</v>
      </c>
      <c r="Y55" s="9">
        <v>68.31</v>
      </c>
      <c r="Z55" s="9">
        <v>68.47</v>
      </c>
      <c r="AA55" s="9">
        <v>67.89</v>
      </c>
      <c r="AB55" s="9">
        <v>68.2</v>
      </c>
      <c r="AC55" s="104">
        <v>1723900</v>
      </c>
      <c r="AD55" s="9">
        <v>67.89</v>
      </c>
      <c r="AE55" s="2">
        <f t="shared" si="0"/>
        <v>0.57999999999999829</v>
      </c>
      <c r="AF55" s="138">
        <f t="shared" si="1"/>
        <v>-4.2534467585803037E-3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66.852000000000004</v>
      </c>
      <c r="X56" s="110">
        <v>42653</v>
      </c>
      <c r="Y56" s="9">
        <v>68.790000000000006</v>
      </c>
      <c r="Z56" s="9">
        <v>68.959999999999994</v>
      </c>
      <c r="AA56" s="9">
        <v>68.44</v>
      </c>
      <c r="AB56" s="9">
        <v>68.489999999999995</v>
      </c>
      <c r="AC56" s="104">
        <v>1172200</v>
      </c>
      <c r="AD56" s="9">
        <v>68.180000000000007</v>
      </c>
      <c r="AE56" s="2">
        <f t="shared" si="0"/>
        <v>0.51999999999999602</v>
      </c>
      <c r="AF56" s="138">
        <f t="shared" si="1"/>
        <v>8.8079859072220934E-4</v>
      </c>
    </row>
    <row r="57" spans="1:32" x14ac:dyDescent="0.25">
      <c r="X57" s="110">
        <v>42650</v>
      </c>
      <c r="Y57" s="9">
        <v>67.97</v>
      </c>
      <c r="Z57" s="9">
        <v>69.05</v>
      </c>
      <c r="AA57" s="9">
        <v>67.91</v>
      </c>
      <c r="AB57" s="9">
        <v>68.430000000000007</v>
      </c>
      <c r="AC57" s="104">
        <v>2319500</v>
      </c>
      <c r="AD57" s="9">
        <v>68.12</v>
      </c>
      <c r="AE57" s="2">
        <f t="shared" si="0"/>
        <v>1.1400000000000006</v>
      </c>
      <c r="AF57" s="138">
        <f t="shared" si="1"/>
        <v>9.7835754521198304E-3</v>
      </c>
    </row>
    <row r="58" spans="1:32" x14ac:dyDescent="0.25">
      <c r="X58" s="110">
        <v>42649</v>
      </c>
      <c r="Y58" s="9">
        <v>67.86</v>
      </c>
      <c r="Z58" s="9">
        <v>67.930000000000007</v>
      </c>
      <c r="AA58" s="9">
        <v>67.180000000000007</v>
      </c>
      <c r="AB58" s="9">
        <v>67.77</v>
      </c>
      <c r="AC58" s="104">
        <v>2587400</v>
      </c>
      <c r="AD58" s="9">
        <v>67.459999999999994</v>
      </c>
      <c r="AE58" s="2">
        <f t="shared" si="0"/>
        <v>0.75</v>
      </c>
      <c r="AF58" s="138">
        <f t="shared" si="1"/>
        <v>-5.9259259259270003E-4</v>
      </c>
    </row>
    <row r="59" spans="1:32" x14ac:dyDescent="0.25">
      <c r="X59" s="110">
        <v>42648</v>
      </c>
      <c r="Y59" s="9">
        <v>68.12</v>
      </c>
      <c r="Z59" s="9">
        <v>68.430000000000007</v>
      </c>
      <c r="AA59" s="9">
        <v>67.7</v>
      </c>
      <c r="AB59" s="9">
        <v>67.81</v>
      </c>
      <c r="AC59" s="104">
        <v>1751600</v>
      </c>
      <c r="AD59" s="9">
        <v>67.5</v>
      </c>
      <c r="AE59" s="2">
        <f t="shared" si="0"/>
        <v>0.73000000000000398</v>
      </c>
      <c r="AF59" s="138">
        <f t="shared" si="1"/>
        <v>-4.4424700133272044E-4</v>
      </c>
    </row>
    <row r="60" spans="1:32" x14ac:dyDescent="0.25">
      <c r="X60" s="110">
        <v>42647</v>
      </c>
      <c r="Y60" s="9">
        <v>68.17</v>
      </c>
      <c r="Z60" s="9">
        <v>68.27</v>
      </c>
      <c r="AA60" s="9">
        <v>67.12</v>
      </c>
      <c r="AB60" s="9">
        <v>67.84</v>
      </c>
      <c r="AC60" s="104">
        <v>3655300</v>
      </c>
      <c r="AD60" s="9">
        <v>67.53</v>
      </c>
      <c r="AE60" s="2">
        <f t="shared" si="0"/>
        <v>1.1499999999999915</v>
      </c>
      <c r="AF60" s="138">
        <f t="shared" si="1"/>
        <v>-8.2244088706124874E-3</v>
      </c>
    </row>
    <row r="61" spans="1:32" x14ac:dyDescent="0.25">
      <c r="X61" s="110">
        <v>42646</v>
      </c>
      <c r="Y61" s="9">
        <v>68.900000000000006</v>
      </c>
      <c r="Z61" s="9">
        <v>69.06</v>
      </c>
      <c r="AA61" s="9">
        <v>68.290000000000006</v>
      </c>
      <c r="AB61" s="9">
        <v>68.400000000000006</v>
      </c>
      <c r="AC61" s="104">
        <v>2295200</v>
      </c>
      <c r="AD61" s="9">
        <v>68.09</v>
      </c>
      <c r="AE61" s="2">
        <f t="shared" si="0"/>
        <v>0.76999999999999602</v>
      </c>
      <c r="AF61" s="138">
        <f t="shared" si="1"/>
        <v>-1.1182108626198062E-2</v>
      </c>
    </row>
    <row r="62" spans="1:32" x14ac:dyDescent="0.25">
      <c r="X62" s="110">
        <v>42643</v>
      </c>
      <c r="Y62" s="9">
        <v>68.83</v>
      </c>
      <c r="Z62" s="9">
        <v>69.38</v>
      </c>
      <c r="AA62" s="9">
        <v>68.819999999999993</v>
      </c>
      <c r="AB62" s="9">
        <v>69.180000000000007</v>
      </c>
      <c r="AC62" s="104">
        <v>2867200</v>
      </c>
      <c r="AD62" s="9">
        <v>68.86</v>
      </c>
      <c r="AE62" s="2">
        <f t="shared" si="0"/>
        <v>0.56000000000000227</v>
      </c>
      <c r="AF62" s="138">
        <f t="shared" si="1"/>
        <v>7.756475925654982E-3</v>
      </c>
    </row>
    <row r="63" spans="1:32" x14ac:dyDescent="0.25">
      <c r="X63" s="110">
        <v>42642</v>
      </c>
      <c r="Y63" s="9">
        <v>68.78</v>
      </c>
      <c r="Z63" s="9">
        <v>69.290000000000006</v>
      </c>
      <c r="AA63" s="9">
        <v>68.430000000000007</v>
      </c>
      <c r="AB63" s="9">
        <v>68.64</v>
      </c>
      <c r="AC63" s="104">
        <v>2317900</v>
      </c>
      <c r="AD63" s="9">
        <v>68.33</v>
      </c>
      <c r="AE63" s="2">
        <f t="shared" si="0"/>
        <v>0.85999999999999943</v>
      </c>
      <c r="AF63" s="138">
        <f t="shared" si="1"/>
        <v>-6.5425995929049297E-3</v>
      </c>
    </row>
    <row r="64" spans="1:32" x14ac:dyDescent="0.25">
      <c r="X64" s="110">
        <v>42641</v>
      </c>
      <c r="Y64" s="9">
        <v>69</v>
      </c>
      <c r="Z64" s="9">
        <v>69.14</v>
      </c>
      <c r="AA64" s="9">
        <v>68.61</v>
      </c>
      <c r="AB64" s="9">
        <v>69.099999999999994</v>
      </c>
      <c r="AC64" s="104">
        <v>1506400</v>
      </c>
      <c r="AD64" s="9">
        <v>68.78</v>
      </c>
      <c r="AE64" s="2">
        <f t="shared" si="0"/>
        <v>0.53000000000000114</v>
      </c>
      <c r="AF64" s="138">
        <f t="shared" si="1"/>
        <v>1.6018639871850926E-3</v>
      </c>
    </row>
    <row r="65" spans="24:32" x14ac:dyDescent="0.25">
      <c r="X65" s="110">
        <v>42640</v>
      </c>
      <c r="Y65" s="9">
        <v>68.33</v>
      </c>
      <c r="Z65" s="9">
        <v>69.09</v>
      </c>
      <c r="AA65" s="9">
        <v>68.27</v>
      </c>
      <c r="AB65" s="9">
        <v>68.98</v>
      </c>
      <c r="AC65" s="104">
        <v>1747900</v>
      </c>
      <c r="AD65" s="9">
        <v>68.67</v>
      </c>
      <c r="AE65" s="2">
        <f t="shared" si="0"/>
        <v>0.82000000000000739</v>
      </c>
      <c r="AF65" s="138">
        <f t="shared" si="1"/>
        <v>8.6662749706227782E-3</v>
      </c>
    </row>
    <row r="66" spans="24:32" x14ac:dyDescent="0.25">
      <c r="X66" s="110">
        <v>42639</v>
      </c>
      <c r="Y66" s="9">
        <v>68.25</v>
      </c>
      <c r="Z66" s="9">
        <v>68.62</v>
      </c>
      <c r="AA66" s="9">
        <v>68.12</v>
      </c>
      <c r="AB66" s="9">
        <v>68.39</v>
      </c>
      <c r="AC66" s="104">
        <v>1861000</v>
      </c>
      <c r="AD66" s="9">
        <v>68.08</v>
      </c>
      <c r="AE66" s="2">
        <f t="shared" si="0"/>
        <v>0.5</v>
      </c>
      <c r="AF66" s="138">
        <f t="shared" si="1"/>
        <v>-1.4667057788209092E-3</v>
      </c>
    </row>
    <row r="67" spans="24:32" x14ac:dyDescent="0.25">
      <c r="X67" s="110">
        <v>42636</v>
      </c>
      <c r="Y67" s="9">
        <v>68.56</v>
      </c>
      <c r="Z67" s="9">
        <v>68.930000000000007</v>
      </c>
      <c r="AA67" s="9">
        <v>68.34</v>
      </c>
      <c r="AB67" s="9">
        <v>68.489999999999995</v>
      </c>
      <c r="AC67" s="104">
        <v>1297200</v>
      </c>
      <c r="AD67" s="9">
        <v>68.180000000000007</v>
      </c>
      <c r="AE67" s="2">
        <f>Z67-AA67</f>
        <v>0.59000000000000341</v>
      </c>
      <c r="AF67" s="138" t="e">
        <f>AD67/#REF!-1</f>
        <v>#REF!</v>
      </c>
    </row>
    <row r="68" spans="24:32" x14ac:dyDescent="0.25">
      <c r="X68" s="110">
        <v>42635</v>
      </c>
      <c r="Y68" s="9">
        <v>68.84</v>
      </c>
      <c r="Z68" s="9">
        <v>69.06</v>
      </c>
      <c r="AA68" s="9">
        <v>68.73</v>
      </c>
      <c r="AB68" s="9">
        <v>68.94</v>
      </c>
      <c r="AC68" s="104">
        <v>1407000</v>
      </c>
      <c r="AD68" s="9">
        <v>68.63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5" priority="19">
      <formula>F27&gt;0</formula>
    </cfRule>
    <cfRule type="expression" dxfId="224" priority="20">
      <formula>F27&lt;0</formula>
    </cfRule>
  </conditionalFormatting>
  <conditionalFormatting sqref="F37:F38">
    <cfRule type="expression" dxfId="223" priority="17">
      <formula>F37&gt;0</formula>
    </cfRule>
    <cfRule type="expression" dxfId="222" priority="18">
      <formula>F37&lt;0</formula>
    </cfRule>
  </conditionalFormatting>
  <conditionalFormatting sqref="H27:H32">
    <cfRule type="expression" dxfId="221" priority="15">
      <formula>H27&gt;0</formula>
    </cfRule>
    <cfRule type="expression" dxfId="220" priority="16">
      <formula>H27&lt;0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conditionalFormatting sqref="Q8">
    <cfRule type="expression" dxfId="217" priority="1">
      <formula>Q8&gt;0</formula>
    </cfRule>
    <cfRule type="expression" dxfId="2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42727</v>
      </c>
      <c r="X2" s="40">
        <v>108.66</v>
      </c>
      <c r="Y2" s="40">
        <v>109.79</v>
      </c>
      <c r="Z2" s="40">
        <v>108.19</v>
      </c>
      <c r="AA2" s="40">
        <v>109.28</v>
      </c>
      <c r="AB2" s="95">
        <v>2077100</v>
      </c>
      <c r="AC2" s="40">
        <v>109.28</v>
      </c>
      <c r="AD2" s="2">
        <f>Y2-Z2</f>
        <v>1.6000000000000085</v>
      </c>
      <c r="AE2" s="138">
        <f>AC2/AC3-1</f>
        <v>4.5964331678618464E-3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108.82</v>
      </c>
      <c r="W3" s="157">
        <v>42726</v>
      </c>
      <c r="X3" s="40">
        <v>107.65</v>
      </c>
      <c r="Y3" s="40">
        <v>108.79</v>
      </c>
      <c r="Z3" s="40">
        <v>107.46</v>
      </c>
      <c r="AA3" s="40">
        <v>108.78</v>
      </c>
      <c r="AB3" s="95">
        <v>1567300</v>
      </c>
      <c r="AC3" s="40">
        <v>108.78</v>
      </c>
      <c r="AD3" s="2">
        <f t="shared" ref="AD3:AD66" si="0">Y3-Z3</f>
        <v>1.3300000000000125</v>
      </c>
      <c r="AE3" s="138">
        <f t="shared" ref="AE3:AE66" si="1">AC3/AC4-1</f>
        <v>6.7561314206385781E-3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108.82</v>
      </c>
      <c r="R4" s="506">
        <v>8.9999999999999998E-4</v>
      </c>
      <c r="W4" s="157">
        <v>42725</v>
      </c>
      <c r="X4" s="40">
        <v>108.33</v>
      </c>
      <c r="Y4" s="40">
        <v>108.98</v>
      </c>
      <c r="Z4" s="40">
        <v>107.57</v>
      </c>
      <c r="AA4" s="40">
        <v>108.05</v>
      </c>
      <c r="AB4" s="95">
        <v>1292200</v>
      </c>
      <c r="AC4" s="40">
        <v>108.05</v>
      </c>
      <c r="AD4" s="2">
        <f t="shared" si="0"/>
        <v>1.4100000000000108</v>
      </c>
      <c r="AE4" s="138">
        <f t="shared" si="1"/>
        <v>-1.1093648886013607E-3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42724</v>
      </c>
      <c r="X5" s="40">
        <v>107.25</v>
      </c>
      <c r="Y5" s="40">
        <v>108.35</v>
      </c>
      <c r="Z5" s="40">
        <v>107.05</v>
      </c>
      <c r="AA5" s="40">
        <v>108.17</v>
      </c>
      <c r="AB5" s="95">
        <v>1196400</v>
      </c>
      <c r="AC5" s="40">
        <v>108.17</v>
      </c>
      <c r="AD5" s="2">
        <f t="shared" si="0"/>
        <v>1.2999999999999972</v>
      </c>
      <c r="AE5" s="138">
        <f t="shared" si="1"/>
        <v>1.1596371457962995E-2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42723</v>
      </c>
      <c r="X6" s="40">
        <v>106.56</v>
      </c>
      <c r="Y6" s="40">
        <v>107.17</v>
      </c>
      <c r="Z6" s="40">
        <v>106.17</v>
      </c>
      <c r="AA6" s="40">
        <v>106.93</v>
      </c>
      <c r="AB6" s="95">
        <v>1299700</v>
      </c>
      <c r="AC6" s="40">
        <v>106.93</v>
      </c>
      <c r="AD6" s="2">
        <f t="shared" si="0"/>
        <v>1</v>
      </c>
      <c r="AE6" s="138">
        <f t="shared" si="1"/>
        <v>2.4374238305053808E-3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-168.6200000000008</v>
      </c>
      <c r="R7">
        <v>0</v>
      </c>
      <c r="W7" s="157">
        <v>42720</v>
      </c>
      <c r="X7" s="40">
        <v>108.09</v>
      </c>
      <c r="Y7" s="40">
        <v>108.18</v>
      </c>
      <c r="Z7" s="40">
        <v>106.11</v>
      </c>
      <c r="AA7" s="40">
        <v>106.67</v>
      </c>
      <c r="AB7" s="95">
        <v>2553000</v>
      </c>
      <c r="AC7" s="40">
        <v>106.67</v>
      </c>
      <c r="AD7" s="2">
        <f t="shared" si="0"/>
        <v>2.0700000000000074</v>
      </c>
      <c r="AE7" s="138">
        <f t="shared" si="1"/>
        <v>-1.3319766904079211E-2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57">
        <v>42719</v>
      </c>
      <c r="X8" s="40">
        <v>107.23</v>
      </c>
      <c r="Y8" s="40">
        <v>109.24</v>
      </c>
      <c r="Z8" s="40">
        <v>106.79</v>
      </c>
      <c r="AA8" s="40">
        <v>108.11</v>
      </c>
      <c r="AB8" s="95">
        <v>1374800</v>
      </c>
      <c r="AC8" s="40">
        <v>108.11</v>
      </c>
      <c r="AD8" s="2">
        <f t="shared" si="0"/>
        <v>2.4499999999999886</v>
      </c>
      <c r="AE8" s="138">
        <f t="shared" si="1"/>
        <v>4.9265662762596474E-3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57">
        <v>42718</v>
      </c>
      <c r="X9" s="40">
        <v>109.54</v>
      </c>
      <c r="Y9" s="40">
        <v>110.24</v>
      </c>
      <c r="Z9" s="40">
        <v>107.46</v>
      </c>
      <c r="AA9" s="40">
        <v>107.58</v>
      </c>
      <c r="AB9" s="95">
        <v>1839900</v>
      </c>
      <c r="AC9" s="40">
        <v>107.58</v>
      </c>
      <c r="AD9" s="2">
        <f t="shared" si="0"/>
        <v>2.7800000000000011</v>
      </c>
      <c r="AE9" s="138">
        <f t="shared" si="1"/>
        <v>-2.0486205954657222E-2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M33</f>
        <v>-168.6200000000008</v>
      </c>
      <c r="W10" s="157">
        <v>42717</v>
      </c>
      <c r="X10" s="40">
        <v>110.83</v>
      </c>
      <c r="Y10" s="40">
        <v>111.39</v>
      </c>
      <c r="Z10" s="40">
        <v>108.45</v>
      </c>
      <c r="AA10" s="40">
        <v>109.83</v>
      </c>
      <c r="AB10" s="95">
        <v>1744000</v>
      </c>
      <c r="AC10" s="40">
        <v>109.83</v>
      </c>
      <c r="AD10" s="2">
        <f t="shared" si="0"/>
        <v>2.9399999999999977</v>
      </c>
      <c r="AE10" s="138">
        <f t="shared" si="1"/>
        <v>-7.7694462011022036E-3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2.1600000000000001E-2</v>
      </c>
      <c r="W11" s="157">
        <v>42716</v>
      </c>
      <c r="X11" s="40">
        <v>110.78</v>
      </c>
      <c r="Y11" s="40">
        <v>111.43</v>
      </c>
      <c r="Z11" s="40">
        <v>109.4</v>
      </c>
      <c r="AA11" s="40">
        <v>110.69</v>
      </c>
      <c r="AB11" s="95">
        <v>1854500</v>
      </c>
      <c r="AC11" s="40">
        <v>110.69</v>
      </c>
      <c r="AD11" s="2">
        <f t="shared" si="0"/>
        <v>2.0300000000000011</v>
      </c>
      <c r="AE11" s="138">
        <f t="shared" si="1"/>
        <v>8.1374321880645084E-4</v>
      </c>
    </row>
    <row r="12" spans="1:31" x14ac:dyDescent="0.25">
      <c r="W12" s="157">
        <v>42713</v>
      </c>
      <c r="X12" s="40">
        <v>109.89</v>
      </c>
      <c r="Y12" s="40">
        <v>110.72</v>
      </c>
      <c r="Z12" s="40">
        <v>109.13</v>
      </c>
      <c r="AA12" s="40">
        <v>110.6</v>
      </c>
      <c r="AB12" s="95">
        <v>1457000</v>
      </c>
      <c r="AC12" s="40">
        <v>110.6</v>
      </c>
      <c r="AD12" s="2">
        <f t="shared" si="0"/>
        <v>1.5900000000000034</v>
      </c>
      <c r="AE12" s="138">
        <f t="shared" si="1"/>
        <v>5.2717687693146775E-3</v>
      </c>
    </row>
    <row r="13" spans="1:31" x14ac:dyDescent="0.25">
      <c r="W13" s="157">
        <v>42712</v>
      </c>
      <c r="X13" s="40">
        <v>109.88</v>
      </c>
      <c r="Y13" s="40">
        <v>110.38</v>
      </c>
      <c r="Z13" s="40">
        <v>109</v>
      </c>
      <c r="AA13" s="40">
        <v>110.02</v>
      </c>
      <c r="AB13" s="95">
        <v>1360500</v>
      </c>
      <c r="AC13" s="40">
        <v>110.02</v>
      </c>
      <c r="AD13" s="2">
        <f t="shared" si="0"/>
        <v>1.3799999999999955</v>
      </c>
      <c r="AE13" s="138">
        <f t="shared" si="1"/>
        <v>2.4601366742595943E-3</v>
      </c>
    </row>
    <row r="14" spans="1:31" x14ac:dyDescent="0.25">
      <c r="W14" s="157">
        <v>42711</v>
      </c>
      <c r="X14" s="40">
        <v>106.64</v>
      </c>
      <c r="Y14" s="40">
        <v>109.86</v>
      </c>
      <c r="Z14" s="40">
        <v>106.05</v>
      </c>
      <c r="AA14" s="40">
        <v>109.75</v>
      </c>
      <c r="AB14" s="95">
        <v>1906400</v>
      </c>
      <c r="AC14" s="40">
        <v>109.75</v>
      </c>
      <c r="AD14" s="2">
        <f t="shared" si="0"/>
        <v>3.8100000000000023</v>
      </c>
      <c r="AE14" s="138">
        <f t="shared" si="1"/>
        <v>3.3330194896902476E-2</v>
      </c>
    </row>
    <row r="15" spans="1:31" x14ac:dyDescent="0.25">
      <c r="W15" s="157">
        <v>42710</v>
      </c>
      <c r="X15" s="40">
        <v>105.96</v>
      </c>
      <c r="Y15" s="40">
        <v>106.25</v>
      </c>
      <c r="Z15" s="40">
        <v>105.16</v>
      </c>
      <c r="AA15" s="40">
        <v>106.21</v>
      </c>
      <c r="AB15" s="95">
        <v>1349600</v>
      </c>
      <c r="AC15" s="40">
        <v>106.21</v>
      </c>
      <c r="AD15" s="2">
        <f t="shared" si="0"/>
        <v>1.0900000000000034</v>
      </c>
      <c r="AE15" s="138">
        <f t="shared" si="1"/>
        <v>2.3593808984523346E-3</v>
      </c>
    </row>
    <row r="16" spans="1:31" x14ac:dyDescent="0.25">
      <c r="W16" s="157">
        <v>42709</v>
      </c>
      <c r="X16" s="40">
        <v>106.2</v>
      </c>
      <c r="Y16" s="40">
        <v>106.92</v>
      </c>
      <c r="Z16" s="40">
        <v>105.62</v>
      </c>
      <c r="AA16" s="40">
        <v>105.96</v>
      </c>
      <c r="AB16" s="95">
        <v>1743100</v>
      </c>
      <c r="AC16" s="40">
        <v>105.96</v>
      </c>
      <c r="AD16" s="2">
        <f t="shared" si="0"/>
        <v>1.2999999999999972</v>
      </c>
      <c r="AE16" s="138">
        <f t="shared" si="1"/>
        <v>3.4090909090909172E-3</v>
      </c>
    </row>
    <row r="17" spans="1:31" x14ac:dyDescent="0.25">
      <c r="W17" s="157">
        <v>42706</v>
      </c>
      <c r="X17" s="40">
        <v>106.65</v>
      </c>
      <c r="Y17" s="40">
        <v>107.1</v>
      </c>
      <c r="Z17" s="40">
        <v>105.09</v>
      </c>
      <c r="AA17" s="40">
        <v>105.6</v>
      </c>
      <c r="AB17" s="95">
        <v>1781800</v>
      </c>
      <c r="AC17" s="40">
        <v>105.6</v>
      </c>
      <c r="AD17" s="2">
        <f t="shared" si="0"/>
        <v>2.0099999999999909</v>
      </c>
      <c r="AE17" s="138">
        <f t="shared" si="1"/>
        <v>-1.1513619769727645E-2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42705</v>
      </c>
      <c r="X18" s="40">
        <v>106.87</v>
      </c>
      <c r="Y18" s="40">
        <v>107.89</v>
      </c>
      <c r="Z18" s="40">
        <v>106.58</v>
      </c>
      <c r="AA18" s="40">
        <v>106.83</v>
      </c>
      <c r="AB18" s="95">
        <v>2058200</v>
      </c>
      <c r="AC18" s="40">
        <v>106.83</v>
      </c>
      <c r="AD18" s="2">
        <f t="shared" si="0"/>
        <v>1.3100000000000023</v>
      </c>
      <c r="AE18" s="138">
        <f t="shared" si="1"/>
        <v>3.4754837497652513E-3</v>
      </c>
    </row>
    <row r="19" spans="1:31" x14ac:dyDescent="0.25">
      <c r="W19" s="157">
        <v>42704</v>
      </c>
      <c r="X19" s="40">
        <v>105</v>
      </c>
      <c r="Y19" s="40">
        <v>107.32</v>
      </c>
      <c r="Z19" s="40">
        <v>104.75</v>
      </c>
      <c r="AA19" s="40">
        <v>106.46</v>
      </c>
      <c r="AB19" s="95">
        <v>3328200</v>
      </c>
      <c r="AC19" s="40">
        <v>106.46</v>
      </c>
      <c r="AD19" s="2">
        <f t="shared" si="0"/>
        <v>2.5699999999999932</v>
      </c>
      <c r="AE19" s="138">
        <f t="shared" si="1"/>
        <v>2.0024911372999776E-2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4" t="s">
        <v>65</v>
      </c>
      <c r="G20" s="229" t="s">
        <v>152</v>
      </c>
      <c r="H20" s="229" t="s">
        <v>88</v>
      </c>
      <c r="I20" s="229" t="s">
        <v>156</v>
      </c>
      <c r="W20" s="157">
        <v>42703</v>
      </c>
      <c r="X20" s="40">
        <v>103.82</v>
      </c>
      <c r="Y20" s="40">
        <v>104.86</v>
      </c>
      <c r="Z20" s="40">
        <v>103.23</v>
      </c>
      <c r="AA20" s="40">
        <v>104.37</v>
      </c>
      <c r="AB20" s="95">
        <v>2258800</v>
      </c>
      <c r="AC20" s="40">
        <v>104.37</v>
      </c>
      <c r="AD20" s="2">
        <f t="shared" si="0"/>
        <v>1.6299999999999955</v>
      </c>
      <c r="AE20" s="138">
        <f t="shared" si="1"/>
        <v>3.6541975189923193E-3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42702</v>
      </c>
      <c r="X21" s="40">
        <v>103.72</v>
      </c>
      <c r="Y21" s="40">
        <v>104.24</v>
      </c>
      <c r="Z21" s="40">
        <v>102.77</v>
      </c>
      <c r="AA21" s="40">
        <v>103.99</v>
      </c>
      <c r="AB21" s="95">
        <v>1620900</v>
      </c>
      <c r="AC21" s="40">
        <v>103.99</v>
      </c>
      <c r="AD21" s="2">
        <f t="shared" si="0"/>
        <v>1.4699999999999989</v>
      </c>
      <c r="AE21" s="138">
        <f t="shared" si="1"/>
        <v>-3.3544182480353957E-3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42699</v>
      </c>
      <c r="X22" s="40">
        <v>104.24</v>
      </c>
      <c r="Y22" s="40">
        <v>104.56</v>
      </c>
      <c r="Z22" s="40">
        <v>103.91</v>
      </c>
      <c r="AA22" s="40">
        <v>104.34</v>
      </c>
      <c r="AB22" s="95">
        <v>919900</v>
      </c>
      <c r="AC22" s="40">
        <v>104.34</v>
      </c>
      <c r="AD22" s="2">
        <f t="shared" si="0"/>
        <v>0.65000000000000568</v>
      </c>
      <c r="AE22" s="138">
        <f t="shared" si="1"/>
        <v>2.8835063437140374E-3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190</v>
      </c>
      <c r="W23" s="157">
        <v>42697</v>
      </c>
      <c r="X23" s="40">
        <v>103.75</v>
      </c>
      <c r="Y23" s="40">
        <v>104.77</v>
      </c>
      <c r="Z23" s="40">
        <v>103.75</v>
      </c>
      <c r="AA23" s="40">
        <v>104.04</v>
      </c>
      <c r="AB23" s="95">
        <v>1505300</v>
      </c>
      <c r="AC23" s="40">
        <v>104.04</v>
      </c>
      <c r="AD23" s="2">
        <f t="shared" si="0"/>
        <v>1.019999999999996</v>
      </c>
      <c r="AE23" s="138">
        <f t="shared" si="1"/>
        <v>1.1547344110856006E-3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42696</v>
      </c>
      <c r="X24" s="40">
        <v>104.93</v>
      </c>
      <c r="Y24" s="40">
        <v>105.5</v>
      </c>
      <c r="Z24" s="40">
        <v>103.75</v>
      </c>
      <c r="AA24" s="40">
        <v>103.92</v>
      </c>
      <c r="AB24" s="95">
        <v>1821300</v>
      </c>
      <c r="AC24" s="40">
        <v>103.92</v>
      </c>
      <c r="AD24" s="2">
        <f t="shared" si="0"/>
        <v>1.75</v>
      </c>
      <c r="AE24" s="138">
        <f t="shared" si="1"/>
        <v>-6.5009560229444263E-3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42695</v>
      </c>
      <c r="X25" s="40">
        <v>103.76</v>
      </c>
      <c r="Y25" s="40">
        <v>105.3</v>
      </c>
      <c r="Z25" s="40">
        <v>103.62</v>
      </c>
      <c r="AA25" s="40">
        <v>104.6</v>
      </c>
      <c r="AB25" s="95">
        <v>1708900</v>
      </c>
      <c r="AC25" s="40">
        <v>104.6</v>
      </c>
      <c r="AD25" s="2">
        <f t="shared" si="0"/>
        <v>1.6799999999999926</v>
      </c>
      <c r="AE25" s="138">
        <f t="shared" si="1"/>
        <v>1.1116481391976629E-2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42692</v>
      </c>
      <c r="X26" s="40">
        <v>102.93</v>
      </c>
      <c r="Y26" s="40">
        <v>103.98</v>
      </c>
      <c r="Z26" s="40">
        <v>102.76</v>
      </c>
      <c r="AA26" s="40">
        <v>103.45</v>
      </c>
      <c r="AB26" s="95">
        <v>1865900</v>
      </c>
      <c r="AC26" s="40">
        <v>103.45</v>
      </c>
      <c r="AD26" s="2">
        <f t="shared" si="0"/>
        <v>1.2199999999999989</v>
      </c>
      <c r="AE26" s="138">
        <f t="shared" si="1"/>
        <v>3.0056234244715263E-3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42691</v>
      </c>
      <c r="X27" s="40">
        <v>103</v>
      </c>
      <c r="Y27" s="40">
        <v>103.44</v>
      </c>
      <c r="Z27" s="40">
        <v>102.59</v>
      </c>
      <c r="AA27" s="40">
        <v>103.14</v>
      </c>
      <c r="AB27" s="95">
        <v>2566600</v>
      </c>
      <c r="AC27" s="40">
        <v>103.14</v>
      </c>
      <c r="AD27" s="2">
        <f t="shared" si="0"/>
        <v>0.84999999999999432</v>
      </c>
      <c r="AE27" s="138">
        <f t="shared" si="1"/>
        <v>1.3592233009709354E-3</v>
      </c>
    </row>
    <row r="28" spans="1:31" x14ac:dyDescent="0.25">
      <c r="W28" s="157">
        <v>42690</v>
      </c>
      <c r="X28" s="40">
        <v>104.07</v>
      </c>
      <c r="Y28" s="40">
        <v>104.38</v>
      </c>
      <c r="Z28" s="40">
        <v>102.7</v>
      </c>
      <c r="AA28" s="40">
        <v>103</v>
      </c>
      <c r="AB28" s="95">
        <v>2030900</v>
      </c>
      <c r="AC28" s="40">
        <v>103</v>
      </c>
      <c r="AD28" s="2">
        <f t="shared" si="0"/>
        <v>1.6799999999999926</v>
      </c>
      <c r="AE28" s="138">
        <f t="shared" si="1"/>
        <v>-1.5108051252629595E-2</v>
      </c>
    </row>
    <row r="29" spans="1:31" x14ac:dyDescent="0.25">
      <c r="W29" s="157">
        <v>42689</v>
      </c>
      <c r="X29" s="40">
        <v>103.99</v>
      </c>
      <c r="Y29" s="40">
        <v>104.78</v>
      </c>
      <c r="Z29" s="40">
        <v>102.79</v>
      </c>
      <c r="AA29" s="40">
        <v>104.58</v>
      </c>
      <c r="AB29" s="95">
        <v>1974200</v>
      </c>
      <c r="AC29" s="40">
        <v>104.58</v>
      </c>
      <c r="AD29" s="2">
        <f t="shared" si="0"/>
        <v>1.9899999999999949</v>
      </c>
      <c r="AE29" s="138">
        <f t="shared" si="1"/>
        <v>5.6736224636984023E-3</v>
      </c>
    </row>
    <row r="30" spans="1:31" x14ac:dyDescent="0.25">
      <c r="W30" s="157">
        <v>42688</v>
      </c>
      <c r="X30" s="40">
        <v>101</v>
      </c>
      <c r="Y30" s="40">
        <v>104.87</v>
      </c>
      <c r="Z30" s="40">
        <v>100.91</v>
      </c>
      <c r="AA30" s="40">
        <v>103.99</v>
      </c>
      <c r="AB30" s="95">
        <v>3115900</v>
      </c>
      <c r="AC30" s="40">
        <v>103.99</v>
      </c>
      <c r="AD30" s="2">
        <f t="shared" si="0"/>
        <v>3.960000000000008</v>
      </c>
      <c r="AE30" s="138">
        <f t="shared" si="1"/>
        <v>3.052224754731947E-2</v>
      </c>
    </row>
    <row r="31" spans="1:31" x14ac:dyDescent="0.25">
      <c r="W31" s="157">
        <v>42685</v>
      </c>
      <c r="X31" s="40">
        <v>99.91</v>
      </c>
      <c r="Y31" s="40">
        <v>100.93</v>
      </c>
      <c r="Z31" s="40">
        <v>98.92</v>
      </c>
      <c r="AA31" s="40">
        <v>100.91</v>
      </c>
      <c r="AB31" s="95">
        <v>2734200</v>
      </c>
      <c r="AC31" s="40">
        <v>100.91</v>
      </c>
      <c r="AD31" s="2">
        <f t="shared" si="0"/>
        <v>2.0100000000000051</v>
      </c>
      <c r="AE31" s="138">
        <f t="shared" si="1"/>
        <v>4.0796019900497527E-3</v>
      </c>
    </row>
    <row r="32" spans="1:31" x14ac:dyDescent="0.25">
      <c r="W32" s="157">
        <v>42684</v>
      </c>
      <c r="X32" s="40">
        <v>99.79</v>
      </c>
      <c r="Y32" s="40">
        <v>101.19</v>
      </c>
      <c r="Z32" s="40">
        <v>99.07</v>
      </c>
      <c r="AA32" s="40">
        <v>100.5</v>
      </c>
      <c r="AB32" s="95">
        <v>4422300</v>
      </c>
      <c r="AC32" s="40">
        <v>100.5</v>
      </c>
      <c r="AD32" s="2">
        <f t="shared" si="0"/>
        <v>2.1200000000000045</v>
      </c>
      <c r="AE32" s="138">
        <f t="shared" si="1"/>
        <v>1.7206477732793601E-2</v>
      </c>
    </row>
    <row r="33" spans="1:31" x14ac:dyDescent="0.25">
      <c r="L33" t="s">
        <v>65</v>
      </c>
      <c r="M33" s="2">
        <f>K51+M51-F51</f>
        <v>-168.6200000000008</v>
      </c>
      <c r="W33" s="157">
        <v>42683</v>
      </c>
      <c r="X33" s="40">
        <v>95.71</v>
      </c>
      <c r="Y33" s="40">
        <v>100.73</v>
      </c>
      <c r="Z33" s="40">
        <v>95.1</v>
      </c>
      <c r="AA33" s="40">
        <v>98.8</v>
      </c>
      <c r="AB33" s="95">
        <v>5759400</v>
      </c>
      <c r="AC33" s="40">
        <v>98.8</v>
      </c>
      <c r="AD33" s="2">
        <f t="shared" si="0"/>
        <v>5.6300000000000097</v>
      </c>
      <c r="AE33" s="138">
        <f t="shared" si="1"/>
        <v>2.9166666666666563E-2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57">
        <v>42682</v>
      </c>
      <c r="X34" s="40">
        <v>94.55</v>
      </c>
      <c r="Y34" s="40">
        <v>96.34</v>
      </c>
      <c r="Z34" s="40">
        <v>94.09</v>
      </c>
      <c r="AA34" s="40">
        <v>96</v>
      </c>
      <c r="AB34" s="95">
        <v>1553900</v>
      </c>
      <c r="AC34" s="40">
        <v>96</v>
      </c>
      <c r="AD34" s="2">
        <f t="shared" si="0"/>
        <v>2.25</v>
      </c>
      <c r="AE34" s="138">
        <f t="shared" si="1"/>
        <v>1.1058451816745585E-2</v>
      </c>
    </row>
    <row r="35" spans="1:31" x14ac:dyDescent="0.25">
      <c r="A35" s="390" t="s">
        <v>47</v>
      </c>
      <c r="B35" s="380">
        <v>42185</v>
      </c>
      <c r="C35" s="381">
        <v>10</v>
      </c>
      <c r="D35" s="382">
        <v>88.85</v>
      </c>
      <c r="E35" s="382">
        <v>0</v>
      </c>
      <c r="F35" s="382">
        <f t="shared" ref="F35:F40" si="2">C35*D35</f>
        <v>888.5</v>
      </c>
      <c r="G35" s="380">
        <v>42310</v>
      </c>
      <c r="H35" s="385">
        <v>75</v>
      </c>
      <c r="I35" s="382">
        <v>80.650000000000006</v>
      </c>
      <c r="J35" s="381">
        <v>7.06</v>
      </c>
      <c r="K35" s="381">
        <f>H35*I35-J35</f>
        <v>6041.69</v>
      </c>
      <c r="L35" s="380">
        <v>42257</v>
      </c>
      <c r="M35" s="382">
        <v>35.4</v>
      </c>
      <c r="W35" s="157">
        <v>42681</v>
      </c>
      <c r="X35" s="40">
        <v>92.49</v>
      </c>
      <c r="Y35" s="40">
        <v>94.99</v>
      </c>
      <c r="Z35" s="40">
        <v>92.49</v>
      </c>
      <c r="AA35" s="40">
        <v>94.95</v>
      </c>
      <c r="AB35" s="95">
        <v>1481900</v>
      </c>
      <c r="AC35" s="40">
        <v>94.95</v>
      </c>
      <c r="AD35" s="2">
        <f t="shared" si="0"/>
        <v>2.5</v>
      </c>
      <c r="AE35" s="138">
        <f t="shared" si="1"/>
        <v>3.6345776031434074E-2</v>
      </c>
    </row>
    <row r="36" spans="1:31" x14ac:dyDescent="0.25">
      <c r="A36" s="391" t="s">
        <v>71</v>
      </c>
      <c r="B36" s="380">
        <v>42214</v>
      </c>
      <c r="C36" s="381">
        <v>10</v>
      </c>
      <c r="D36" s="382">
        <v>83</v>
      </c>
      <c r="E36" s="382">
        <v>0</v>
      </c>
      <c r="F36" s="382">
        <f t="shared" si="2"/>
        <v>830</v>
      </c>
      <c r="G36" s="380">
        <v>42335</v>
      </c>
      <c r="H36" s="385">
        <v>60</v>
      </c>
      <c r="I36" s="382">
        <v>95.71</v>
      </c>
      <c r="J36" s="382">
        <v>0.11</v>
      </c>
      <c r="K36" s="381">
        <f>H36*I36-J36</f>
        <v>5742.49</v>
      </c>
      <c r="L36" s="381"/>
      <c r="M36" s="382"/>
      <c r="W36" s="157">
        <v>42678</v>
      </c>
      <c r="X36" s="40">
        <v>91.79</v>
      </c>
      <c r="Y36" s="40">
        <v>92.39</v>
      </c>
      <c r="Z36" s="40">
        <v>91.28</v>
      </c>
      <c r="AA36" s="40">
        <v>91.62</v>
      </c>
      <c r="AB36" s="95">
        <v>762600</v>
      </c>
      <c r="AC36" s="40">
        <v>91.62</v>
      </c>
      <c r="AD36" s="2">
        <f t="shared" si="0"/>
        <v>1.1099999999999994</v>
      </c>
      <c r="AE36" s="138">
        <f t="shared" si="1"/>
        <v>-1.5257192676547682E-3</v>
      </c>
    </row>
    <row r="37" spans="1:31" x14ac:dyDescent="0.25">
      <c r="A37" s="381"/>
      <c r="B37" s="380">
        <v>42221</v>
      </c>
      <c r="C37" s="381">
        <v>30</v>
      </c>
      <c r="D37" s="382">
        <v>84.6</v>
      </c>
      <c r="E37" s="382">
        <v>0</v>
      </c>
      <c r="F37" s="382">
        <f t="shared" si="2"/>
        <v>2538</v>
      </c>
      <c r="G37" s="381"/>
      <c r="H37" s="385"/>
      <c r="I37" s="381"/>
      <c r="J37" s="381"/>
      <c r="K37" s="381"/>
      <c r="L37" s="381"/>
      <c r="M37" s="382"/>
      <c r="W37" s="157">
        <v>42677</v>
      </c>
      <c r="X37" s="40">
        <v>92.21</v>
      </c>
      <c r="Y37" s="40">
        <v>92.53</v>
      </c>
      <c r="Z37" s="40">
        <v>91.55</v>
      </c>
      <c r="AA37" s="40">
        <v>91.76</v>
      </c>
      <c r="AB37" s="95">
        <v>1295700</v>
      </c>
      <c r="AC37" s="40">
        <v>91.76</v>
      </c>
      <c r="AD37" s="2">
        <f t="shared" si="0"/>
        <v>0.98000000000000398</v>
      </c>
      <c r="AE37" s="138">
        <f t="shared" si="1"/>
        <v>-2.5002717686704035E-3</v>
      </c>
    </row>
    <row r="38" spans="1:31" x14ac:dyDescent="0.25">
      <c r="A38" s="381"/>
      <c r="B38" s="380">
        <v>42222</v>
      </c>
      <c r="C38" s="381">
        <v>10</v>
      </c>
      <c r="D38" s="382">
        <v>83.08</v>
      </c>
      <c r="E38" s="382">
        <v>0</v>
      </c>
      <c r="F38" s="382">
        <f t="shared" si="2"/>
        <v>830.8</v>
      </c>
      <c r="G38" s="381"/>
      <c r="H38" s="385"/>
      <c r="I38" s="381"/>
      <c r="J38" s="381"/>
      <c r="K38" s="381"/>
      <c r="L38" s="381"/>
      <c r="M38" s="382"/>
      <c r="W38" s="157">
        <v>42676</v>
      </c>
      <c r="X38" s="40">
        <v>91.42</v>
      </c>
      <c r="Y38" s="40">
        <v>92.53</v>
      </c>
      <c r="Z38" s="40">
        <v>91.32</v>
      </c>
      <c r="AA38" s="40">
        <v>91.99</v>
      </c>
      <c r="AB38" s="95">
        <v>1687900</v>
      </c>
      <c r="AC38" s="40">
        <v>91.99</v>
      </c>
      <c r="AD38" s="2">
        <f t="shared" si="0"/>
        <v>1.210000000000008</v>
      </c>
      <c r="AE38" s="138" t="e">
        <f t="shared" si="1"/>
        <v>#DIV/0!</v>
      </c>
    </row>
    <row r="39" spans="1:31" x14ac:dyDescent="0.25">
      <c r="A39" s="381"/>
      <c r="B39" s="380">
        <v>42272</v>
      </c>
      <c r="C39" s="381">
        <v>15</v>
      </c>
      <c r="D39" s="382">
        <v>77.3</v>
      </c>
      <c r="E39" s="382">
        <v>0</v>
      </c>
      <c r="F39" s="382">
        <f t="shared" si="2"/>
        <v>1159.5</v>
      </c>
      <c r="G39" s="381"/>
      <c r="H39" s="385"/>
      <c r="I39" s="381"/>
      <c r="J39" s="381"/>
      <c r="K39" s="381"/>
      <c r="L39" s="381"/>
      <c r="M39" s="381"/>
      <c r="W39" s="157">
        <v>42676</v>
      </c>
      <c r="X39" s="40" t="s">
        <v>439</v>
      </c>
      <c r="Y39" s="40"/>
      <c r="Z39" s="40"/>
      <c r="AA39" s="40"/>
      <c r="AB39" s="95"/>
      <c r="AC39" s="40"/>
      <c r="AD39" s="2">
        <f t="shared" si="0"/>
        <v>0</v>
      </c>
      <c r="AE39" s="138">
        <f t="shared" si="1"/>
        <v>-1</v>
      </c>
    </row>
    <row r="40" spans="1:31" x14ac:dyDescent="0.25">
      <c r="A40" s="381"/>
      <c r="B40" s="380">
        <v>42335</v>
      </c>
      <c r="C40" s="381">
        <v>60</v>
      </c>
      <c r="D40" s="382">
        <v>95.69</v>
      </c>
      <c r="E40" s="382">
        <v>0</v>
      </c>
      <c r="F40" s="382">
        <f t="shared" si="2"/>
        <v>5741.4</v>
      </c>
      <c r="G40" s="381"/>
      <c r="H40" s="385"/>
      <c r="I40" s="381"/>
      <c r="J40" s="381"/>
      <c r="K40" s="381"/>
      <c r="L40" s="381"/>
      <c r="M40" s="381"/>
      <c r="W40" s="157">
        <v>42675</v>
      </c>
      <c r="X40" s="40">
        <v>93.28</v>
      </c>
      <c r="Y40" s="40">
        <v>93.29</v>
      </c>
      <c r="Z40" s="40">
        <v>90.98</v>
      </c>
      <c r="AA40" s="40">
        <v>91.6</v>
      </c>
      <c r="AB40" s="95">
        <v>1552300</v>
      </c>
      <c r="AC40" s="40">
        <v>91.01</v>
      </c>
      <c r="AD40" s="2">
        <f t="shared" si="0"/>
        <v>2.3100000000000023</v>
      </c>
      <c r="AE40" s="138">
        <f t="shared" si="1"/>
        <v>-1.5043290043290081E-2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5"/>
      <c r="I41" s="381"/>
      <c r="J41" s="381"/>
      <c r="K41" s="381"/>
      <c r="L41" s="381"/>
      <c r="M41" s="381"/>
      <c r="W41" s="157">
        <v>42674</v>
      </c>
      <c r="X41" s="40">
        <v>92.73</v>
      </c>
      <c r="Y41" s="40">
        <v>93.54</v>
      </c>
      <c r="Z41" s="40">
        <v>92.42</v>
      </c>
      <c r="AA41" s="40">
        <v>93</v>
      </c>
      <c r="AB41" s="95">
        <v>1833800</v>
      </c>
      <c r="AC41" s="40">
        <v>92.4</v>
      </c>
      <c r="AD41" s="2">
        <f t="shared" si="0"/>
        <v>1.1200000000000045</v>
      </c>
      <c r="AE41" s="138">
        <f t="shared" si="1"/>
        <v>7.8534031413612926E-3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154" t="s">
        <v>78</v>
      </c>
      <c r="P42" s="154"/>
      <c r="R42" s="34"/>
      <c r="T42" s="155" t="s">
        <v>92</v>
      </c>
      <c r="W42" s="157">
        <v>42671</v>
      </c>
      <c r="X42" s="40">
        <v>91.51</v>
      </c>
      <c r="Y42" s="40">
        <v>93.16</v>
      </c>
      <c r="Z42" s="40">
        <v>91.36</v>
      </c>
      <c r="AA42" s="40">
        <v>92.27</v>
      </c>
      <c r="AB42" s="95">
        <v>2454700</v>
      </c>
      <c r="AC42" s="40">
        <v>91.68</v>
      </c>
      <c r="AD42" s="2">
        <f t="shared" si="0"/>
        <v>1.7999999999999972</v>
      </c>
      <c r="AE42" s="138">
        <f t="shared" si="1"/>
        <v>1.0136624063464161E-2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 t="shared" ref="P43:P63" si="3">O43*$Q$4</f>
        <v>119.702</v>
      </c>
      <c r="Q43" s="2"/>
      <c r="R43" s="34"/>
      <c r="T43" s="10" t="s">
        <v>98</v>
      </c>
      <c r="U43" s="88">
        <v>109.28</v>
      </c>
      <c r="W43" s="157">
        <v>42670</v>
      </c>
      <c r="X43" s="40">
        <v>90.65</v>
      </c>
      <c r="Y43" s="40">
        <v>91.58</v>
      </c>
      <c r="Z43" s="40">
        <v>90.53</v>
      </c>
      <c r="AA43" s="40">
        <v>91.35</v>
      </c>
      <c r="AB43" s="95">
        <v>2478600</v>
      </c>
      <c r="AC43" s="40">
        <v>90.76</v>
      </c>
      <c r="AD43" s="2">
        <f t="shared" si="0"/>
        <v>1.0499999999999972</v>
      </c>
      <c r="AE43" s="138">
        <f t="shared" si="1"/>
        <v>1.4645053102291916E-2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si="3"/>
        <v>118.6138</v>
      </c>
      <c r="Q44" s="2"/>
      <c r="R44" s="34"/>
      <c r="T44" s="10" t="s">
        <v>99</v>
      </c>
      <c r="U44" s="88">
        <v>109.34</v>
      </c>
      <c r="W44" s="157">
        <v>42669</v>
      </c>
      <c r="X44" s="40">
        <v>91.9</v>
      </c>
      <c r="Y44" s="40">
        <v>92.37</v>
      </c>
      <c r="Z44" s="40">
        <v>89.95</v>
      </c>
      <c r="AA44" s="40">
        <v>90.03</v>
      </c>
      <c r="AB44" s="95">
        <v>2340800</v>
      </c>
      <c r="AC44" s="40">
        <v>89.45</v>
      </c>
      <c r="AD44" s="2">
        <f t="shared" si="0"/>
        <v>2.4200000000000017</v>
      </c>
      <c r="AE44" s="138">
        <f t="shared" si="1"/>
        <v>-3.4746951548505489E-2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3"/>
        <v>117.5256</v>
      </c>
      <c r="Q45" s="2"/>
      <c r="R45" s="34"/>
      <c r="T45" s="10" t="s">
        <v>100</v>
      </c>
      <c r="U45" s="88" t="s">
        <v>129</v>
      </c>
      <c r="W45" s="157">
        <v>42668</v>
      </c>
      <c r="X45" s="40">
        <v>92.79</v>
      </c>
      <c r="Y45" s="40">
        <v>93.56</v>
      </c>
      <c r="Z45" s="40">
        <v>92.56</v>
      </c>
      <c r="AA45" s="40">
        <v>93.27</v>
      </c>
      <c r="AB45" s="95">
        <v>2111300</v>
      </c>
      <c r="AC45" s="40">
        <v>92.67</v>
      </c>
      <c r="AD45" s="2">
        <f t="shared" si="0"/>
        <v>1</v>
      </c>
      <c r="AE45" s="138">
        <f t="shared" si="1"/>
        <v>3.4650785056848932E-3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3"/>
        <v>116.4374</v>
      </c>
      <c r="Q46" s="2"/>
      <c r="R46" s="34"/>
      <c r="T46" s="10" t="s">
        <v>101</v>
      </c>
      <c r="U46" s="88" t="s">
        <v>129</v>
      </c>
      <c r="W46" s="157">
        <v>42667</v>
      </c>
      <c r="X46" s="40">
        <v>93.84</v>
      </c>
      <c r="Y46" s="40">
        <v>94.27</v>
      </c>
      <c r="Z46" s="40">
        <v>92.85</v>
      </c>
      <c r="AA46" s="40">
        <v>92.95</v>
      </c>
      <c r="AB46" s="95">
        <v>1350500</v>
      </c>
      <c r="AC46" s="40">
        <v>92.35</v>
      </c>
      <c r="AD46" s="2">
        <f t="shared" si="0"/>
        <v>1.4200000000000017</v>
      </c>
      <c r="AE46" s="138">
        <f t="shared" si="1"/>
        <v>3.2495667244369919E-4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3"/>
        <v>115.3492</v>
      </c>
      <c r="Q47" s="2"/>
      <c r="R47" s="34"/>
      <c r="T47" s="10" t="s">
        <v>102</v>
      </c>
      <c r="U47" s="88">
        <v>105.19</v>
      </c>
      <c r="W47" s="157">
        <v>42664</v>
      </c>
      <c r="X47" s="40">
        <v>92.35</v>
      </c>
      <c r="Y47" s="40">
        <v>93.01</v>
      </c>
      <c r="Z47" s="40">
        <v>92.07</v>
      </c>
      <c r="AA47" s="40">
        <v>92.92</v>
      </c>
      <c r="AB47" s="95">
        <v>1884700</v>
      </c>
      <c r="AC47" s="40">
        <v>92.32</v>
      </c>
      <c r="AD47" s="2">
        <f t="shared" si="0"/>
        <v>0.94000000000001194</v>
      </c>
      <c r="AE47" s="138">
        <f t="shared" si="1"/>
        <v>-2.2695342051227696E-3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3"/>
        <v>114.261</v>
      </c>
      <c r="Q48" s="2"/>
      <c r="R48" s="34"/>
      <c r="T48" s="10" t="s">
        <v>103</v>
      </c>
      <c r="U48" s="88">
        <v>1.3447499999999999</v>
      </c>
      <c r="W48" s="157">
        <v>42663</v>
      </c>
      <c r="X48" s="40">
        <v>95.01</v>
      </c>
      <c r="Y48" s="40">
        <v>95.15</v>
      </c>
      <c r="Z48" s="40">
        <v>92.94</v>
      </c>
      <c r="AA48" s="40">
        <v>93.13</v>
      </c>
      <c r="AB48" s="95">
        <v>1569400</v>
      </c>
      <c r="AC48" s="40">
        <v>92.53</v>
      </c>
      <c r="AD48" s="2">
        <f t="shared" si="0"/>
        <v>2.210000000000008</v>
      </c>
      <c r="AE48" s="138">
        <f t="shared" si="1"/>
        <v>-2.6205009471690133E-2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3"/>
        <v>113.1728</v>
      </c>
      <c r="Q49" s="2"/>
      <c r="R49" s="34"/>
      <c r="T49" s="10" t="s">
        <v>122</v>
      </c>
      <c r="U49" s="88" t="s">
        <v>339</v>
      </c>
      <c r="W49" s="157">
        <v>42662</v>
      </c>
      <c r="X49" s="40">
        <v>95.25</v>
      </c>
      <c r="Y49" s="40">
        <v>96.38</v>
      </c>
      <c r="Z49" s="40">
        <v>94.9</v>
      </c>
      <c r="AA49" s="40">
        <v>95.64</v>
      </c>
      <c r="AB49" s="95">
        <v>1009200</v>
      </c>
      <c r="AC49" s="40">
        <v>95.02</v>
      </c>
      <c r="AD49" s="2">
        <f t="shared" si="0"/>
        <v>1.4799999999999898</v>
      </c>
      <c r="AE49" s="138">
        <f t="shared" si="1"/>
        <v>6.8877821341526424E-3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3"/>
        <v>112.08459999999999</v>
      </c>
      <c r="Q50" s="2"/>
      <c r="R50" s="34"/>
      <c r="T50" s="10"/>
      <c r="U50" s="88"/>
      <c r="W50" s="157">
        <v>42661</v>
      </c>
      <c r="X50" s="40">
        <v>95.25</v>
      </c>
      <c r="Y50" s="40">
        <v>95.69</v>
      </c>
      <c r="Z50" s="40">
        <v>94.48</v>
      </c>
      <c r="AA50" s="40">
        <v>94.98</v>
      </c>
      <c r="AB50" s="95">
        <v>999300</v>
      </c>
      <c r="AC50" s="40">
        <v>94.37</v>
      </c>
      <c r="AD50" s="2">
        <f t="shared" si="0"/>
        <v>1.2099999999999937</v>
      </c>
      <c r="AE50" s="138">
        <f t="shared" si="1"/>
        <v>1.4857264140932802E-3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110.99639999999999</v>
      </c>
      <c r="Q51" s="2"/>
      <c r="R51" s="34"/>
      <c r="T51" s="10" t="s">
        <v>105</v>
      </c>
      <c r="U51" s="88" t="s">
        <v>553</v>
      </c>
      <c r="W51" s="157">
        <v>42660</v>
      </c>
      <c r="X51" s="40">
        <v>94.82</v>
      </c>
      <c r="Y51" s="40">
        <v>95.53</v>
      </c>
      <c r="Z51" s="40">
        <v>94.57</v>
      </c>
      <c r="AA51" s="40">
        <v>94.84</v>
      </c>
      <c r="AB51" s="95">
        <v>1021400</v>
      </c>
      <c r="AC51" s="40">
        <v>94.23</v>
      </c>
      <c r="AD51" s="2">
        <f t="shared" si="0"/>
        <v>0.96000000000000796</v>
      </c>
      <c r="AE51" s="138">
        <f t="shared" si="1"/>
        <v>-1.0601081310293026E-3</v>
      </c>
    </row>
    <row r="52" spans="1:31" x14ac:dyDescent="0.25">
      <c r="O52" s="83">
        <v>1.01</v>
      </c>
      <c r="P52" s="83">
        <f t="shared" si="3"/>
        <v>109.90819999999999</v>
      </c>
      <c r="Q52" s="2"/>
      <c r="R52" s="34"/>
      <c r="T52" s="10" t="s">
        <v>106</v>
      </c>
      <c r="U52" s="88" t="s">
        <v>407</v>
      </c>
      <c r="W52" s="157">
        <v>42657</v>
      </c>
      <c r="X52" s="40">
        <v>95.51</v>
      </c>
      <c r="Y52" s="40">
        <v>96.4</v>
      </c>
      <c r="Z52" s="40">
        <v>94.85</v>
      </c>
      <c r="AA52" s="40">
        <v>94.94</v>
      </c>
      <c r="AB52" s="95">
        <v>1473600</v>
      </c>
      <c r="AC52" s="40">
        <v>94.33</v>
      </c>
      <c r="AD52" s="2">
        <f t="shared" si="0"/>
        <v>1.5500000000000114</v>
      </c>
      <c r="AE52" s="138">
        <f t="shared" si="1"/>
        <v>1.273750132682272E-3</v>
      </c>
    </row>
    <row r="53" spans="1:31" x14ac:dyDescent="0.25">
      <c r="O53" s="83">
        <v>1</v>
      </c>
      <c r="P53" s="83">
        <f t="shared" si="3"/>
        <v>108.82</v>
      </c>
      <c r="Q53" s="2"/>
      <c r="R53" s="34"/>
      <c r="T53" s="10" t="s">
        <v>107</v>
      </c>
      <c r="U53" s="90">
        <v>856003</v>
      </c>
      <c r="W53" s="157">
        <v>42656</v>
      </c>
      <c r="X53" s="40">
        <v>92.81</v>
      </c>
      <c r="Y53" s="40">
        <v>95.03</v>
      </c>
      <c r="Z53" s="40">
        <v>92.47</v>
      </c>
      <c r="AA53" s="40">
        <v>94.82</v>
      </c>
      <c r="AB53" s="95">
        <v>1923000</v>
      </c>
      <c r="AC53" s="40">
        <v>94.21</v>
      </c>
      <c r="AD53" s="2">
        <f t="shared" si="0"/>
        <v>2.5600000000000023</v>
      </c>
      <c r="AE53" s="138">
        <f t="shared" si="1"/>
        <v>1.4975220857573746E-2</v>
      </c>
    </row>
    <row r="54" spans="1:31" x14ac:dyDescent="0.25">
      <c r="O54" s="83">
        <v>0.99</v>
      </c>
      <c r="P54" s="83">
        <f t="shared" si="3"/>
        <v>107.73179999999999</v>
      </c>
      <c r="Q54" s="2"/>
      <c r="R54" s="34"/>
      <c r="T54" s="10" t="s">
        <v>110</v>
      </c>
      <c r="U54" s="90">
        <v>1850350</v>
      </c>
      <c r="W54" s="157">
        <v>42655</v>
      </c>
      <c r="X54" s="40">
        <v>93.85</v>
      </c>
      <c r="Y54" s="40">
        <v>94.34</v>
      </c>
      <c r="Z54" s="40">
        <v>93.2</v>
      </c>
      <c r="AA54" s="40">
        <v>93.42</v>
      </c>
      <c r="AB54" s="95">
        <v>2167300</v>
      </c>
      <c r="AC54" s="40">
        <v>92.82</v>
      </c>
      <c r="AD54" s="2">
        <f t="shared" si="0"/>
        <v>1.1400000000000006</v>
      </c>
      <c r="AE54" s="138">
        <f t="shared" si="1"/>
        <v>-1.3183074633212888E-2</v>
      </c>
    </row>
    <row r="55" spans="1:31" x14ac:dyDescent="0.25">
      <c r="O55" s="83">
        <v>0.98</v>
      </c>
      <c r="P55" s="83">
        <f t="shared" si="3"/>
        <v>106.64359999999999</v>
      </c>
      <c r="Q55" s="2"/>
      <c r="R55" s="34"/>
      <c r="T55" s="10" t="s">
        <v>108</v>
      </c>
      <c r="U55" s="88" t="s">
        <v>554</v>
      </c>
      <c r="W55" s="157">
        <v>42654</v>
      </c>
      <c r="X55" s="40">
        <v>96.59</v>
      </c>
      <c r="Y55" s="40">
        <v>97</v>
      </c>
      <c r="Z55" s="40">
        <v>94.25</v>
      </c>
      <c r="AA55" s="40">
        <v>94.67</v>
      </c>
      <c r="AB55" s="95">
        <v>3044200</v>
      </c>
      <c r="AC55" s="40">
        <v>94.06</v>
      </c>
      <c r="AD55" s="2">
        <f t="shared" si="0"/>
        <v>2.75</v>
      </c>
      <c r="AE55" s="138">
        <f t="shared" si="1"/>
        <v>-1.2078563176136869E-2</v>
      </c>
    </row>
    <row r="56" spans="1:31" x14ac:dyDescent="0.25">
      <c r="O56" s="83">
        <v>0.97</v>
      </c>
      <c r="P56" s="83">
        <f t="shared" si="3"/>
        <v>105.55539999999999</v>
      </c>
      <c r="T56" s="10" t="s">
        <v>111</v>
      </c>
      <c r="U56" s="88">
        <v>20.27</v>
      </c>
      <c r="W56" s="157">
        <v>42653</v>
      </c>
      <c r="X56" s="40">
        <v>97.22</v>
      </c>
      <c r="Y56" s="40">
        <v>97.59</v>
      </c>
      <c r="Z56" s="40">
        <v>95.69</v>
      </c>
      <c r="AA56" s="40">
        <v>95.83</v>
      </c>
      <c r="AB56" s="95">
        <v>1743000</v>
      </c>
      <c r="AC56" s="40">
        <v>95.21</v>
      </c>
      <c r="AD56" s="2">
        <f t="shared" si="0"/>
        <v>1.9000000000000057</v>
      </c>
      <c r="AE56" s="138">
        <f t="shared" si="1"/>
        <v>-9.8793677204659369E-3</v>
      </c>
    </row>
    <row r="57" spans="1:31" x14ac:dyDescent="0.25">
      <c r="O57" s="83">
        <v>0.96</v>
      </c>
      <c r="P57" s="83">
        <f t="shared" si="3"/>
        <v>104.46719999999999</v>
      </c>
      <c r="T57" s="10" t="s">
        <v>112</v>
      </c>
      <c r="U57" s="88">
        <v>5.4</v>
      </c>
      <c r="W57" s="157">
        <v>42650</v>
      </c>
      <c r="X57" s="40">
        <v>97.3</v>
      </c>
      <c r="Y57" s="40">
        <v>97.4</v>
      </c>
      <c r="Z57" s="40">
        <v>96.05</v>
      </c>
      <c r="AA57" s="40">
        <v>96.78</v>
      </c>
      <c r="AB57" s="95">
        <v>1441700</v>
      </c>
      <c r="AC57" s="40">
        <v>96.16</v>
      </c>
      <c r="AD57" s="2">
        <f t="shared" si="0"/>
        <v>1.3500000000000085</v>
      </c>
      <c r="AE57" s="138">
        <f t="shared" si="1"/>
        <v>-6.8167733939268338E-3</v>
      </c>
    </row>
    <row r="58" spans="1:31" x14ac:dyDescent="0.25">
      <c r="O58" s="83">
        <v>0.95</v>
      </c>
      <c r="P58" s="83">
        <f t="shared" si="3"/>
        <v>103.37899999999999</v>
      </c>
      <c r="T58" s="10" t="s">
        <v>109</v>
      </c>
      <c r="U58" s="88" t="s">
        <v>555</v>
      </c>
      <c r="W58" s="157">
        <v>42649</v>
      </c>
      <c r="X58" s="40">
        <v>97.04</v>
      </c>
      <c r="Y58" s="40">
        <v>97.82</v>
      </c>
      <c r="Z58" s="40">
        <v>96.65</v>
      </c>
      <c r="AA58" s="40">
        <v>97.45</v>
      </c>
      <c r="AB58" s="95">
        <v>1638500</v>
      </c>
      <c r="AC58" s="40">
        <v>96.82</v>
      </c>
      <c r="AD58" s="2">
        <f t="shared" si="0"/>
        <v>1.1699999999999875</v>
      </c>
      <c r="AE58" s="138">
        <f t="shared" si="1"/>
        <v>4.252670884762999E-3</v>
      </c>
    </row>
    <row r="59" spans="1:31" x14ac:dyDescent="0.25">
      <c r="O59" s="83">
        <v>0.94</v>
      </c>
      <c r="P59" s="83">
        <f t="shared" si="3"/>
        <v>102.29079999999999</v>
      </c>
      <c r="W59" s="157">
        <v>42648</v>
      </c>
      <c r="X59" s="40">
        <v>96.23</v>
      </c>
      <c r="Y59" s="40">
        <v>97.17</v>
      </c>
      <c r="Z59" s="40">
        <v>96.05</v>
      </c>
      <c r="AA59" s="40">
        <v>97.04</v>
      </c>
      <c r="AB59" s="95">
        <v>1200000</v>
      </c>
      <c r="AC59" s="40">
        <v>96.41</v>
      </c>
      <c r="AD59" s="2">
        <f t="shared" si="0"/>
        <v>1.1200000000000045</v>
      </c>
      <c r="AE59" s="138">
        <f t="shared" si="1"/>
        <v>1.3029315960912058E-2</v>
      </c>
    </row>
    <row r="60" spans="1:31" x14ac:dyDescent="0.25">
      <c r="O60" s="83">
        <v>0.93</v>
      </c>
      <c r="P60" s="83">
        <f t="shared" si="3"/>
        <v>101.2026</v>
      </c>
      <c r="W60" s="157">
        <v>42647</v>
      </c>
      <c r="X60" s="40">
        <v>97.11</v>
      </c>
      <c r="Y60" s="40">
        <v>97.73</v>
      </c>
      <c r="Z60" s="40">
        <v>95.37</v>
      </c>
      <c r="AA60" s="40">
        <v>95.79</v>
      </c>
      <c r="AB60" s="95">
        <v>1456800</v>
      </c>
      <c r="AC60" s="40">
        <v>95.17</v>
      </c>
      <c r="AD60" s="2">
        <f t="shared" si="0"/>
        <v>2.3599999999999994</v>
      </c>
      <c r="AE60" s="138">
        <f t="shared" si="1"/>
        <v>-1.1631529753868608E-2</v>
      </c>
    </row>
    <row r="61" spans="1:31" x14ac:dyDescent="0.25">
      <c r="O61" s="83">
        <v>0.92</v>
      </c>
      <c r="P61" s="83">
        <f t="shared" si="3"/>
        <v>100.1144</v>
      </c>
      <c r="W61" s="157">
        <v>42646</v>
      </c>
      <c r="X61" s="40">
        <v>96.59</v>
      </c>
      <c r="Y61" s="40">
        <v>97.12</v>
      </c>
      <c r="Z61" s="40">
        <v>96.33</v>
      </c>
      <c r="AA61" s="40">
        <v>96.91</v>
      </c>
      <c r="AB61" s="95">
        <v>1350200</v>
      </c>
      <c r="AC61" s="40">
        <v>96.29</v>
      </c>
      <c r="AD61" s="2">
        <f t="shared" si="0"/>
        <v>0.79000000000000625</v>
      </c>
      <c r="AE61" s="138">
        <f t="shared" si="1"/>
        <v>-1.4518303432541346E-3</v>
      </c>
    </row>
    <row r="62" spans="1:31" x14ac:dyDescent="0.25">
      <c r="O62" s="83">
        <v>0.91</v>
      </c>
      <c r="P62" s="83">
        <f t="shared" si="3"/>
        <v>99.026200000000003</v>
      </c>
      <c r="W62" s="157">
        <v>42643</v>
      </c>
      <c r="X62" s="40">
        <v>95.52</v>
      </c>
      <c r="Y62" s="40">
        <v>97.28</v>
      </c>
      <c r="Z62" s="40">
        <v>95.29</v>
      </c>
      <c r="AA62" s="40">
        <v>97.06</v>
      </c>
      <c r="AB62" s="95">
        <v>1921300</v>
      </c>
      <c r="AC62" s="40">
        <v>96.43</v>
      </c>
      <c r="AD62" s="2">
        <f t="shared" si="0"/>
        <v>1.9899999999999949</v>
      </c>
      <c r="AE62" s="138">
        <f t="shared" si="1"/>
        <v>1.9991537973344631E-2</v>
      </c>
    </row>
    <row r="63" spans="1:31" x14ac:dyDescent="0.25">
      <c r="O63" s="83">
        <v>0.9</v>
      </c>
      <c r="P63" s="83">
        <f t="shared" si="3"/>
        <v>97.938000000000002</v>
      </c>
      <c r="W63" s="157">
        <v>42642</v>
      </c>
      <c r="X63" s="40">
        <v>95.55</v>
      </c>
      <c r="Y63" s="40">
        <v>95.87</v>
      </c>
      <c r="Z63" s="40">
        <v>94.84</v>
      </c>
      <c r="AA63" s="40">
        <v>95.15</v>
      </c>
      <c r="AB63" s="95">
        <v>1796500</v>
      </c>
      <c r="AC63" s="40">
        <v>94.54</v>
      </c>
      <c r="AD63" s="2">
        <f t="shared" si="0"/>
        <v>1.0300000000000011</v>
      </c>
      <c r="AE63" s="138">
        <f t="shared" si="1"/>
        <v>-3.8984300916656833E-3</v>
      </c>
    </row>
    <row r="64" spans="1:31" x14ac:dyDescent="0.25">
      <c r="W64" s="157">
        <v>42641</v>
      </c>
      <c r="X64" s="40">
        <v>94.5</v>
      </c>
      <c r="Y64" s="40">
        <v>95.62</v>
      </c>
      <c r="Z64" s="40">
        <v>94.17</v>
      </c>
      <c r="AA64" s="40">
        <v>95.53</v>
      </c>
      <c r="AB64" s="95">
        <v>1100000</v>
      </c>
      <c r="AC64" s="40">
        <v>94.91</v>
      </c>
      <c r="AD64" s="2">
        <f t="shared" si="0"/>
        <v>1.4500000000000028</v>
      </c>
      <c r="AE64" s="138">
        <f t="shared" si="1"/>
        <v>1.1079152018749205E-2</v>
      </c>
    </row>
    <row r="65" spans="23:31" x14ac:dyDescent="0.25">
      <c r="W65" s="157">
        <v>42640</v>
      </c>
      <c r="X65" s="40">
        <v>93.25</v>
      </c>
      <c r="Y65" s="40">
        <v>94.72</v>
      </c>
      <c r="Z65" s="40">
        <v>93.15</v>
      </c>
      <c r="AA65" s="40">
        <v>94.48</v>
      </c>
      <c r="AB65" s="95">
        <v>1086500</v>
      </c>
      <c r="AC65" s="40">
        <v>93.87</v>
      </c>
      <c r="AD65" s="2">
        <f t="shared" si="0"/>
        <v>1.5699999999999932</v>
      </c>
      <c r="AE65" s="138">
        <f t="shared" si="1"/>
        <v>1.2839879154078471E-2</v>
      </c>
    </row>
    <row r="66" spans="23:31" x14ac:dyDescent="0.25">
      <c r="W66" s="157">
        <v>42639</v>
      </c>
      <c r="X66" s="40">
        <v>93.07</v>
      </c>
      <c r="Y66" s="40">
        <v>94.05</v>
      </c>
      <c r="Z66" s="40">
        <v>92.84</v>
      </c>
      <c r="AA66" s="40">
        <v>93.28</v>
      </c>
      <c r="AB66" s="95">
        <v>1114700</v>
      </c>
      <c r="AC66" s="40">
        <v>92.68</v>
      </c>
      <c r="AD66" s="2">
        <f t="shared" si="0"/>
        <v>1.2099999999999937</v>
      </c>
      <c r="AE66" s="138">
        <f t="shared" si="1"/>
        <v>-3.6551279294774197E-3</v>
      </c>
    </row>
    <row r="67" spans="23:31" x14ac:dyDescent="0.25">
      <c r="W67" s="157">
        <v>42636</v>
      </c>
      <c r="X67" s="40">
        <v>93.48</v>
      </c>
      <c r="Y67" s="40">
        <v>94.23</v>
      </c>
      <c r="Z67" s="40">
        <v>93.25</v>
      </c>
      <c r="AA67" s="40">
        <v>93.62</v>
      </c>
      <c r="AB67" s="95">
        <v>889500</v>
      </c>
      <c r="AC67" s="40">
        <v>93.02</v>
      </c>
      <c r="AD67" s="2">
        <f>Y67-Z67</f>
        <v>0.98000000000000398</v>
      </c>
      <c r="AE67" s="138" t="e">
        <f>AC67/#REF!-1</f>
        <v>#REF!</v>
      </c>
    </row>
    <row r="68" spans="23:31" x14ac:dyDescent="0.25">
      <c r="W68" s="157">
        <v>42635</v>
      </c>
      <c r="X68" s="40">
        <v>93.78</v>
      </c>
      <c r="Y68" s="40">
        <v>94.39</v>
      </c>
      <c r="Z68" s="40">
        <v>93.64</v>
      </c>
      <c r="AA68" s="40">
        <v>93.91</v>
      </c>
      <c r="AB68" s="95">
        <v>1280100</v>
      </c>
      <c r="AC68" s="40">
        <v>93.31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5" priority="25">
      <formula>F24&gt;0</formula>
    </cfRule>
    <cfRule type="expression" dxfId="214" priority="26">
      <formula>F24&lt;0</formula>
    </cfRule>
  </conditionalFormatting>
  <conditionalFormatting sqref="H21:H27">
    <cfRule type="expression" dxfId="213" priority="19">
      <formula>H21&gt;0</formula>
    </cfRule>
    <cfRule type="expression" dxfId="212" priority="20">
      <formula>H21&lt;0</formula>
    </cfRule>
  </conditionalFormatting>
  <conditionalFormatting sqref="F21:F23">
    <cfRule type="expression" dxfId="211" priority="5">
      <formula>F21&gt;0</formula>
    </cfRule>
    <cfRule type="expression" dxfId="210" priority="6">
      <formula>F21&lt;0</formula>
    </cfRule>
  </conditionalFormatting>
  <conditionalFormatting sqref="Q8">
    <cfRule type="expression" dxfId="209" priority="1">
      <formula>Q8&gt;0</formula>
    </cfRule>
    <cfRule type="expression" dxfId="208" priority="2">
      <formula>Q8&lt;0</formula>
    </cfRule>
  </conditionalFormatting>
  <conditionalFormatting sqref="Q7">
    <cfRule type="expression" dxfId="207" priority="3">
      <formula>Q7&gt;0</formula>
    </cfRule>
    <cfRule type="expression" dxfId="2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42727</v>
      </c>
      <c r="X2" s="10">
        <v>180.05</v>
      </c>
      <c r="Y2" s="10">
        <v>181.98</v>
      </c>
      <c r="Z2" s="10">
        <v>179.66</v>
      </c>
      <c r="AA2" s="10">
        <v>181.94</v>
      </c>
      <c r="AB2" s="95">
        <v>897700</v>
      </c>
      <c r="AC2" s="10">
        <v>181.94</v>
      </c>
      <c r="AD2" s="2">
        <f>Y2-Z2</f>
        <v>2.3199999999999932</v>
      </c>
      <c r="AE2" s="138">
        <f>AC2/AC3-1</f>
        <v>7.4197120708747732E-3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179.87</v>
      </c>
      <c r="T3" s="63"/>
      <c r="W3" s="133">
        <v>42726</v>
      </c>
      <c r="X3" s="10">
        <v>182.85</v>
      </c>
      <c r="Y3" s="10">
        <v>183</v>
      </c>
      <c r="Z3" s="10">
        <v>179.38</v>
      </c>
      <c r="AA3" s="10">
        <v>180.6</v>
      </c>
      <c r="AB3" s="95">
        <v>1755700</v>
      </c>
      <c r="AC3" s="10">
        <v>180.6</v>
      </c>
      <c r="AD3" s="2">
        <f t="shared" ref="AD3:AD66" si="0">Y3-Z3</f>
        <v>3.6200000000000045</v>
      </c>
      <c r="AE3" s="138">
        <f t="shared" ref="AE3:AE66" si="1">AC3/AC4-1</f>
        <v>-9.2709419057545039E-3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179.87</v>
      </c>
      <c r="R4" s="506">
        <v>-1.8E-3</v>
      </c>
      <c r="T4" s="63"/>
      <c r="W4" s="133">
        <v>42725</v>
      </c>
      <c r="X4" s="10">
        <v>183.73</v>
      </c>
      <c r="Y4" s="10">
        <v>183.99</v>
      </c>
      <c r="Z4" s="10">
        <v>181.78</v>
      </c>
      <c r="AA4" s="10">
        <v>182.29</v>
      </c>
      <c r="AB4" s="95">
        <v>2101300</v>
      </c>
      <c r="AC4" s="10">
        <v>182.29</v>
      </c>
      <c r="AD4" s="2">
        <f t="shared" si="0"/>
        <v>2.210000000000008</v>
      </c>
      <c r="AE4" s="138">
        <f t="shared" si="1"/>
        <v>1.2083264678419692E-3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42724</v>
      </c>
      <c r="X5" s="10">
        <v>181</v>
      </c>
      <c r="Y5" s="10">
        <v>183.28</v>
      </c>
      <c r="Z5" s="10">
        <v>180.14</v>
      </c>
      <c r="AA5" s="10">
        <v>182.07</v>
      </c>
      <c r="AB5" s="95">
        <v>2735200</v>
      </c>
      <c r="AC5" s="10">
        <v>182.07</v>
      </c>
      <c r="AD5" s="2">
        <f t="shared" si="0"/>
        <v>3.1400000000000148</v>
      </c>
      <c r="AE5" s="138">
        <f t="shared" si="1"/>
        <v>8.9216446858029208E-3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42723</v>
      </c>
      <c r="X6" s="10">
        <v>179.07</v>
      </c>
      <c r="Y6" s="10">
        <v>181.41</v>
      </c>
      <c r="Z6" s="10">
        <v>178.12</v>
      </c>
      <c r="AA6" s="10">
        <v>180.46</v>
      </c>
      <c r="AB6" s="95">
        <v>2221900</v>
      </c>
      <c r="AC6" s="10">
        <v>180.46</v>
      </c>
      <c r="AD6" s="2">
        <f t="shared" si="0"/>
        <v>3.289999999999992</v>
      </c>
      <c r="AE6" s="138">
        <f t="shared" si="1"/>
        <v>1.1433695774016428E-2</v>
      </c>
    </row>
    <row r="7" spans="1:31" x14ac:dyDescent="0.25">
      <c r="B7" s="37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182</v>
      </c>
      <c r="Q7" s="2">
        <f>Q10+Q8</f>
        <v>780.73999999999796</v>
      </c>
      <c r="R7">
        <v>0</v>
      </c>
      <c r="T7" s="63"/>
      <c r="W7" s="133">
        <v>42720</v>
      </c>
      <c r="X7" s="10">
        <v>180.75</v>
      </c>
      <c r="Y7" s="10">
        <v>181.09</v>
      </c>
      <c r="Z7" s="10">
        <v>177.48</v>
      </c>
      <c r="AA7" s="10">
        <v>178.42</v>
      </c>
      <c r="AB7" s="95">
        <v>4154100</v>
      </c>
      <c r="AC7" s="10">
        <v>178.42</v>
      </c>
      <c r="AD7" s="2">
        <f t="shared" si="0"/>
        <v>3.6100000000000136</v>
      </c>
      <c r="AE7" s="138">
        <f t="shared" si="1"/>
        <v>-8.8328426198545085E-3</v>
      </c>
    </row>
    <row r="8" spans="1:31" x14ac:dyDescent="0.25">
      <c r="B8" s="37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T8" s="63"/>
      <c r="W8" s="133">
        <v>42719</v>
      </c>
      <c r="X8" s="10">
        <v>178.31</v>
      </c>
      <c r="Y8" s="10">
        <v>181.2</v>
      </c>
      <c r="Z8" s="10">
        <v>176.57</v>
      </c>
      <c r="AA8" s="10">
        <v>180.01</v>
      </c>
      <c r="AB8" s="95">
        <v>3810300</v>
      </c>
      <c r="AC8" s="10">
        <v>180.01</v>
      </c>
      <c r="AD8" s="2">
        <f t="shared" si="0"/>
        <v>4.6299999999999955</v>
      </c>
      <c r="AE8" s="138">
        <f t="shared" si="1"/>
        <v>1.345569192658469E-2</v>
      </c>
    </row>
    <row r="9" spans="1:31" x14ac:dyDescent="0.25">
      <c r="B9" s="37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T9" s="67"/>
      <c r="W9" s="133">
        <v>42718</v>
      </c>
      <c r="X9" s="10">
        <v>178.75</v>
      </c>
      <c r="Y9" s="10">
        <v>179.22</v>
      </c>
      <c r="Z9" s="10">
        <v>176.23</v>
      </c>
      <c r="AA9" s="10">
        <v>177.62</v>
      </c>
      <c r="AB9" s="95">
        <v>4679500</v>
      </c>
      <c r="AC9" s="10">
        <v>177.62</v>
      </c>
      <c r="AD9" s="2">
        <f t="shared" si="0"/>
        <v>2.9900000000000091</v>
      </c>
      <c r="AE9" s="138" t="e">
        <f t="shared" si="1"/>
        <v>#DIV/0!</v>
      </c>
    </row>
    <row r="10" spans="1:31" x14ac:dyDescent="0.25">
      <c r="B10" s="37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M32</f>
        <v>780.73999999999796</v>
      </c>
      <c r="W10" s="133">
        <v>42718</v>
      </c>
      <c r="X10" s="10" t="s">
        <v>428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VALUE(TRIM(CLEAN(MID(U57, FIND("(", U57)+1, 5))))</f>
        <v>2.24E-2</v>
      </c>
      <c r="W11" s="133">
        <v>42717</v>
      </c>
      <c r="X11" s="10">
        <v>178.74</v>
      </c>
      <c r="Y11" s="10">
        <v>181.94</v>
      </c>
      <c r="Z11" s="10">
        <v>178</v>
      </c>
      <c r="AA11" s="10">
        <v>179.44</v>
      </c>
      <c r="AB11" s="95">
        <v>6907600</v>
      </c>
      <c r="AC11" s="10">
        <v>178.42</v>
      </c>
      <c r="AD11" s="2">
        <f t="shared" si="0"/>
        <v>3.9399999999999977</v>
      </c>
      <c r="AE11" s="138">
        <f t="shared" si="1"/>
        <v>7.1690657634770893E-3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42716</v>
      </c>
      <c r="X12" s="10">
        <v>178.05</v>
      </c>
      <c r="Y12" s="10">
        <v>180.77</v>
      </c>
      <c r="Z12" s="10">
        <v>176.56</v>
      </c>
      <c r="AA12" s="10">
        <v>178.16</v>
      </c>
      <c r="AB12" s="95">
        <v>3719400</v>
      </c>
      <c r="AC12" s="10">
        <v>177.15</v>
      </c>
      <c r="AD12" s="2">
        <f t="shared" si="0"/>
        <v>4.210000000000008</v>
      </c>
      <c r="AE12" s="138">
        <f t="shared" si="1"/>
        <v>-5.1665075532093541E-3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42713</v>
      </c>
      <c r="X13" s="10">
        <v>180.95</v>
      </c>
      <c r="Y13" s="10">
        <v>181.9</v>
      </c>
      <c r="Z13" s="10">
        <v>176.9</v>
      </c>
      <c r="AA13" s="10">
        <v>179.09</v>
      </c>
      <c r="AB13" s="95">
        <v>7574400</v>
      </c>
      <c r="AC13" s="10">
        <v>178.07</v>
      </c>
      <c r="AD13" s="2">
        <f t="shared" si="0"/>
        <v>5</v>
      </c>
      <c r="AE13" s="138">
        <f t="shared" si="1"/>
        <v>4.907505596795092E-2</v>
      </c>
    </row>
    <row r="14" spans="1:31" x14ac:dyDescent="0.25">
      <c r="W14" s="133">
        <v>42712</v>
      </c>
      <c r="X14" s="10">
        <v>169.55</v>
      </c>
      <c r="Y14" s="10">
        <v>171.38</v>
      </c>
      <c r="Z14" s="10">
        <v>167.51</v>
      </c>
      <c r="AA14" s="10">
        <v>170.71</v>
      </c>
      <c r="AB14" s="95">
        <v>3836100</v>
      </c>
      <c r="AC14" s="10">
        <v>169.74</v>
      </c>
      <c r="AD14" s="2">
        <f t="shared" si="0"/>
        <v>3.8700000000000045</v>
      </c>
      <c r="AE14" s="138">
        <f t="shared" si="1"/>
        <v>1.282892774031863E-2</v>
      </c>
    </row>
    <row r="15" spans="1:31" x14ac:dyDescent="0.25">
      <c r="W15" s="133">
        <v>42711</v>
      </c>
      <c r="X15" s="10">
        <v>164.76</v>
      </c>
      <c r="Y15" s="10">
        <v>168.55</v>
      </c>
      <c r="Z15" s="10">
        <v>163.66999999999999</v>
      </c>
      <c r="AA15" s="10">
        <v>168.55</v>
      </c>
      <c r="AB15" s="95">
        <v>3265900</v>
      </c>
      <c r="AC15" s="10">
        <v>167.59</v>
      </c>
      <c r="AD15" s="2">
        <f t="shared" si="0"/>
        <v>4.8800000000000239</v>
      </c>
      <c r="AE15" s="138">
        <f t="shared" si="1"/>
        <v>2.3013063118056509E-2</v>
      </c>
    </row>
    <row r="16" spans="1:31" x14ac:dyDescent="0.25">
      <c r="W16" s="133">
        <v>42710</v>
      </c>
      <c r="X16" s="10">
        <v>166.81</v>
      </c>
      <c r="Y16" s="10">
        <v>167.97</v>
      </c>
      <c r="Z16" s="10">
        <v>163.44999999999999</v>
      </c>
      <c r="AA16" s="10">
        <v>164.76</v>
      </c>
      <c r="AB16" s="95">
        <v>3918400</v>
      </c>
      <c r="AC16" s="10">
        <v>163.82</v>
      </c>
      <c r="AD16" s="2">
        <f t="shared" si="0"/>
        <v>4.5200000000000102</v>
      </c>
      <c r="AE16" s="138">
        <f t="shared" si="1"/>
        <v>-8.2934802348810788E-3</v>
      </c>
    </row>
    <row r="17" spans="1:31" x14ac:dyDescent="0.25">
      <c r="W17" s="133">
        <v>42709</v>
      </c>
      <c r="X17" s="10">
        <v>166.01</v>
      </c>
      <c r="Y17" s="10">
        <v>166.61</v>
      </c>
      <c r="Z17" s="10">
        <v>162.4</v>
      </c>
      <c r="AA17" s="10">
        <v>166.13</v>
      </c>
      <c r="AB17" s="95">
        <v>2137200</v>
      </c>
      <c r="AC17" s="10">
        <v>165.19</v>
      </c>
      <c r="AD17" s="2">
        <f t="shared" si="0"/>
        <v>4.210000000000008</v>
      </c>
      <c r="AE17" s="138">
        <f t="shared" si="1"/>
        <v>1.1635740094310787E-2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42706</v>
      </c>
      <c r="X18" s="10">
        <v>163.57</v>
      </c>
      <c r="Y18" s="10">
        <v>164.92</v>
      </c>
      <c r="Z18" s="10">
        <v>160.62</v>
      </c>
      <c r="AA18" s="10">
        <v>164.22</v>
      </c>
      <c r="AB18" s="95">
        <v>2694500</v>
      </c>
      <c r="AC18" s="10">
        <v>163.29</v>
      </c>
      <c r="AD18" s="2">
        <f t="shared" si="0"/>
        <v>4.2999999999999829</v>
      </c>
      <c r="AE18" s="138">
        <f t="shared" si="1"/>
        <v>8.8347955022858304E-3</v>
      </c>
    </row>
    <row r="19" spans="1:31" x14ac:dyDescent="0.25">
      <c r="W19" s="133">
        <v>42705</v>
      </c>
      <c r="X19" s="10">
        <v>170.01</v>
      </c>
      <c r="Y19" s="10">
        <v>170.49</v>
      </c>
      <c r="Z19" s="10">
        <v>161.21</v>
      </c>
      <c r="AA19" s="10">
        <v>162.79</v>
      </c>
      <c r="AB19" s="95">
        <v>4638900</v>
      </c>
      <c r="AC19" s="10">
        <v>161.86000000000001</v>
      </c>
      <c r="AD19" s="2">
        <f t="shared" si="0"/>
        <v>9.2800000000000011</v>
      </c>
      <c r="AE19" s="138">
        <f t="shared" si="1"/>
        <v>-4.5186408683341228E-2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42704</v>
      </c>
      <c r="X20" s="10">
        <v>175.12</v>
      </c>
      <c r="Y20" s="10">
        <v>175.9</v>
      </c>
      <c r="Z20" s="10">
        <v>170.44</v>
      </c>
      <c r="AA20" s="10">
        <v>170.49</v>
      </c>
      <c r="AB20" s="95">
        <v>3124900</v>
      </c>
      <c r="AC20" s="10">
        <v>169.52</v>
      </c>
      <c r="AD20" s="2">
        <f t="shared" si="0"/>
        <v>5.460000000000008</v>
      </c>
      <c r="AE20" s="138">
        <f t="shared" si="1"/>
        <v>-2.8260246488965191E-2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42703</v>
      </c>
      <c r="X21" s="10">
        <v>173.86</v>
      </c>
      <c r="Y21" s="10">
        <v>176.98</v>
      </c>
      <c r="Z21" s="10">
        <v>173.43</v>
      </c>
      <c r="AA21" s="10">
        <v>175.45</v>
      </c>
      <c r="AB21" s="95">
        <v>1851400</v>
      </c>
      <c r="AC21" s="10">
        <v>174.45</v>
      </c>
      <c r="AD21" s="2">
        <f t="shared" si="0"/>
        <v>3.5499999999999829</v>
      </c>
      <c r="AE21" s="138">
        <f t="shared" si="1"/>
        <v>4.5491189680986199E-3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42702</v>
      </c>
      <c r="X22" s="10">
        <v>176.06</v>
      </c>
      <c r="Y22" s="10">
        <v>177.07</v>
      </c>
      <c r="Z22" s="10">
        <v>174.54</v>
      </c>
      <c r="AA22" s="10">
        <v>174.65</v>
      </c>
      <c r="AB22" s="95">
        <v>2657000</v>
      </c>
      <c r="AC22" s="10">
        <v>173.66</v>
      </c>
      <c r="AD22" s="2">
        <f t="shared" si="0"/>
        <v>2.5300000000000011</v>
      </c>
      <c r="AE22" s="138">
        <f t="shared" si="1"/>
        <v>-1.1891891891891881E-2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42699</v>
      </c>
      <c r="X23" s="10">
        <v>176.78</v>
      </c>
      <c r="Y23" s="10">
        <v>177.02</v>
      </c>
      <c r="Z23" s="10">
        <v>175.57</v>
      </c>
      <c r="AA23" s="10">
        <v>176.75</v>
      </c>
      <c r="AB23" s="95">
        <v>819800</v>
      </c>
      <c r="AC23" s="10">
        <v>175.75</v>
      </c>
      <c r="AD23" s="2">
        <f t="shared" si="0"/>
        <v>1.4500000000000171</v>
      </c>
      <c r="AE23" s="138">
        <f t="shared" si="1"/>
        <v>-1.8174589651842599E-3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42697</v>
      </c>
      <c r="X24" s="10">
        <v>176.36</v>
      </c>
      <c r="Y24" s="10">
        <v>177.76</v>
      </c>
      <c r="Z24" s="10">
        <v>175.24</v>
      </c>
      <c r="AA24" s="10">
        <v>177.08</v>
      </c>
      <c r="AB24" s="95">
        <v>2212300</v>
      </c>
      <c r="AC24" s="10">
        <v>176.07</v>
      </c>
      <c r="AD24" s="2">
        <f t="shared" si="0"/>
        <v>2.5199999999999818</v>
      </c>
      <c r="AE24" s="138">
        <f t="shared" si="1"/>
        <v>3.4088972217483082E-4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42696</v>
      </c>
      <c r="X25" s="10">
        <v>173.72</v>
      </c>
      <c r="Y25" s="10">
        <v>177.42</v>
      </c>
      <c r="Z25" s="10">
        <v>173.31</v>
      </c>
      <c r="AA25" s="10">
        <v>177.02</v>
      </c>
      <c r="AB25" s="95">
        <v>3102400</v>
      </c>
      <c r="AC25" s="10">
        <v>176.01</v>
      </c>
      <c r="AD25" s="2">
        <f t="shared" si="0"/>
        <v>4.1099999999999852</v>
      </c>
      <c r="AE25" s="138">
        <f t="shared" si="1"/>
        <v>2.5699300699300709E-2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42695</v>
      </c>
      <c r="X26" s="10">
        <v>169.13</v>
      </c>
      <c r="Y26" s="10">
        <v>172.76</v>
      </c>
      <c r="Z26" s="10">
        <v>169.13</v>
      </c>
      <c r="AA26" s="10">
        <v>172.58</v>
      </c>
      <c r="AB26" s="95">
        <v>2138400</v>
      </c>
      <c r="AC26" s="10">
        <v>171.6</v>
      </c>
      <c r="AD26" s="2">
        <f t="shared" si="0"/>
        <v>3.6299999999999955</v>
      </c>
      <c r="AE26" s="138">
        <f t="shared" si="1"/>
        <v>2.6315789473684292E-2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42692</v>
      </c>
      <c r="X27" s="10">
        <v>166.75</v>
      </c>
      <c r="Y27" s="10">
        <v>169.16</v>
      </c>
      <c r="Z27" s="10">
        <v>166.75</v>
      </c>
      <c r="AA27" s="10">
        <v>168.16</v>
      </c>
      <c r="AB27" s="95">
        <v>1952400</v>
      </c>
      <c r="AC27" s="10">
        <v>167.2</v>
      </c>
      <c r="AD27" s="2">
        <f t="shared" si="0"/>
        <v>2.4099999999999966</v>
      </c>
      <c r="AE27" s="138">
        <f t="shared" si="1"/>
        <v>6.6831236076825284E-3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42691</v>
      </c>
      <c r="X28" s="10">
        <v>167.35</v>
      </c>
      <c r="Y28" s="10">
        <v>169.02</v>
      </c>
      <c r="Z28" s="10">
        <v>166.02</v>
      </c>
      <c r="AA28" s="10">
        <v>167.04</v>
      </c>
      <c r="AB28" s="95">
        <v>1810000</v>
      </c>
      <c r="AC28" s="10">
        <v>166.09</v>
      </c>
      <c r="AD28" s="2">
        <f t="shared" si="0"/>
        <v>3</v>
      </c>
      <c r="AE28" s="138">
        <f t="shared" si="1"/>
        <v>-4.733940556088112E-3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42690</v>
      </c>
      <c r="X29" s="10">
        <v>166.3</v>
      </c>
      <c r="Y29" s="10">
        <v>168.17</v>
      </c>
      <c r="Z29" s="10">
        <v>165.75</v>
      </c>
      <c r="AA29" s="10">
        <v>167.83</v>
      </c>
      <c r="AB29" s="95">
        <v>1333300</v>
      </c>
      <c r="AC29" s="10">
        <v>166.88</v>
      </c>
      <c r="AD29" s="2">
        <f t="shared" si="0"/>
        <v>2.4199999999999875</v>
      </c>
      <c r="AE29" s="138">
        <f t="shared" si="1"/>
        <v>8.338368580060429E-3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42689</v>
      </c>
      <c r="X30" s="10">
        <v>164.83</v>
      </c>
      <c r="Y30" s="10">
        <v>167.5</v>
      </c>
      <c r="Z30" s="10">
        <v>163.61000000000001</v>
      </c>
      <c r="AA30" s="10">
        <v>166.45</v>
      </c>
      <c r="AB30" s="95">
        <v>2538000</v>
      </c>
      <c r="AC30" s="10">
        <v>165.5</v>
      </c>
      <c r="AD30" s="2">
        <f t="shared" si="0"/>
        <v>3.8899999999999864</v>
      </c>
      <c r="AE30" s="138">
        <f t="shared" si="1"/>
        <v>1.6272643536997311E-2</v>
      </c>
    </row>
    <row r="31" spans="1:31" x14ac:dyDescent="0.25">
      <c r="W31" s="133">
        <v>42688</v>
      </c>
      <c r="X31" s="10">
        <v>166.47</v>
      </c>
      <c r="Y31" s="10">
        <v>167.77</v>
      </c>
      <c r="Z31" s="10">
        <v>163.02000000000001</v>
      </c>
      <c r="AA31" s="10">
        <v>163.78</v>
      </c>
      <c r="AB31" s="95">
        <v>2818700</v>
      </c>
      <c r="AC31" s="10">
        <v>162.85</v>
      </c>
      <c r="AD31" s="2">
        <f t="shared" si="0"/>
        <v>4.75</v>
      </c>
      <c r="AE31" s="138">
        <f t="shared" si="1"/>
        <v>-2.2450327150489224E-2</v>
      </c>
    </row>
    <row r="32" spans="1:31" x14ac:dyDescent="0.25">
      <c r="L32" t="s">
        <v>215</v>
      </c>
      <c r="M32" s="2">
        <f>M50+K50-F50</f>
        <v>780.73999999999796</v>
      </c>
      <c r="W32" s="133">
        <v>42685</v>
      </c>
      <c r="X32" s="10">
        <v>167.35</v>
      </c>
      <c r="Y32" s="10">
        <v>170</v>
      </c>
      <c r="Z32" s="10">
        <v>165.73</v>
      </c>
      <c r="AA32" s="10">
        <v>167.54</v>
      </c>
      <c r="AB32" s="95">
        <v>2979300</v>
      </c>
      <c r="AC32" s="10">
        <v>166.59</v>
      </c>
      <c r="AD32" s="2">
        <f t="shared" si="0"/>
        <v>4.2700000000000102</v>
      </c>
      <c r="AE32" s="138">
        <f t="shared" si="1"/>
        <v>-2.395353015150592E-3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42684</v>
      </c>
      <c r="X33" s="10">
        <v>173.72</v>
      </c>
      <c r="Y33" s="10">
        <v>174.5</v>
      </c>
      <c r="Z33" s="10">
        <v>163.30000000000001</v>
      </c>
      <c r="AA33" s="10">
        <v>167.94</v>
      </c>
      <c r="AB33" s="95">
        <v>5121700</v>
      </c>
      <c r="AC33" s="10">
        <v>166.99</v>
      </c>
      <c r="AD33" s="2">
        <f t="shared" si="0"/>
        <v>11.199999999999989</v>
      </c>
      <c r="AE33" s="138">
        <f t="shared" si="1"/>
        <v>-3.1549034390767283E-2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42683</v>
      </c>
      <c r="X34" s="10">
        <v>171.47</v>
      </c>
      <c r="Y34" s="10">
        <v>176.5</v>
      </c>
      <c r="Z34" s="10">
        <v>171.16</v>
      </c>
      <c r="AA34" s="10">
        <v>173.42</v>
      </c>
      <c r="AB34" s="95">
        <v>3250600</v>
      </c>
      <c r="AC34" s="10">
        <v>172.43</v>
      </c>
      <c r="AD34" s="2">
        <f t="shared" si="0"/>
        <v>5.3400000000000034</v>
      </c>
      <c r="AE34" s="138">
        <f t="shared" si="1"/>
        <v>-2.0228422069435759E-2</v>
      </c>
    </row>
    <row r="35" spans="1:31" x14ac:dyDescent="0.25">
      <c r="A35" s="23" t="s">
        <v>71</v>
      </c>
      <c r="B35" s="633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42682</v>
      </c>
      <c r="X35" s="10">
        <v>177.07</v>
      </c>
      <c r="Y35" s="10">
        <v>178.02</v>
      </c>
      <c r="Z35" s="10">
        <v>175.11</v>
      </c>
      <c r="AA35" s="10">
        <v>177</v>
      </c>
      <c r="AB35" s="95">
        <v>1892300</v>
      </c>
      <c r="AC35" s="10">
        <v>175.99</v>
      </c>
      <c r="AD35" s="2">
        <f t="shared" si="0"/>
        <v>2.9099999999999966</v>
      </c>
      <c r="AE35" s="138">
        <f t="shared" si="1"/>
        <v>2.2733731173629756E-4</v>
      </c>
    </row>
    <row r="36" spans="1:31" x14ac:dyDescent="0.25">
      <c r="B36" s="633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42681</v>
      </c>
      <c r="X36" s="10">
        <v>174.39</v>
      </c>
      <c r="Y36" s="10">
        <v>177.88</v>
      </c>
      <c r="Z36" s="10">
        <v>174.11</v>
      </c>
      <c r="AA36" s="10">
        <v>176.96</v>
      </c>
      <c r="AB36" s="95">
        <v>2612600</v>
      </c>
      <c r="AC36" s="10">
        <v>175.95</v>
      </c>
      <c r="AD36" s="2">
        <f t="shared" si="0"/>
        <v>3.7699999999999818</v>
      </c>
      <c r="AE36" s="138">
        <f t="shared" si="1"/>
        <v>2.7805362462760552E-2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42678</v>
      </c>
      <c r="X37" s="10">
        <v>170.4</v>
      </c>
      <c r="Y37" s="10">
        <v>174.53</v>
      </c>
      <c r="Z37" s="10">
        <v>170.23</v>
      </c>
      <c r="AA37" s="10">
        <v>172.17</v>
      </c>
      <c r="AB37" s="95">
        <v>2175300</v>
      </c>
      <c r="AC37" s="10">
        <v>171.19</v>
      </c>
      <c r="AD37" s="2">
        <f t="shared" si="0"/>
        <v>4.3000000000000114</v>
      </c>
      <c r="AE37" s="138">
        <f t="shared" si="1"/>
        <v>-4.7671646997267114E-3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42677</v>
      </c>
      <c r="X38" s="10">
        <v>172.45</v>
      </c>
      <c r="Y38" s="10">
        <v>175.34</v>
      </c>
      <c r="Z38" s="10">
        <v>172.15</v>
      </c>
      <c r="AA38" s="10">
        <v>172.99</v>
      </c>
      <c r="AB38" s="95">
        <v>2065400</v>
      </c>
      <c r="AC38" s="10">
        <v>172.01</v>
      </c>
      <c r="AD38" s="2">
        <f t="shared" si="0"/>
        <v>3.1899999999999977</v>
      </c>
      <c r="AE38" s="138">
        <f t="shared" si="1"/>
        <v>2.5061195943580916E-3</v>
      </c>
    </row>
    <row r="39" spans="1:31" x14ac:dyDescent="0.25">
      <c r="B39" s="633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42676</v>
      </c>
      <c r="X39" s="10">
        <v>172.91</v>
      </c>
      <c r="Y39" s="10">
        <v>174.15</v>
      </c>
      <c r="Z39" s="10">
        <v>169.81</v>
      </c>
      <c r="AA39" s="10">
        <v>172.56</v>
      </c>
      <c r="AB39" s="95">
        <v>4350100</v>
      </c>
      <c r="AC39" s="10">
        <v>171.58</v>
      </c>
      <c r="AD39" s="2">
        <f t="shared" si="0"/>
        <v>4.3400000000000034</v>
      </c>
      <c r="AE39" s="138">
        <f t="shared" si="1"/>
        <v>2.2283126787416618E-2</v>
      </c>
    </row>
    <row r="40" spans="1:31" x14ac:dyDescent="0.25">
      <c r="B40" s="634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42675</v>
      </c>
      <c r="X40" s="10">
        <v>170.72</v>
      </c>
      <c r="Y40" s="10">
        <v>171.55</v>
      </c>
      <c r="Z40" s="10">
        <v>165.83</v>
      </c>
      <c r="AA40" s="10">
        <v>168.8</v>
      </c>
      <c r="AB40" s="95">
        <v>2845200</v>
      </c>
      <c r="AC40" s="10">
        <v>167.84</v>
      </c>
      <c r="AD40" s="2">
        <f t="shared" si="0"/>
        <v>5.7199999999999989</v>
      </c>
      <c r="AE40" s="138">
        <f t="shared" si="1"/>
        <v>-8.6822987419525877E-3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14" t="s">
        <v>78</v>
      </c>
      <c r="P41" s="614"/>
      <c r="T41" s="91" t="s">
        <v>113</v>
      </c>
      <c r="W41" s="133">
        <v>42674</v>
      </c>
      <c r="X41" s="10">
        <v>170</v>
      </c>
      <c r="Y41" s="10">
        <v>171.66</v>
      </c>
      <c r="Z41" s="10">
        <v>168.69</v>
      </c>
      <c r="AA41" s="10">
        <v>170.28</v>
      </c>
      <c r="AB41" s="95">
        <v>2031700</v>
      </c>
      <c r="AC41" s="10">
        <v>169.31</v>
      </c>
      <c r="AD41" s="2">
        <f t="shared" si="0"/>
        <v>2.9699999999999989</v>
      </c>
      <c r="AE41" s="138">
        <f t="shared" si="1"/>
        <v>5.4635073341648965E-3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197.85700000000003</v>
      </c>
      <c r="Q42" s="2"/>
      <c r="T42" s="135" t="s">
        <v>98</v>
      </c>
      <c r="U42" s="98">
        <v>181.94</v>
      </c>
      <c r="W42" s="133">
        <v>42671</v>
      </c>
      <c r="X42" s="10">
        <v>172.49</v>
      </c>
      <c r="Y42" s="10">
        <v>172.87</v>
      </c>
      <c r="Z42" s="10">
        <v>169.04</v>
      </c>
      <c r="AA42" s="10">
        <v>169.35</v>
      </c>
      <c r="AB42" s="95">
        <v>2065100</v>
      </c>
      <c r="AC42" s="10">
        <v>168.39</v>
      </c>
      <c r="AD42" s="2">
        <f t="shared" si="0"/>
        <v>3.8300000000000125</v>
      </c>
      <c r="AE42" s="138">
        <f t="shared" si="1"/>
        <v>-1.6758145509751299E-2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196.05830000000003</v>
      </c>
      <c r="Q43" s="2"/>
      <c r="T43" s="136" t="s">
        <v>99</v>
      </c>
      <c r="U43" s="88">
        <v>182.11</v>
      </c>
      <c r="W43" s="133">
        <v>42670</v>
      </c>
      <c r="X43" s="10">
        <v>174.31</v>
      </c>
      <c r="Y43" s="10">
        <v>175.25</v>
      </c>
      <c r="Z43" s="10">
        <v>171.78</v>
      </c>
      <c r="AA43" s="10">
        <v>172.24</v>
      </c>
      <c r="AB43" s="95">
        <v>1984000</v>
      </c>
      <c r="AC43" s="10">
        <v>171.26</v>
      </c>
      <c r="AD43" s="2">
        <f t="shared" si="0"/>
        <v>3.4699999999999989</v>
      </c>
      <c r="AE43" s="138">
        <f t="shared" si="1"/>
        <v>-4.4180909196606111E-3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194.25960000000001</v>
      </c>
      <c r="Q44" s="2"/>
      <c r="T44" s="136" t="s">
        <v>100</v>
      </c>
      <c r="U44" s="88" t="s">
        <v>581</v>
      </c>
      <c r="W44" s="133">
        <v>42669</v>
      </c>
      <c r="X44" s="10">
        <v>172.15</v>
      </c>
      <c r="Y44" s="10">
        <v>174.78</v>
      </c>
      <c r="Z44" s="10">
        <v>171.1</v>
      </c>
      <c r="AA44" s="10">
        <v>173</v>
      </c>
      <c r="AB44" s="95">
        <v>2107500</v>
      </c>
      <c r="AC44" s="10">
        <v>172.02</v>
      </c>
      <c r="AD44" s="2">
        <f t="shared" si="0"/>
        <v>3.6800000000000068</v>
      </c>
      <c r="AE44" s="138">
        <f t="shared" si="1"/>
        <v>-3.7067068226571687E-3</v>
      </c>
    </row>
    <row r="45" spans="1:31" x14ac:dyDescent="0.25">
      <c r="O45" s="83">
        <v>1.07</v>
      </c>
      <c r="P45" s="83">
        <f t="shared" si="3"/>
        <v>192.46090000000001</v>
      </c>
      <c r="Q45" s="2"/>
      <c r="T45" s="136" t="s">
        <v>101</v>
      </c>
      <c r="U45" s="88" t="s">
        <v>582</v>
      </c>
      <c r="W45" s="133">
        <v>42668</v>
      </c>
      <c r="X45" s="10">
        <v>176.03</v>
      </c>
      <c r="Y45" s="10">
        <v>176.5</v>
      </c>
      <c r="Z45" s="10">
        <v>173.51</v>
      </c>
      <c r="AA45" s="10">
        <v>173.65</v>
      </c>
      <c r="AB45" s="95">
        <v>2162200</v>
      </c>
      <c r="AC45" s="10">
        <v>172.66</v>
      </c>
      <c r="AD45" s="2">
        <f t="shared" si="0"/>
        <v>2.9900000000000091</v>
      </c>
      <c r="AE45" s="138">
        <f t="shared" si="1"/>
        <v>-1.646254628311028E-2</v>
      </c>
    </row>
    <row r="46" spans="1:31" x14ac:dyDescent="0.25">
      <c r="O46" s="83">
        <v>1.06</v>
      </c>
      <c r="P46" s="83">
        <f t="shared" si="3"/>
        <v>190.66220000000001</v>
      </c>
      <c r="Q46" s="2"/>
      <c r="T46" s="136" t="s">
        <v>102</v>
      </c>
      <c r="U46" s="88">
        <v>211.68</v>
      </c>
      <c r="W46" s="133">
        <v>42667</v>
      </c>
      <c r="X46" s="10">
        <v>174.16</v>
      </c>
      <c r="Y46" s="10">
        <v>177</v>
      </c>
      <c r="Z46" s="10">
        <v>173.56</v>
      </c>
      <c r="AA46" s="10">
        <v>176.55</v>
      </c>
      <c r="AB46" s="95">
        <v>1977200</v>
      </c>
      <c r="AC46" s="10">
        <v>175.55</v>
      </c>
      <c r="AD46" s="2">
        <f t="shared" si="0"/>
        <v>3.4399999999999977</v>
      </c>
      <c r="AE46" s="138">
        <f t="shared" si="1"/>
        <v>2.0995696173083722E-2</v>
      </c>
    </row>
    <row r="47" spans="1:31" x14ac:dyDescent="0.25">
      <c r="O47" s="83">
        <v>1.05</v>
      </c>
      <c r="P47" s="83">
        <f t="shared" si="3"/>
        <v>188.86350000000002</v>
      </c>
      <c r="Q47" s="2"/>
      <c r="T47" s="136" t="s">
        <v>103</v>
      </c>
      <c r="U47" s="88">
        <v>1.1826000000000001</v>
      </c>
      <c r="W47" s="133">
        <v>42664</v>
      </c>
      <c r="X47" s="10">
        <v>172.29</v>
      </c>
      <c r="Y47" s="10">
        <v>173.4</v>
      </c>
      <c r="Z47" s="10">
        <v>170.7</v>
      </c>
      <c r="AA47" s="10">
        <v>172.92</v>
      </c>
      <c r="AB47" s="95">
        <v>1584200</v>
      </c>
      <c r="AC47" s="10">
        <v>171.94</v>
      </c>
      <c r="AD47" s="2">
        <f t="shared" si="0"/>
        <v>2.7000000000000171</v>
      </c>
      <c r="AE47" s="138">
        <f t="shared" si="1"/>
        <v>-2.7838997796079124E-3</v>
      </c>
    </row>
    <row r="48" spans="1:31" x14ac:dyDescent="0.25">
      <c r="O48" s="83">
        <v>1.04</v>
      </c>
      <c r="P48" s="83">
        <f t="shared" si="3"/>
        <v>187.06480000000002</v>
      </c>
      <c r="Q48" s="2"/>
      <c r="T48" s="136" t="s">
        <v>104</v>
      </c>
      <c r="U48" s="88" t="s">
        <v>129</v>
      </c>
      <c r="W48" s="133">
        <v>42663</v>
      </c>
      <c r="X48" s="10">
        <v>171.66</v>
      </c>
      <c r="Y48" s="10">
        <v>174.58</v>
      </c>
      <c r="Z48" s="10">
        <v>171.02</v>
      </c>
      <c r="AA48" s="10">
        <v>173.41</v>
      </c>
      <c r="AB48" s="95">
        <v>1896100</v>
      </c>
      <c r="AC48" s="10">
        <v>172.42</v>
      </c>
      <c r="AD48" s="2">
        <f t="shared" si="0"/>
        <v>3.5600000000000023</v>
      </c>
      <c r="AE48" s="138">
        <f t="shared" si="1"/>
        <v>8.953127742992617E-3</v>
      </c>
    </row>
    <row r="49" spans="1:31" x14ac:dyDescent="0.25">
      <c r="O49" s="83">
        <v>1.03</v>
      </c>
      <c r="P49" s="83">
        <f t="shared" si="3"/>
        <v>185.26610000000002</v>
      </c>
      <c r="Q49" s="2"/>
      <c r="T49" s="136"/>
      <c r="U49" s="88"/>
      <c r="W49" s="133">
        <v>42662</v>
      </c>
      <c r="X49" s="10">
        <v>171.17</v>
      </c>
      <c r="Y49" s="10">
        <v>172.28</v>
      </c>
      <c r="Z49" s="10">
        <v>170.11</v>
      </c>
      <c r="AA49" s="10">
        <v>171.87</v>
      </c>
      <c r="AB49" s="95">
        <v>2044000</v>
      </c>
      <c r="AC49" s="10">
        <v>170.89</v>
      </c>
      <c r="AD49" s="2">
        <f t="shared" si="0"/>
        <v>2.1699999999999875</v>
      </c>
      <c r="AE49" s="138">
        <f t="shared" si="1"/>
        <v>-1.7524388106782141E-3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183.4674</v>
      </c>
      <c r="Q50" s="2"/>
      <c r="T50" s="136" t="s">
        <v>105</v>
      </c>
      <c r="U50" s="88" t="s">
        <v>583</v>
      </c>
      <c r="W50" s="133">
        <v>42661</v>
      </c>
      <c r="X50" s="10">
        <v>170.65</v>
      </c>
      <c r="Y50" s="10">
        <v>172.87</v>
      </c>
      <c r="Z50" s="10">
        <v>170.54</v>
      </c>
      <c r="AA50" s="10">
        <v>172.17</v>
      </c>
      <c r="AB50" s="95">
        <v>1416700</v>
      </c>
      <c r="AC50" s="10">
        <v>171.19</v>
      </c>
      <c r="AD50" s="2">
        <f t="shared" si="0"/>
        <v>2.3300000000000125</v>
      </c>
      <c r="AE50" s="138">
        <f t="shared" si="1"/>
        <v>1.9473558837541649E-2</v>
      </c>
    </row>
    <row r="51" spans="1:31" x14ac:dyDescent="0.25">
      <c r="O51" s="83">
        <v>1.01</v>
      </c>
      <c r="P51" s="83">
        <f t="shared" si="3"/>
        <v>181.6687</v>
      </c>
      <c r="Q51" s="2"/>
      <c r="T51" s="136" t="s">
        <v>106</v>
      </c>
      <c r="U51" s="88" t="s">
        <v>440</v>
      </c>
      <c r="W51" s="133">
        <v>42660</v>
      </c>
      <c r="X51" s="10">
        <v>169.7</v>
      </c>
      <c r="Y51" s="10">
        <v>170.95</v>
      </c>
      <c r="Z51" s="10">
        <v>168.73</v>
      </c>
      <c r="AA51" s="10">
        <v>168.88</v>
      </c>
      <c r="AB51" s="95">
        <v>1274100</v>
      </c>
      <c r="AC51" s="10">
        <v>167.92</v>
      </c>
      <c r="AD51" s="2">
        <f t="shared" si="0"/>
        <v>2.2199999999999989</v>
      </c>
      <c r="AE51" s="138">
        <f t="shared" si="1"/>
        <v>-7.0955534531694786E-3</v>
      </c>
    </row>
    <row r="52" spans="1:31" x14ac:dyDescent="0.25">
      <c r="O52" s="83">
        <v>1</v>
      </c>
      <c r="P52" s="83">
        <f t="shared" si="3"/>
        <v>179.87</v>
      </c>
      <c r="Q52" s="2"/>
      <c r="T52" s="136" t="s">
        <v>107</v>
      </c>
      <c r="U52" s="90">
        <v>828356</v>
      </c>
      <c r="W52" s="133">
        <v>42657</v>
      </c>
      <c r="X52" s="10">
        <v>169.98</v>
      </c>
      <c r="Y52" s="10">
        <v>172.64</v>
      </c>
      <c r="Z52" s="10">
        <v>169.34</v>
      </c>
      <c r="AA52" s="10">
        <v>170.09</v>
      </c>
      <c r="AB52" s="95">
        <v>1957000</v>
      </c>
      <c r="AC52" s="10">
        <v>169.12</v>
      </c>
      <c r="AD52" s="2">
        <f t="shared" si="0"/>
        <v>3.2999999999999829</v>
      </c>
      <c r="AE52" s="138">
        <f t="shared" si="1"/>
        <v>6.7865222050245144E-3</v>
      </c>
    </row>
    <row r="53" spans="1:31" x14ac:dyDescent="0.25">
      <c r="O53" s="83">
        <v>0.99</v>
      </c>
      <c r="P53" s="83">
        <f t="shared" si="3"/>
        <v>178.07130000000001</v>
      </c>
      <c r="Q53" s="2"/>
      <c r="T53" s="136" t="s">
        <v>110</v>
      </c>
      <c r="U53" s="90">
        <v>2689140</v>
      </c>
      <c r="W53" s="133">
        <v>42656</v>
      </c>
      <c r="X53" s="10">
        <v>168.77</v>
      </c>
      <c r="Y53" s="10">
        <v>169.9</v>
      </c>
      <c r="Z53" s="10">
        <v>166.8</v>
      </c>
      <c r="AA53" s="10">
        <v>168.94</v>
      </c>
      <c r="AB53" s="95">
        <v>2237300</v>
      </c>
      <c r="AC53" s="10">
        <v>167.98</v>
      </c>
      <c r="AD53" s="2">
        <f t="shared" si="0"/>
        <v>3.0999999999999943</v>
      </c>
      <c r="AE53" s="138">
        <f t="shared" si="1"/>
        <v>-8.9675516224189122E-3</v>
      </c>
    </row>
    <row r="54" spans="1:31" x14ac:dyDescent="0.25">
      <c r="O54" s="83">
        <v>0.98</v>
      </c>
      <c r="P54" s="83">
        <f t="shared" si="3"/>
        <v>176.27260000000001</v>
      </c>
      <c r="Q54" s="2"/>
      <c r="T54" s="136" t="s">
        <v>108</v>
      </c>
      <c r="U54" s="88" t="s">
        <v>584</v>
      </c>
      <c r="W54" s="133">
        <v>42655</v>
      </c>
      <c r="X54" s="10">
        <v>170.75</v>
      </c>
      <c r="Y54" s="10">
        <v>171.06</v>
      </c>
      <c r="Z54" s="10">
        <v>168.4</v>
      </c>
      <c r="AA54" s="10">
        <v>170.47</v>
      </c>
      <c r="AB54" s="95">
        <v>2174000</v>
      </c>
      <c r="AC54" s="10">
        <v>169.5</v>
      </c>
      <c r="AD54" s="2">
        <f t="shared" si="0"/>
        <v>2.6599999999999966</v>
      </c>
      <c r="AE54" s="138">
        <f t="shared" si="1"/>
        <v>-4.1128084606344428E-3</v>
      </c>
    </row>
    <row r="55" spans="1:31" x14ac:dyDescent="0.25">
      <c r="O55" s="83">
        <v>0.97</v>
      </c>
      <c r="P55" s="83">
        <f t="shared" si="3"/>
        <v>174.47389999999999</v>
      </c>
      <c r="T55" s="136" t="s">
        <v>111</v>
      </c>
      <c r="U55" s="88" t="s">
        <v>129</v>
      </c>
      <c r="W55" s="133">
        <v>42654</v>
      </c>
      <c r="X55" s="10">
        <v>175.29</v>
      </c>
      <c r="Y55" s="10">
        <v>175.5</v>
      </c>
      <c r="Z55" s="10">
        <v>169.53</v>
      </c>
      <c r="AA55" s="10">
        <v>171.17</v>
      </c>
      <c r="AB55" s="95">
        <v>2618100</v>
      </c>
      <c r="AC55" s="10">
        <v>170.2</v>
      </c>
      <c r="AD55" s="2">
        <f t="shared" si="0"/>
        <v>5.9699999999999989</v>
      </c>
      <c r="AE55" s="138">
        <f t="shared" si="1"/>
        <v>-2.0600759581079653E-2</v>
      </c>
    </row>
    <row r="56" spans="1:31" x14ac:dyDescent="0.25">
      <c r="O56" s="83">
        <v>0.96</v>
      </c>
      <c r="P56" s="83">
        <f t="shared" si="3"/>
        <v>172.67519999999999</v>
      </c>
      <c r="T56" s="136" t="s">
        <v>112</v>
      </c>
      <c r="U56" s="88">
        <v>-4.75</v>
      </c>
      <c r="W56" s="133">
        <v>42653</v>
      </c>
      <c r="X56" s="10">
        <v>174.73</v>
      </c>
      <c r="Y56" s="10">
        <v>175.9</v>
      </c>
      <c r="Z56" s="10">
        <v>173.76</v>
      </c>
      <c r="AA56" s="10">
        <v>174.77</v>
      </c>
      <c r="AB56" s="95">
        <v>1633600</v>
      </c>
      <c r="AC56" s="10">
        <v>173.78</v>
      </c>
      <c r="AD56" s="2">
        <f t="shared" si="0"/>
        <v>2.1400000000000148</v>
      </c>
      <c r="AE56" s="138">
        <f t="shared" si="1"/>
        <v>3.2328830389101171E-3</v>
      </c>
    </row>
    <row r="57" spans="1:31" x14ac:dyDescent="0.25">
      <c r="O57" s="83">
        <v>0.95</v>
      </c>
      <c r="P57" s="83">
        <f t="shared" si="3"/>
        <v>170.87649999999999</v>
      </c>
      <c r="T57" s="136" t="s">
        <v>109</v>
      </c>
      <c r="U57" s="88" t="s">
        <v>450</v>
      </c>
      <c r="W57" s="133">
        <v>42650</v>
      </c>
      <c r="X57" s="10">
        <v>174.88</v>
      </c>
      <c r="Y57" s="10">
        <v>174.95</v>
      </c>
      <c r="Z57" s="10">
        <v>172.39</v>
      </c>
      <c r="AA57" s="10">
        <v>174.21</v>
      </c>
      <c r="AB57" s="95">
        <v>2184200</v>
      </c>
      <c r="AC57" s="10">
        <v>173.22</v>
      </c>
      <c r="AD57" s="2">
        <f t="shared" si="0"/>
        <v>2.5600000000000023</v>
      </c>
      <c r="AE57" s="138">
        <f t="shared" si="1"/>
        <v>1.1547344110862667E-4</v>
      </c>
    </row>
    <row r="58" spans="1:31" x14ac:dyDescent="0.25">
      <c r="O58" s="83">
        <v>0.94</v>
      </c>
      <c r="P58" s="83">
        <f t="shared" si="3"/>
        <v>169.0778</v>
      </c>
      <c r="W58" s="133">
        <v>42649</v>
      </c>
      <c r="X58" s="10">
        <v>173.3</v>
      </c>
      <c r="Y58" s="10">
        <v>174.65</v>
      </c>
      <c r="Z58" s="10">
        <v>171.26</v>
      </c>
      <c r="AA58" s="10">
        <v>174.19</v>
      </c>
      <c r="AB58" s="95">
        <v>2101400</v>
      </c>
      <c r="AC58" s="10">
        <v>173.2</v>
      </c>
      <c r="AD58" s="2">
        <f t="shared" si="0"/>
        <v>3.3900000000000148</v>
      </c>
      <c r="AE58" s="138">
        <f t="shared" si="1"/>
        <v>4.1161806481533336E-3</v>
      </c>
    </row>
    <row r="59" spans="1:31" x14ac:dyDescent="0.25">
      <c r="O59" s="83">
        <v>0.93</v>
      </c>
      <c r="P59" s="83">
        <f t="shared" si="3"/>
        <v>167.2791</v>
      </c>
      <c r="W59" s="133">
        <v>42648</v>
      </c>
      <c r="X59" s="10">
        <v>171.5</v>
      </c>
      <c r="Y59" s="10">
        <v>174.11</v>
      </c>
      <c r="Z59" s="10">
        <v>170.68</v>
      </c>
      <c r="AA59" s="10">
        <v>173.48</v>
      </c>
      <c r="AB59" s="95">
        <v>2614900</v>
      </c>
      <c r="AC59" s="10">
        <v>172.49</v>
      </c>
      <c r="AD59" s="2">
        <f t="shared" si="0"/>
        <v>3.4300000000000068</v>
      </c>
      <c r="AE59" s="138">
        <f t="shared" si="1"/>
        <v>2.6176453090606344E-2</v>
      </c>
    </row>
    <row r="60" spans="1:31" x14ac:dyDescent="0.25">
      <c r="O60" s="83">
        <v>0.92</v>
      </c>
      <c r="P60" s="83">
        <f t="shared" si="3"/>
        <v>165.4804</v>
      </c>
      <c r="W60" s="133">
        <v>42647</v>
      </c>
      <c r="X60" s="10">
        <v>170.61</v>
      </c>
      <c r="Y60" s="10">
        <v>170.9</v>
      </c>
      <c r="Z60" s="10">
        <v>168.08</v>
      </c>
      <c r="AA60" s="10">
        <v>169.05</v>
      </c>
      <c r="AB60" s="95">
        <v>1959600</v>
      </c>
      <c r="AC60" s="10">
        <v>168.09</v>
      </c>
      <c r="AD60" s="2">
        <f t="shared" si="0"/>
        <v>2.8199999999999932</v>
      </c>
      <c r="AE60" s="138">
        <f t="shared" si="1"/>
        <v>-5.9727971614428332E-3</v>
      </c>
    </row>
    <row r="61" spans="1:31" x14ac:dyDescent="0.25">
      <c r="O61" s="83">
        <v>0.91</v>
      </c>
      <c r="P61" s="83">
        <f t="shared" si="3"/>
        <v>163.68170000000001</v>
      </c>
      <c r="W61" s="133">
        <v>42646</v>
      </c>
      <c r="X61" s="10">
        <v>173.01</v>
      </c>
      <c r="Y61" s="10">
        <v>173.89</v>
      </c>
      <c r="Z61" s="10">
        <v>169.72</v>
      </c>
      <c r="AA61" s="10">
        <v>170.07</v>
      </c>
      <c r="AB61" s="95">
        <v>2280700</v>
      </c>
      <c r="AC61" s="10">
        <v>169.1</v>
      </c>
      <c r="AD61" s="2">
        <f t="shared" si="0"/>
        <v>4.1699999999999875</v>
      </c>
      <c r="AE61" s="138">
        <f t="shared" si="1"/>
        <v>-1.4224087676343644E-2</v>
      </c>
    </row>
    <row r="62" spans="1:31" x14ac:dyDescent="0.25">
      <c r="O62" s="83">
        <v>0.9</v>
      </c>
      <c r="P62" s="83">
        <f t="shared" si="3"/>
        <v>161.88300000000001</v>
      </c>
      <c r="W62" s="133">
        <v>42643</v>
      </c>
      <c r="X62" s="10">
        <v>173</v>
      </c>
      <c r="Y62" s="10">
        <v>174.65</v>
      </c>
      <c r="Z62" s="10">
        <v>172.44</v>
      </c>
      <c r="AA62" s="10">
        <v>172.52</v>
      </c>
      <c r="AB62" s="95">
        <v>3422000</v>
      </c>
      <c r="AC62" s="10">
        <v>171.54</v>
      </c>
      <c r="AD62" s="2">
        <f t="shared" si="0"/>
        <v>2.210000000000008</v>
      </c>
      <c r="AE62" s="138">
        <f t="shared" si="1"/>
        <v>3.4989503149063239E-4</v>
      </c>
    </row>
    <row r="63" spans="1:31" x14ac:dyDescent="0.25">
      <c r="W63" s="133">
        <v>42642</v>
      </c>
      <c r="X63" s="10">
        <v>170</v>
      </c>
      <c r="Y63" s="10">
        <v>173.99</v>
      </c>
      <c r="Z63" s="10">
        <v>169.49</v>
      </c>
      <c r="AA63" s="10">
        <v>172.46</v>
      </c>
      <c r="AB63" s="95">
        <v>3857000</v>
      </c>
      <c r="AC63" s="10">
        <v>171.48</v>
      </c>
      <c r="AD63" s="2">
        <f t="shared" si="0"/>
        <v>4.5</v>
      </c>
      <c r="AE63" s="138">
        <f t="shared" si="1"/>
        <v>1.0310493136157506E-2</v>
      </c>
    </row>
    <row r="64" spans="1:31" x14ac:dyDescent="0.25">
      <c r="W64" s="133">
        <v>42641</v>
      </c>
      <c r="X64" s="10">
        <v>171.78</v>
      </c>
      <c r="Y64" s="10">
        <v>172.71</v>
      </c>
      <c r="Z64" s="10">
        <v>169.78</v>
      </c>
      <c r="AA64" s="10">
        <v>170.7</v>
      </c>
      <c r="AB64" s="95">
        <v>2084300</v>
      </c>
      <c r="AC64" s="10">
        <v>169.73</v>
      </c>
      <c r="AD64" s="2">
        <f t="shared" si="0"/>
        <v>2.9300000000000068</v>
      </c>
      <c r="AE64" s="138">
        <f t="shared" si="1"/>
        <v>-9.4178586143978116E-4</v>
      </c>
    </row>
    <row r="65" spans="23:31" x14ac:dyDescent="0.25">
      <c r="W65" s="133">
        <v>42640</v>
      </c>
      <c r="X65" s="10">
        <v>166.89</v>
      </c>
      <c r="Y65" s="10">
        <v>170.88</v>
      </c>
      <c r="Z65" s="10">
        <v>166.02</v>
      </c>
      <c r="AA65" s="10">
        <v>170.86</v>
      </c>
      <c r="AB65" s="95">
        <v>2535300</v>
      </c>
      <c r="AC65" s="10">
        <v>169.89</v>
      </c>
      <c r="AD65" s="2">
        <f t="shared" si="0"/>
        <v>4.8599999999999852</v>
      </c>
      <c r="AE65" s="138">
        <f t="shared" si="1"/>
        <v>2.5039218052371082E-2</v>
      </c>
    </row>
    <row r="66" spans="23:31" x14ac:dyDescent="0.25">
      <c r="W66" s="133">
        <v>42639</v>
      </c>
      <c r="X66" s="10">
        <v>165.1</v>
      </c>
      <c r="Y66" s="10">
        <v>167.23</v>
      </c>
      <c r="Z66" s="10">
        <v>162.76</v>
      </c>
      <c r="AA66" s="10">
        <v>166.69</v>
      </c>
      <c r="AB66" s="95">
        <v>3203300</v>
      </c>
      <c r="AC66" s="10">
        <v>165.74</v>
      </c>
      <c r="AD66" s="2">
        <f t="shared" si="0"/>
        <v>4.4699999999999989</v>
      </c>
      <c r="AE66" s="138">
        <f t="shared" si="1"/>
        <v>2.4140012070028583E-4</v>
      </c>
    </row>
    <row r="67" spans="23:31" x14ac:dyDescent="0.25">
      <c r="W67" s="133">
        <v>42636</v>
      </c>
      <c r="X67" s="10">
        <v>168.7</v>
      </c>
      <c r="Y67" s="10">
        <v>169.03</v>
      </c>
      <c r="Z67" s="10">
        <v>165.51</v>
      </c>
      <c r="AA67" s="10">
        <v>166.65</v>
      </c>
      <c r="AB67" s="95">
        <v>2687500</v>
      </c>
      <c r="AC67" s="10">
        <v>165.7</v>
      </c>
      <c r="AD67" s="2">
        <f>Y67-Z67</f>
        <v>3.5200000000000102</v>
      </c>
      <c r="AE67" s="138">
        <f>AC67/AC68-1</f>
        <v>-1.2985465808911134E-2</v>
      </c>
    </row>
    <row r="68" spans="23:31" x14ac:dyDescent="0.25">
      <c r="W68" s="133">
        <v>42635</v>
      </c>
      <c r="X68" s="10">
        <v>170.97</v>
      </c>
      <c r="Y68" s="10">
        <v>171.25</v>
      </c>
      <c r="Z68" s="10">
        <v>168.07</v>
      </c>
      <c r="AA68" s="10">
        <v>168.84</v>
      </c>
      <c r="AB68" s="95">
        <v>2061900</v>
      </c>
      <c r="AC68" s="10">
        <v>167.88</v>
      </c>
      <c r="AD68" s="2">
        <f>Y68-Z68</f>
        <v>3.1800000000000068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5" priority="11">
      <formula>F21&gt;0</formula>
    </cfRule>
    <cfRule type="expression" dxfId="204" priority="12">
      <formula>F21&lt;0</formula>
    </cfRule>
  </conditionalFormatting>
  <conditionalFormatting sqref="H21:H23">
    <cfRule type="expression" dxfId="203" priority="9">
      <formula>H21&gt;0</formula>
    </cfRule>
    <cfRule type="expression" dxfId="202" priority="10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261</v>
      </c>
      <c r="W2" s="133">
        <v>42727</v>
      </c>
      <c r="X2" s="10">
        <v>74.400000000000006</v>
      </c>
      <c r="Y2" s="10">
        <v>74.83</v>
      </c>
      <c r="Z2" s="10">
        <v>74.13</v>
      </c>
      <c r="AA2" s="10">
        <v>74.790000000000006</v>
      </c>
      <c r="AB2" s="95">
        <v>1616800</v>
      </c>
      <c r="AC2" s="10">
        <v>74.790000000000006</v>
      </c>
      <c r="AD2" s="2">
        <f>Y2-Z2</f>
        <v>0.70000000000000284</v>
      </c>
      <c r="AE2" s="138">
        <f>AC2/AC3-1</f>
        <v>8.0873433077235379E-3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73.28</v>
      </c>
      <c r="T3" s="1"/>
      <c r="W3" s="133">
        <v>42726</v>
      </c>
      <c r="X3" s="10">
        <v>75.62</v>
      </c>
      <c r="Y3" s="10">
        <v>75.73</v>
      </c>
      <c r="Z3" s="10">
        <v>73.8</v>
      </c>
      <c r="AA3" s="10">
        <v>74.19</v>
      </c>
      <c r="AB3" s="95">
        <v>2292700</v>
      </c>
      <c r="AC3" s="10">
        <v>74.19</v>
      </c>
      <c r="AD3" s="2">
        <f t="shared" ref="AD3:AD66" si="0">Y3-Z3</f>
        <v>1.9300000000000068</v>
      </c>
      <c r="AE3" s="138">
        <f t="shared" ref="AE3:AE66" si="1">AC3/AC4-1</f>
        <v>-2.0206022187004735E-2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73.28</v>
      </c>
      <c r="R4" s="506">
        <v>-3.3999999999999998E-3</v>
      </c>
      <c r="T4" s="163"/>
      <c r="W4" s="133">
        <v>42725</v>
      </c>
      <c r="X4" s="10">
        <v>75.73</v>
      </c>
      <c r="Y4" s="10">
        <v>76.099999999999994</v>
      </c>
      <c r="Z4" s="10">
        <v>75.16</v>
      </c>
      <c r="AA4" s="10">
        <v>75.72</v>
      </c>
      <c r="AB4" s="95">
        <v>1542100</v>
      </c>
      <c r="AC4" s="10">
        <v>75.72</v>
      </c>
      <c r="AD4" s="2">
        <f t="shared" si="0"/>
        <v>0.93999999999999773</v>
      </c>
      <c r="AE4" s="138">
        <f t="shared" si="1"/>
        <v>-4.3392504930965803E-3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42724</v>
      </c>
      <c r="X5" s="10">
        <v>75.319999999999993</v>
      </c>
      <c r="Y5" s="10">
        <v>76.31</v>
      </c>
      <c r="Z5" s="10">
        <v>74.78</v>
      </c>
      <c r="AA5" s="10">
        <v>76.05</v>
      </c>
      <c r="AB5" s="95">
        <v>2814900</v>
      </c>
      <c r="AC5" s="10">
        <v>76.05</v>
      </c>
      <c r="AD5" s="2">
        <f t="shared" si="0"/>
        <v>1.5300000000000011</v>
      </c>
      <c r="AE5" s="138">
        <f t="shared" si="1"/>
        <v>2.1079484425349015E-2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42723</v>
      </c>
      <c r="X6" s="10">
        <v>74.25</v>
      </c>
      <c r="Y6" s="10">
        <v>75.38</v>
      </c>
      <c r="Z6" s="10">
        <v>73.77</v>
      </c>
      <c r="AA6" s="10">
        <v>74.48</v>
      </c>
      <c r="AB6" s="95">
        <v>2585800</v>
      </c>
      <c r="AC6" s="10">
        <v>74.48</v>
      </c>
      <c r="AD6" s="2">
        <f t="shared" si="0"/>
        <v>1.6099999999999994</v>
      </c>
      <c r="AE6" s="138">
        <f t="shared" si="1"/>
        <v>8.0623488309594649E-4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182</v>
      </c>
      <c r="Q7" s="2">
        <f>Q10+Q8</f>
        <v>1461.5600000000013</v>
      </c>
      <c r="R7">
        <v>0</v>
      </c>
      <c r="W7" s="133">
        <v>42720</v>
      </c>
      <c r="X7" s="10">
        <v>74.91</v>
      </c>
      <c r="Y7" s="10">
        <v>76.2</v>
      </c>
      <c r="Z7" s="10">
        <v>74.06</v>
      </c>
      <c r="AA7" s="10">
        <v>74.42</v>
      </c>
      <c r="AB7" s="95">
        <v>6057900</v>
      </c>
      <c r="AC7" s="10">
        <v>74.42</v>
      </c>
      <c r="AD7" s="2">
        <f t="shared" si="0"/>
        <v>2.1400000000000006</v>
      </c>
      <c r="AE7" s="138">
        <f t="shared" si="1"/>
        <v>-4.9471854526006442E-3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185</v>
      </c>
      <c r="P8" s="34"/>
      <c r="Q8" s="2">
        <f>K18+M18-F18+Q2*Q4</f>
        <v>0</v>
      </c>
      <c r="W8" s="133">
        <v>42719</v>
      </c>
      <c r="X8" s="10">
        <v>73.819999999999993</v>
      </c>
      <c r="Y8" s="10">
        <v>76.8</v>
      </c>
      <c r="Z8" s="10">
        <v>73.819999999999993</v>
      </c>
      <c r="AA8" s="10">
        <v>74.790000000000006</v>
      </c>
      <c r="AB8" s="95">
        <v>4739200</v>
      </c>
      <c r="AC8" s="10">
        <v>74.790000000000006</v>
      </c>
      <c r="AD8" s="2">
        <f t="shared" si="0"/>
        <v>2.980000000000004</v>
      </c>
      <c r="AE8" s="138">
        <f t="shared" si="1"/>
        <v>2.5363312311488917E-2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216</v>
      </c>
      <c r="Q9" s="138">
        <f>IF(Q2=0, 0, Q8/Q6)</f>
        <v>0</v>
      </c>
      <c r="W9" s="133">
        <v>42718</v>
      </c>
      <c r="X9" s="10">
        <v>72.599999999999994</v>
      </c>
      <c r="Y9" s="10">
        <v>74</v>
      </c>
      <c r="Z9" s="10">
        <v>72</v>
      </c>
      <c r="AA9" s="10">
        <v>72.94</v>
      </c>
      <c r="AB9" s="95">
        <v>3786600</v>
      </c>
      <c r="AC9" s="10">
        <v>72.94</v>
      </c>
      <c r="AD9" s="2">
        <f t="shared" si="0"/>
        <v>2</v>
      </c>
      <c r="AE9" s="138">
        <f t="shared" si="1"/>
        <v>5.375603032391485E-3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215</v>
      </c>
      <c r="P10" s="34"/>
      <c r="Q10" s="2">
        <f>M75</f>
        <v>1461.5600000000013</v>
      </c>
      <c r="W10" s="133">
        <v>42717</v>
      </c>
      <c r="X10" s="10">
        <v>73.38</v>
      </c>
      <c r="Y10" s="10">
        <v>73.98</v>
      </c>
      <c r="Z10" s="10">
        <v>72.14</v>
      </c>
      <c r="AA10" s="10">
        <v>72.55</v>
      </c>
      <c r="AB10" s="95">
        <v>2729400</v>
      </c>
      <c r="AC10" s="10">
        <v>72.55</v>
      </c>
      <c r="AD10" s="2">
        <f t="shared" si="0"/>
        <v>1.8400000000000034</v>
      </c>
      <c r="AE10" s="138">
        <f t="shared" si="1"/>
        <v>-9.4210813762970469E-3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179</v>
      </c>
      <c r="P11" s="34"/>
      <c r="Q11" s="138">
        <f>IF(U58="N/A (N/A)", 0, VALUE(TRIM(CLEAN(MID(U58, FIND("(", U58)+1, 5)))))</f>
        <v>0</v>
      </c>
      <c r="W11" s="133">
        <v>42716</v>
      </c>
      <c r="X11" s="10">
        <v>74.3</v>
      </c>
      <c r="Y11" s="10">
        <v>74.36</v>
      </c>
      <c r="Z11" s="10">
        <v>72.69</v>
      </c>
      <c r="AA11" s="10">
        <v>73.239999999999995</v>
      </c>
      <c r="AB11" s="95">
        <v>3107000</v>
      </c>
      <c r="AC11" s="10">
        <v>73.239999999999995</v>
      </c>
      <c r="AD11" s="2">
        <f t="shared" si="0"/>
        <v>1.6700000000000017</v>
      </c>
      <c r="AE11" s="138">
        <f t="shared" si="1"/>
        <v>-2.5675136357589556E-2</v>
      </c>
    </row>
    <row r="12" spans="1:31" x14ac:dyDescent="0.25">
      <c r="W12" s="133">
        <v>42713</v>
      </c>
      <c r="X12" s="10">
        <v>75.02</v>
      </c>
      <c r="Y12" s="10">
        <v>76.13</v>
      </c>
      <c r="Z12" s="10">
        <v>74.44</v>
      </c>
      <c r="AA12" s="10">
        <v>75.17</v>
      </c>
      <c r="AB12" s="95">
        <v>5143000</v>
      </c>
      <c r="AC12" s="10">
        <v>75.17</v>
      </c>
      <c r="AD12" s="2">
        <f t="shared" si="0"/>
        <v>1.6899999999999977</v>
      </c>
      <c r="AE12" s="138">
        <f t="shared" si="1"/>
        <v>3.3406653835578837E-2</v>
      </c>
    </row>
    <row r="13" spans="1:31" x14ac:dyDescent="0.25">
      <c r="W13" s="133">
        <v>42712</v>
      </c>
      <c r="X13" s="10">
        <v>72.459999999999994</v>
      </c>
      <c r="Y13" s="10">
        <v>73.08</v>
      </c>
      <c r="Z13" s="10">
        <v>71.5</v>
      </c>
      <c r="AA13" s="10">
        <v>72.739999999999995</v>
      </c>
      <c r="AB13" s="95">
        <v>2861300</v>
      </c>
      <c r="AC13" s="10">
        <v>72.739999999999995</v>
      </c>
      <c r="AD13" s="2">
        <f t="shared" si="0"/>
        <v>1.5799999999999983</v>
      </c>
      <c r="AE13" s="138">
        <f t="shared" si="1"/>
        <v>4.2799944774263299E-3</v>
      </c>
    </row>
    <row r="14" spans="1:31" x14ac:dyDescent="0.25">
      <c r="W14" s="133">
        <v>42711</v>
      </c>
      <c r="X14" s="10">
        <v>70.680000000000007</v>
      </c>
      <c r="Y14" s="10">
        <v>73</v>
      </c>
      <c r="Z14" s="10">
        <v>70.25</v>
      </c>
      <c r="AA14" s="10">
        <v>72.430000000000007</v>
      </c>
      <c r="AB14" s="95">
        <v>4046400</v>
      </c>
      <c r="AC14" s="10">
        <v>72.430000000000007</v>
      </c>
      <c r="AD14" s="2">
        <f t="shared" si="0"/>
        <v>2.75</v>
      </c>
      <c r="AE14" s="138">
        <f t="shared" si="1"/>
        <v>2.0572072706777522E-2</v>
      </c>
    </row>
    <row r="15" spans="1:31" x14ac:dyDescent="0.25">
      <c r="W15" s="133">
        <v>42710</v>
      </c>
      <c r="X15" s="10">
        <v>69.41</v>
      </c>
      <c r="Y15" s="10">
        <v>71.040000000000006</v>
      </c>
      <c r="Z15" s="10">
        <v>69.010000000000005</v>
      </c>
      <c r="AA15" s="10">
        <v>70.97</v>
      </c>
      <c r="AB15" s="95">
        <v>4367900</v>
      </c>
      <c r="AC15" s="10">
        <v>70.97</v>
      </c>
      <c r="AD15" s="2">
        <f t="shared" si="0"/>
        <v>2.0300000000000011</v>
      </c>
      <c r="AE15" s="138">
        <f t="shared" si="1"/>
        <v>3.9701142689715807E-2</v>
      </c>
    </row>
    <row r="16" spans="1:31" x14ac:dyDescent="0.25">
      <c r="W16" s="133">
        <v>42709</v>
      </c>
      <c r="X16" s="10">
        <v>69.91</v>
      </c>
      <c r="Y16" s="10">
        <v>69.95</v>
      </c>
      <c r="Z16" s="10">
        <v>68</v>
      </c>
      <c r="AA16" s="10">
        <v>68.260000000000005</v>
      </c>
      <c r="AB16" s="95">
        <v>3394300</v>
      </c>
      <c r="AC16" s="10">
        <v>68.260000000000005</v>
      </c>
      <c r="AD16" s="2">
        <f t="shared" si="0"/>
        <v>1.9500000000000028</v>
      </c>
      <c r="AE16" s="138">
        <f t="shared" si="1"/>
        <v>-1.4580626533852947E-2</v>
      </c>
    </row>
    <row r="17" spans="1:31" x14ac:dyDescent="0.25">
      <c r="W17" s="133">
        <v>42706</v>
      </c>
      <c r="X17" s="10">
        <v>69.12</v>
      </c>
      <c r="Y17" s="10">
        <v>69.760000000000005</v>
      </c>
      <c r="Z17" s="10">
        <v>68.540000000000006</v>
      </c>
      <c r="AA17" s="10">
        <v>69.27</v>
      </c>
      <c r="AB17" s="95">
        <v>2577300</v>
      </c>
      <c r="AC17" s="10">
        <v>69.27</v>
      </c>
      <c r="AD17" s="2">
        <f t="shared" si="0"/>
        <v>1.2199999999999989</v>
      </c>
      <c r="AE17" s="138">
        <f t="shared" si="1"/>
        <v>1.1683949174821073E-2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42705</v>
      </c>
      <c r="X18" s="10">
        <v>68.67</v>
      </c>
      <c r="Y18" s="10">
        <v>69.87</v>
      </c>
      <c r="Z18" s="10">
        <v>68.3</v>
      </c>
      <c r="AA18" s="10">
        <v>68.47</v>
      </c>
      <c r="AB18" s="95">
        <v>3212700</v>
      </c>
      <c r="AC18" s="10">
        <v>68.47</v>
      </c>
      <c r="AD18" s="2">
        <f t="shared" si="0"/>
        <v>1.5700000000000074</v>
      </c>
      <c r="AE18" s="138">
        <f t="shared" si="1"/>
        <v>-6.9615663524293936E-3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SumByColor($A$19,H3:H17)</f>
        <v>0</v>
      </c>
      <c r="I19" s="358"/>
      <c r="J19" s="358"/>
      <c r="K19" s="359">
        <f>SumByColor($A$19,K3:K17)</f>
        <v>0</v>
      </c>
      <c r="L19" s="358"/>
      <c r="M19" s="359">
        <f t="shared" ref="M19" si="2">SumByColor($A$19,M2:M17)</f>
        <v>0</v>
      </c>
      <c r="W19" s="133">
        <v>42704</v>
      </c>
      <c r="X19" s="10">
        <v>68.510000000000005</v>
      </c>
      <c r="Y19" s="10">
        <v>69.69</v>
      </c>
      <c r="Z19" s="10">
        <v>67.58</v>
      </c>
      <c r="AA19" s="10">
        <v>68.95</v>
      </c>
      <c r="AB19" s="95">
        <v>4114300</v>
      </c>
      <c r="AC19" s="10">
        <v>68.95</v>
      </c>
      <c r="AD19" s="2">
        <f t="shared" si="0"/>
        <v>2.1099999999999994</v>
      </c>
      <c r="AE19" s="138">
        <f t="shared" si="1"/>
        <v>-1.1044176706827225E-2</v>
      </c>
    </row>
    <row r="20" spans="1:31" x14ac:dyDescent="0.25">
      <c r="W20" s="133">
        <v>42703</v>
      </c>
      <c r="X20" s="10">
        <v>69.17</v>
      </c>
      <c r="Y20" s="10">
        <v>70.150000000000006</v>
      </c>
      <c r="Z20" s="10">
        <v>68.94</v>
      </c>
      <c r="AA20" s="10">
        <v>69.72</v>
      </c>
      <c r="AB20" s="95">
        <v>2450100</v>
      </c>
      <c r="AC20" s="10">
        <v>69.72</v>
      </c>
      <c r="AD20" s="2">
        <f t="shared" si="0"/>
        <v>1.210000000000008</v>
      </c>
      <c r="AE20" s="138">
        <f t="shared" si="1"/>
        <v>6.7870036101083109E-3</v>
      </c>
    </row>
    <row r="21" spans="1:31" x14ac:dyDescent="0.25">
      <c r="W21" s="133">
        <v>42702</v>
      </c>
      <c r="X21" s="10">
        <v>69.95</v>
      </c>
      <c r="Y21" s="10">
        <v>70.150000000000006</v>
      </c>
      <c r="Z21" s="10">
        <v>68.61</v>
      </c>
      <c r="AA21" s="10">
        <v>69.25</v>
      </c>
      <c r="AB21" s="95">
        <v>4966800</v>
      </c>
      <c r="AC21" s="10">
        <v>69.25</v>
      </c>
      <c r="AD21" s="2">
        <f t="shared" si="0"/>
        <v>1.5400000000000063</v>
      </c>
      <c r="AE21" s="138">
        <f t="shared" si="1"/>
        <v>-1.198459123983453E-2</v>
      </c>
    </row>
    <row r="22" spans="1:31" x14ac:dyDescent="0.25">
      <c r="W22" s="133">
        <v>42699</v>
      </c>
      <c r="X22" s="10">
        <v>69.81</v>
      </c>
      <c r="Y22" s="10">
        <v>70.180000000000007</v>
      </c>
      <c r="Z22" s="10">
        <v>69.55</v>
      </c>
      <c r="AA22" s="10">
        <v>70.09</v>
      </c>
      <c r="AB22" s="95">
        <v>1410400</v>
      </c>
      <c r="AC22" s="10">
        <v>70.09</v>
      </c>
      <c r="AD22" s="2">
        <f t="shared" si="0"/>
        <v>0.63000000000000966</v>
      </c>
      <c r="AE22" s="138">
        <f t="shared" si="1"/>
        <v>3.0051516886091534E-3</v>
      </c>
    </row>
    <row r="23" spans="1:31" x14ac:dyDescent="0.25">
      <c r="W23" s="133">
        <v>42697</v>
      </c>
      <c r="X23" s="10">
        <v>69.349999999999994</v>
      </c>
      <c r="Y23" s="10">
        <v>69.98</v>
      </c>
      <c r="Z23" s="10">
        <v>68.83</v>
      </c>
      <c r="AA23" s="10">
        <v>69.88</v>
      </c>
      <c r="AB23" s="95">
        <v>3760700</v>
      </c>
      <c r="AC23" s="10">
        <v>69.88</v>
      </c>
      <c r="AD23" s="2">
        <f t="shared" si="0"/>
        <v>1.1500000000000057</v>
      </c>
      <c r="AE23" s="138">
        <f t="shared" si="1"/>
        <v>5.4676258992805149E-3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42696</v>
      </c>
      <c r="X24" s="10">
        <v>69.08</v>
      </c>
      <c r="Y24" s="10">
        <v>70.150000000000006</v>
      </c>
      <c r="Z24" s="10">
        <v>69</v>
      </c>
      <c r="AA24" s="10">
        <v>69.5</v>
      </c>
      <c r="AB24" s="95">
        <v>4979200</v>
      </c>
      <c r="AC24" s="10">
        <v>69.5</v>
      </c>
      <c r="AD24" s="2">
        <f t="shared" si="0"/>
        <v>1.1500000000000057</v>
      </c>
      <c r="AE24" s="138">
        <f t="shared" si="1"/>
        <v>7.3923757066243212E-3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42695</v>
      </c>
      <c r="X25" s="10">
        <v>68.22</v>
      </c>
      <c r="Y25" s="10">
        <v>69.290000000000006</v>
      </c>
      <c r="Z25" s="10">
        <v>67.760000000000005</v>
      </c>
      <c r="AA25" s="10">
        <v>68.989999999999995</v>
      </c>
      <c r="AB25" s="95">
        <v>8990100</v>
      </c>
      <c r="AC25" s="10">
        <v>68.989999999999995</v>
      </c>
      <c r="AD25" s="2">
        <f t="shared" si="0"/>
        <v>1.5300000000000011</v>
      </c>
      <c r="AE25" s="138">
        <f t="shared" si="1"/>
        <v>1.0250402694391481E-2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42692</v>
      </c>
      <c r="X26" s="10">
        <v>68.05</v>
      </c>
      <c r="Y26" s="10">
        <v>68.47</v>
      </c>
      <c r="Z26" s="10">
        <v>67.239999999999995</v>
      </c>
      <c r="AA26" s="10">
        <v>68.290000000000006</v>
      </c>
      <c r="AB26" s="95">
        <v>4957600</v>
      </c>
      <c r="AC26" s="10">
        <v>68.290000000000006</v>
      </c>
      <c r="AD26" s="2">
        <f t="shared" si="0"/>
        <v>1.230000000000004</v>
      </c>
      <c r="AE26" s="138">
        <f t="shared" si="1"/>
        <v>6.3365753020927507E-3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42691</v>
      </c>
      <c r="X27" s="10">
        <v>65.62</v>
      </c>
      <c r="Y27" s="10">
        <v>68.02</v>
      </c>
      <c r="Z27" s="10">
        <v>65.510000000000005</v>
      </c>
      <c r="AA27" s="10">
        <v>67.86</v>
      </c>
      <c r="AB27" s="95">
        <v>4904200</v>
      </c>
      <c r="AC27" s="10">
        <v>67.86</v>
      </c>
      <c r="AD27" s="2">
        <f t="shared" si="0"/>
        <v>2.5099999999999909</v>
      </c>
      <c r="AE27" s="138">
        <f t="shared" si="1"/>
        <v>3.6030534351145116E-2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42690</v>
      </c>
      <c r="X28" s="10">
        <v>65.75</v>
      </c>
      <c r="Y28" s="10">
        <v>66.66</v>
      </c>
      <c r="Z28" s="10">
        <v>64.900000000000006</v>
      </c>
      <c r="AA28" s="10">
        <v>65.5</v>
      </c>
      <c r="AB28" s="95">
        <v>4937100</v>
      </c>
      <c r="AC28" s="10">
        <v>65.5</v>
      </c>
      <c r="AD28" s="2">
        <f t="shared" si="0"/>
        <v>1.7599999999999909</v>
      </c>
      <c r="AE28" s="138">
        <f t="shared" si="1"/>
        <v>-8.4771419921284563E-3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42689</v>
      </c>
      <c r="X29" s="10">
        <v>65.47</v>
      </c>
      <c r="Y29" s="10">
        <v>67.7</v>
      </c>
      <c r="Z29" s="10">
        <v>63.47</v>
      </c>
      <c r="AA29" s="10">
        <v>66.06</v>
      </c>
      <c r="AB29" s="95">
        <v>10421100</v>
      </c>
      <c r="AC29" s="10">
        <v>66.06</v>
      </c>
      <c r="AD29" s="2">
        <f t="shared" si="0"/>
        <v>4.230000000000004</v>
      </c>
      <c r="AE29" s="138">
        <f t="shared" si="1"/>
        <v>4.957102001906577E-2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42688</v>
      </c>
      <c r="X30" s="10">
        <v>60.54</v>
      </c>
      <c r="Y30" s="10">
        <v>62.94</v>
      </c>
      <c r="Z30" s="10">
        <v>60.37</v>
      </c>
      <c r="AA30" s="10">
        <v>62.94</v>
      </c>
      <c r="AB30" s="95">
        <v>6634200</v>
      </c>
      <c r="AC30" s="10">
        <v>62.94</v>
      </c>
      <c r="AD30" s="2">
        <f t="shared" si="0"/>
        <v>2.5700000000000003</v>
      </c>
      <c r="AE30" s="138">
        <f t="shared" si="1"/>
        <v>4.4647302904564201E-2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42685</v>
      </c>
      <c r="X31" s="10">
        <v>59.85</v>
      </c>
      <c r="Y31" s="10">
        <v>60.58</v>
      </c>
      <c r="Z31" s="10">
        <v>58.78</v>
      </c>
      <c r="AA31" s="10">
        <v>60.25</v>
      </c>
      <c r="AB31" s="95">
        <v>5149600</v>
      </c>
      <c r="AC31" s="10">
        <v>60.25</v>
      </c>
      <c r="AD31" s="2">
        <f t="shared" si="0"/>
        <v>1.7999999999999972</v>
      </c>
      <c r="AE31" s="138">
        <f t="shared" si="1"/>
        <v>5.1718385051717775E-3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42684</v>
      </c>
      <c r="X32" s="10">
        <v>60.43</v>
      </c>
      <c r="Y32" s="10">
        <v>61.6</v>
      </c>
      <c r="Z32" s="10">
        <v>59.79</v>
      </c>
      <c r="AA32" s="10">
        <v>59.94</v>
      </c>
      <c r="AB32" s="95">
        <v>5716100</v>
      </c>
      <c r="AC32" s="10">
        <v>59.94</v>
      </c>
      <c r="AD32" s="2">
        <f t="shared" si="0"/>
        <v>1.8100000000000023</v>
      </c>
      <c r="AE32" s="138">
        <f t="shared" si="1"/>
        <v>-3.1598203891568533E-3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42683</v>
      </c>
      <c r="X33" s="10">
        <v>58.24</v>
      </c>
      <c r="Y33" s="10">
        <v>60.36</v>
      </c>
      <c r="Z33" s="10">
        <v>57.8</v>
      </c>
      <c r="AA33" s="10">
        <v>60.13</v>
      </c>
      <c r="AB33" s="95">
        <v>5340900</v>
      </c>
      <c r="AC33" s="10">
        <v>60.13</v>
      </c>
      <c r="AD33" s="2">
        <f t="shared" si="0"/>
        <v>2.5600000000000023</v>
      </c>
      <c r="AE33" s="138">
        <f t="shared" si="1"/>
        <v>1.3825661777103315E-2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42682</v>
      </c>
      <c r="X34" s="10">
        <v>58.52</v>
      </c>
      <c r="Y34" s="10">
        <v>59.45</v>
      </c>
      <c r="Z34" s="10">
        <v>57.84</v>
      </c>
      <c r="AA34" s="10">
        <v>59.31</v>
      </c>
      <c r="AB34" s="95">
        <v>4077300</v>
      </c>
      <c r="AC34" s="10">
        <v>59.31</v>
      </c>
      <c r="AD34" s="2">
        <f t="shared" si="0"/>
        <v>1.6099999999999994</v>
      </c>
      <c r="AE34" s="138">
        <f t="shared" si="1"/>
        <v>1.3326499231163469E-2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42681</v>
      </c>
      <c r="X35" s="10">
        <v>57.96</v>
      </c>
      <c r="Y35" s="10">
        <v>58.77</v>
      </c>
      <c r="Z35" s="10">
        <v>57.55</v>
      </c>
      <c r="AA35" s="10">
        <v>58.53</v>
      </c>
      <c r="AB35" s="95">
        <v>4481900</v>
      </c>
      <c r="AC35" s="10">
        <v>58.53</v>
      </c>
      <c r="AD35" s="2">
        <f t="shared" si="0"/>
        <v>1.220000000000006</v>
      </c>
      <c r="AE35" s="138">
        <f t="shared" si="1"/>
        <v>2.271535907740696E-2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42678</v>
      </c>
      <c r="X36" s="10">
        <v>56.01</v>
      </c>
      <c r="Y36" s="10">
        <v>57.69</v>
      </c>
      <c r="Z36" s="10">
        <v>55.75</v>
      </c>
      <c r="AA36" s="10">
        <v>57.23</v>
      </c>
      <c r="AB36" s="95">
        <v>5016500</v>
      </c>
      <c r="AC36" s="10">
        <v>57.23</v>
      </c>
      <c r="AD36" s="2">
        <f t="shared" si="0"/>
        <v>1.9399999999999977</v>
      </c>
      <c r="AE36" s="138">
        <f t="shared" si="1"/>
        <v>2.3060421880586324E-2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42677</v>
      </c>
      <c r="X37" s="10">
        <v>56.66</v>
      </c>
      <c r="Y37" s="10">
        <v>57.24</v>
      </c>
      <c r="Z37" s="10">
        <v>55.79</v>
      </c>
      <c r="AA37" s="10">
        <v>55.94</v>
      </c>
      <c r="AB37" s="95">
        <v>3531800</v>
      </c>
      <c r="AC37" s="10">
        <v>55.94</v>
      </c>
      <c r="AD37" s="2">
        <f t="shared" si="0"/>
        <v>1.4500000000000028</v>
      </c>
      <c r="AE37" s="138">
        <f t="shared" si="1"/>
        <v>-3.5625222657642563E-3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42676</v>
      </c>
      <c r="X38" s="10">
        <v>55.95</v>
      </c>
      <c r="Y38" s="10">
        <v>56.86</v>
      </c>
      <c r="Z38" s="10">
        <v>55.76</v>
      </c>
      <c r="AA38" s="10">
        <v>56.14</v>
      </c>
      <c r="AB38" s="95">
        <v>3949200</v>
      </c>
      <c r="AC38" s="10">
        <v>56.14</v>
      </c>
      <c r="AD38" s="2">
        <f t="shared" si="0"/>
        <v>1.1000000000000014</v>
      </c>
      <c r="AE38" s="138">
        <f t="shared" si="1"/>
        <v>2.4999999999999467E-3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42675</v>
      </c>
      <c r="X39" s="10">
        <v>56.25</v>
      </c>
      <c r="Y39" s="10">
        <v>56.97</v>
      </c>
      <c r="Z39" s="10">
        <v>55.53</v>
      </c>
      <c r="AA39" s="10">
        <v>56</v>
      </c>
      <c r="AB39" s="95">
        <v>4708100</v>
      </c>
      <c r="AC39" s="10">
        <v>56</v>
      </c>
      <c r="AD39" s="2">
        <f t="shared" si="0"/>
        <v>1.4399999999999977</v>
      </c>
      <c r="AE39" s="138">
        <f t="shared" si="1"/>
        <v>-4.090343233149496E-3</v>
      </c>
    </row>
    <row r="40" spans="2:31" ht="20.25" thickBot="1" x14ac:dyDescent="0.35">
      <c r="B40" s="193">
        <v>42549</v>
      </c>
      <c r="C40" s="448">
        <v>450</v>
      </c>
      <c r="D40" s="449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614" t="s">
        <v>78</v>
      </c>
      <c r="P40" s="614"/>
      <c r="W40" s="133">
        <v>42674</v>
      </c>
      <c r="X40" s="10">
        <v>55.62</v>
      </c>
      <c r="Y40" s="10">
        <v>56.25</v>
      </c>
      <c r="Z40" s="10">
        <v>54.97</v>
      </c>
      <c r="AA40" s="10">
        <v>56.23</v>
      </c>
      <c r="AB40" s="95">
        <v>5256000</v>
      </c>
      <c r="AC40" s="10">
        <v>56.23</v>
      </c>
      <c r="AD40" s="2">
        <f t="shared" si="0"/>
        <v>1.2800000000000011</v>
      </c>
      <c r="AE40" s="138">
        <f t="shared" si="1"/>
        <v>2.0322990382870554E-2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80.608000000000004</v>
      </c>
      <c r="Q41" s="2"/>
      <c r="W41" s="133">
        <v>42671</v>
      </c>
      <c r="X41" s="10">
        <v>54.59</v>
      </c>
      <c r="Y41" s="10">
        <v>55.45</v>
      </c>
      <c r="Z41" s="10">
        <v>54.38</v>
      </c>
      <c r="AA41" s="10">
        <v>55.11</v>
      </c>
      <c r="AB41" s="95">
        <v>5065500</v>
      </c>
      <c r="AC41" s="10">
        <v>55.11</v>
      </c>
      <c r="AD41" s="2">
        <f t="shared" si="0"/>
        <v>1.0700000000000003</v>
      </c>
      <c r="AE41" s="138">
        <f t="shared" si="1"/>
        <v>1.2679162072767314E-2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79.875200000000007</v>
      </c>
      <c r="Q42" s="2"/>
      <c r="T42" s="91" t="s">
        <v>113</v>
      </c>
      <c r="W42" s="133">
        <v>42670</v>
      </c>
      <c r="X42" s="10">
        <v>54.3</v>
      </c>
      <c r="Y42" s="10">
        <v>55.2</v>
      </c>
      <c r="Z42" s="10">
        <v>53.59</v>
      </c>
      <c r="AA42" s="10">
        <v>54.42</v>
      </c>
      <c r="AB42" s="95">
        <v>4877000</v>
      </c>
      <c r="AC42" s="10">
        <v>54.42</v>
      </c>
      <c r="AD42" s="2">
        <f t="shared" si="0"/>
        <v>1.6099999999999994</v>
      </c>
      <c r="AE42" s="138">
        <f t="shared" si="1"/>
        <v>8.1511670989256046E-3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79.142400000000009</v>
      </c>
      <c r="Q43" s="2"/>
      <c r="T43" s="128" t="s">
        <v>98</v>
      </c>
      <c r="U43" s="98">
        <v>74.790000000000006</v>
      </c>
      <c r="W43" s="133">
        <v>42669</v>
      </c>
      <c r="X43" s="10">
        <v>53.11</v>
      </c>
      <c r="Y43" s="10">
        <v>55.34</v>
      </c>
      <c r="Z43" s="10">
        <v>52.21</v>
      </c>
      <c r="AA43" s="10">
        <v>53.98</v>
      </c>
      <c r="AB43" s="95">
        <v>6082700</v>
      </c>
      <c r="AC43" s="10">
        <v>53.98</v>
      </c>
      <c r="AD43" s="2">
        <f t="shared" si="0"/>
        <v>3.1300000000000026</v>
      </c>
      <c r="AE43" s="138">
        <f t="shared" si="1"/>
        <v>-1.1898224418817605E-2</v>
      </c>
    </row>
    <row r="44" spans="2:31" x14ac:dyDescent="0.25">
      <c r="B44" s="193">
        <v>42557</v>
      </c>
      <c r="C44" s="448">
        <v>450</v>
      </c>
      <c r="D44" s="449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78.409600000000012</v>
      </c>
      <c r="Q44" s="2"/>
      <c r="T44" s="93" t="s">
        <v>99</v>
      </c>
      <c r="U44" s="88">
        <v>74.78</v>
      </c>
      <c r="W44" s="133">
        <v>42668</v>
      </c>
      <c r="X44" s="10">
        <v>54.93</v>
      </c>
      <c r="Y44" s="10">
        <v>55.89</v>
      </c>
      <c r="Z44" s="10">
        <v>54.54</v>
      </c>
      <c r="AA44" s="10">
        <v>54.63</v>
      </c>
      <c r="AB44" s="95">
        <v>3150000</v>
      </c>
      <c r="AC44" s="10">
        <v>54.63</v>
      </c>
      <c r="AD44" s="2">
        <f t="shared" si="0"/>
        <v>1.3500000000000014</v>
      </c>
      <c r="AE44" s="138">
        <f t="shared" si="1"/>
        <v>-7.4491279069767158E-3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77.6768</v>
      </c>
      <c r="Q45" s="2"/>
      <c r="T45" s="93" t="s">
        <v>100</v>
      </c>
      <c r="U45" s="88" t="s">
        <v>129</v>
      </c>
      <c r="W45" s="133">
        <v>42667</v>
      </c>
      <c r="X45" s="10">
        <v>55.91</v>
      </c>
      <c r="Y45" s="10">
        <v>56.25</v>
      </c>
      <c r="Z45" s="10">
        <v>54.95</v>
      </c>
      <c r="AA45" s="10">
        <v>55.04</v>
      </c>
      <c r="AB45" s="95">
        <v>2875400</v>
      </c>
      <c r="AC45" s="10">
        <v>55.04</v>
      </c>
      <c r="AD45" s="2">
        <f t="shared" si="0"/>
        <v>1.2999999999999972</v>
      </c>
      <c r="AE45" s="138">
        <f t="shared" si="1"/>
        <v>-1.0071942446043258E-2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76.944000000000003</v>
      </c>
      <c r="Q46" s="2"/>
      <c r="T46" s="93" t="s">
        <v>101</v>
      </c>
      <c r="U46" s="88" t="s">
        <v>129</v>
      </c>
      <c r="W46" s="133">
        <v>42664</v>
      </c>
      <c r="X46" s="10">
        <v>56.21</v>
      </c>
      <c r="Y46" s="10">
        <v>56.58</v>
      </c>
      <c r="Z46" s="10">
        <v>55.17</v>
      </c>
      <c r="AA46" s="10">
        <v>55.6</v>
      </c>
      <c r="AB46" s="95">
        <v>3939800</v>
      </c>
      <c r="AC46" s="10">
        <v>55.6</v>
      </c>
      <c r="AD46" s="2">
        <f t="shared" si="0"/>
        <v>1.4099999999999966</v>
      </c>
      <c r="AE46" s="138">
        <f t="shared" si="1"/>
        <v>-1.7146897648930515E-2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76.211200000000005</v>
      </c>
      <c r="Q47" s="2"/>
      <c r="T47" s="93" t="s">
        <v>102</v>
      </c>
      <c r="U47" s="88">
        <v>80.28</v>
      </c>
      <c r="W47" s="133">
        <v>42663</v>
      </c>
      <c r="X47" s="10">
        <v>55.29</v>
      </c>
      <c r="Y47" s="10">
        <v>56.81</v>
      </c>
      <c r="Z47" s="10">
        <v>55.11</v>
      </c>
      <c r="AA47" s="10">
        <v>56.57</v>
      </c>
      <c r="AB47" s="95">
        <v>9571500</v>
      </c>
      <c r="AC47" s="10">
        <v>56.57</v>
      </c>
      <c r="AD47" s="2">
        <f t="shared" si="0"/>
        <v>1.7000000000000028</v>
      </c>
      <c r="AE47" s="138">
        <f t="shared" si="1"/>
        <v>2.0382395382395391E-2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75.478400000000008</v>
      </c>
      <c r="Q48" s="2"/>
      <c r="T48" s="93" t="s">
        <v>103</v>
      </c>
      <c r="U48" s="88">
        <v>0.58236500000000002</v>
      </c>
      <c r="W48" s="133">
        <v>42662</v>
      </c>
      <c r="X48" s="10">
        <v>53.99</v>
      </c>
      <c r="Y48" s="10">
        <v>55.49</v>
      </c>
      <c r="Z48" s="10">
        <v>53.75</v>
      </c>
      <c r="AA48" s="10">
        <v>55.44</v>
      </c>
      <c r="AB48" s="95">
        <v>7538300</v>
      </c>
      <c r="AC48" s="10">
        <v>55.44</v>
      </c>
      <c r="AD48" s="2">
        <f t="shared" si="0"/>
        <v>1.740000000000002</v>
      </c>
      <c r="AE48" s="138">
        <f t="shared" si="1"/>
        <v>3.2786885245901676E-2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74.745599999999996</v>
      </c>
      <c r="Q49" s="2"/>
      <c r="T49" s="93" t="s">
        <v>122</v>
      </c>
      <c r="U49" s="88" t="s">
        <v>341</v>
      </c>
      <c r="W49" s="133">
        <v>42661</v>
      </c>
      <c r="X49" s="10">
        <v>52.54</v>
      </c>
      <c r="Y49" s="10">
        <v>55.01</v>
      </c>
      <c r="Z49" s="10">
        <v>52.44</v>
      </c>
      <c r="AA49" s="10">
        <v>53.68</v>
      </c>
      <c r="AB49" s="95">
        <v>11297300</v>
      </c>
      <c r="AC49" s="10">
        <v>53.68</v>
      </c>
      <c r="AD49" s="2">
        <f t="shared" si="0"/>
        <v>2.5700000000000003</v>
      </c>
      <c r="AE49" s="138">
        <f t="shared" si="1"/>
        <v>1.2257212898359349E-2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74.012799999999999</v>
      </c>
      <c r="Q50" s="2"/>
      <c r="T50" s="93"/>
      <c r="U50" s="88"/>
      <c r="W50" s="133">
        <v>42660</v>
      </c>
      <c r="X50" s="10">
        <v>53.45</v>
      </c>
      <c r="Y50" s="10">
        <v>54.53</v>
      </c>
      <c r="Z50" s="10">
        <v>52.93</v>
      </c>
      <c r="AA50" s="10">
        <v>53.03</v>
      </c>
      <c r="AB50" s="95">
        <v>6398200</v>
      </c>
      <c r="AC50" s="10">
        <v>53.03</v>
      </c>
      <c r="AD50" s="2">
        <f t="shared" si="0"/>
        <v>1.6000000000000014</v>
      </c>
      <c r="AE50" s="138">
        <f t="shared" si="1"/>
        <v>-3.1954887218045291E-3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73.28</v>
      </c>
      <c r="Q51" s="2"/>
      <c r="T51" s="93" t="s">
        <v>105</v>
      </c>
      <c r="U51" s="88" t="s">
        <v>619</v>
      </c>
      <c r="W51" s="133">
        <v>42657</v>
      </c>
      <c r="X51" s="10">
        <v>54.16</v>
      </c>
      <c r="Y51" s="10">
        <v>54.57</v>
      </c>
      <c r="Z51" s="10">
        <v>52.98</v>
      </c>
      <c r="AA51" s="10">
        <v>53.2</v>
      </c>
      <c r="AB51" s="95">
        <v>7416300</v>
      </c>
      <c r="AC51" s="10">
        <v>53.2</v>
      </c>
      <c r="AD51" s="2">
        <f t="shared" si="0"/>
        <v>1.5900000000000034</v>
      </c>
      <c r="AE51" s="138">
        <f t="shared" si="1"/>
        <v>-9.126466753585305E-3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72.547200000000004</v>
      </c>
      <c r="Q52" s="2"/>
      <c r="T52" s="93" t="s">
        <v>106</v>
      </c>
      <c r="U52" s="88" t="s">
        <v>432</v>
      </c>
      <c r="W52" s="133">
        <v>42656</v>
      </c>
      <c r="X52" s="10">
        <v>52.05</v>
      </c>
      <c r="Y52" s="10">
        <v>54.03</v>
      </c>
      <c r="Z52" s="10">
        <v>51.34</v>
      </c>
      <c r="AA52" s="10">
        <v>53.69</v>
      </c>
      <c r="AB52" s="95">
        <v>8065400</v>
      </c>
      <c r="AC52" s="10">
        <v>53.69</v>
      </c>
      <c r="AD52" s="2">
        <f t="shared" si="0"/>
        <v>2.6899999999999977</v>
      </c>
      <c r="AE52" s="138">
        <f t="shared" si="1"/>
        <v>1.5317700453857608E-2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71.814400000000006</v>
      </c>
      <c r="Q53" s="2"/>
      <c r="T53" s="93" t="s">
        <v>107</v>
      </c>
      <c r="U53" s="90">
        <v>1092508</v>
      </c>
      <c r="W53" s="133">
        <v>42655</v>
      </c>
      <c r="X53" s="10">
        <v>53.76</v>
      </c>
      <c r="Y53" s="10">
        <v>54.07</v>
      </c>
      <c r="Z53" s="10">
        <v>52.33</v>
      </c>
      <c r="AA53" s="10">
        <v>52.88</v>
      </c>
      <c r="AB53" s="95">
        <v>5332800</v>
      </c>
      <c r="AC53" s="10">
        <v>52.88</v>
      </c>
      <c r="AD53" s="2">
        <f t="shared" si="0"/>
        <v>1.740000000000002</v>
      </c>
      <c r="AE53" s="138">
        <f t="shared" si="1"/>
        <v>-1.195814648729443E-2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71.081599999999995</v>
      </c>
      <c r="T54" s="93" t="s">
        <v>110</v>
      </c>
      <c r="U54" s="90">
        <v>4700390</v>
      </c>
      <c r="W54" s="133">
        <v>42654</v>
      </c>
      <c r="X54" s="10">
        <v>54.81</v>
      </c>
      <c r="Y54" s="10">
        <v>54.94</v>
      </c>
      <c r="Z54" s="10">
        <v>53.18</v>
      </c>
      <c r="AA54" s="10">
        <v>53.52</v>
      </c>
      <c r="AB54" s="95">
        <v>5937700</v>
      </c>
      <c r="AC54" s="10">
        <v>53.52</v>
      </c>
      <c r="AD54" s="2">
        <f t="shared" si="0"/>
        <v>1.759999999999998</v>
      </c>
      <c r="AE54" s="138">
        <f t="shared" si="1"/>
        <v>-1.2546125461254554E-2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70.348799999999997</v>
      </c>
      <c r="T55" s="93" t="s">
        <v>108</v>
      </c>
      <c r="U55" s="88" t="s">
        <v>620</v>
      </c>
      <c r="W55" s="133">
        <v>42653</v>
      </c>
      <c r="X55" s="10">
        <v>53.06</v>
      </c>
      <c r="Y55" s="10">
        <v>54.5</v>
      </c>
      <c r="Z55" s="10">
        <v>53.06</v>
      </c>
      <c r="AA55" s="10">
        <v>54.2</v>
      </c>
      <c r="AB55" s="95">
        <v>3989900</v>
      </c>
      <c r="AC55" s="10">
        <v>54.2</v>
      </c>
      <c r="AD55" s="2">
        <f t="shared" si="0"/>
        <v>1.4399999999999977</v>
      </c>
      <c r="AE55" s="138">
        <f t="shared" si="1"/>
        <v>2.6126467247254981E-2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69.616</v>
      </c>
      <c r="T56" s="93" t="s">
        <v>111</v>
      </c>
      <c r="U56" s="88">
        <v>9.5299999999999994</v>
      </c>
      <c r="W56" s="133">
        <v>42650</v>
      </c>
      <c r="X56" s="10">
        <v>53.79</v>
      </c>
      <c r="Y56" s="10">
        <v>54</v>
      </c>
      <c r="Z56" s="10">
        <v>52.67</v>
      </c>
      <c r="AA56" s="10">
        <v>52.82</v>
      </c>
      <c r="AB56" s="95">
        <v>2577500</v>
      </c>
      <c r="AC56" s="10">
        <v>52.82</v>
      </c>
      <c r="AD56" s="2">
        <f t="shared" si="0"/>
        <v>1.3299999999999983</v>
      </c>
      <c r="AE56" s="138">
        <f t="shared" si="1"/>
        <v>-2.1489440533530857E-2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68.883200000000002</v>
      </c>
      <c r="T57" s="93" t="s">
        <v>112</v>
      </c>
      <c r="U57" s="88">
        <v>7.83</v>
      </c>
      <c r="W57" s="133">
        <v>42649</v>
      </c>
      <c r="X57" s="10">
        <v>53.6</v>
      </c>
      <c r="Y57" s="10">
        <v>54.06</v>
      </c>
      <c r="Z57" s="10">
        <v>52.87</v>
      </c>
      <c r="AA57" s="10">
        <v>53.98</v>
      </c>
      <c r="AB57" s="95">
        <v>2731300</v>
      </c>
      <c r="AC57" s="10">
        <v>53.98</v>
      </c>
      <c r="AD57" s="2">
        <f t="shared" si="0"/>
        <v>1.1900000000000048</v>
      </c>
      <c r="AE57" s="138">
        <f t="shared" si="1"/>
        <v>2.9728725380899768E-3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68.150400000000005</v>
      </c>
      <c r="T58" s="93" t="s">
        <v>109</v>
      </c>
      <c r="U58" s="88" t="s">
        <v>123</v>
      </c>
      <c r="W58" s="133">
        <v>42648</v>
      </c>
      <c r="X58" s="10">
        <v>53.82</v>
      </c>
      <c r="Y58" s="10">
        <v>54.14</v>
      </c>
      <c r="Z58" s="10">
        <v>53.48</v>
      </c>
      <c r="AA58" s="10">
        <v>53.82</v>
      </c>
      <c r="AB58" s="95">
        <v>2565500</v>
      </c>
      <c r="AC58" s="10">
        <v>53.82</v>
      </c>
      <c r="AD58" s="2">
        <f t="shared" si="0"/>
        <v>0.66000000000000369</v>
      </c>
      <c r="AE58" s="138">
        <f t="shared" si="1"/>
        <v>1.6750418760469454E-3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67.417600000000007</v>
      </c>
      <c r="W59" s="133">
        <v>42647</v>
      </c>
      <c r="X59" s="10">
        <v>54.21</v>
      </c>
      <c r="Y59" s="10">
        <v>55.25</v>
      </c>
      <c r="Z59" s="10">
        <v>53.55</v>
      </c>
      <c r="AA59" s="10">
        <v>53.73</v>
      </c>
      <c r="AB59" s="95">
        <v>5658200</v>
      </c>
      <c r="AC59" s="10">
        <v>53.73</v>
      </c>
      <c r="AD59" s="2">
        <f t="shared" si="0"/>
        <v>1.7000000000000028</v>
      </c>
      <c r="AE59" s="138">
        <f t="shared" si="1"/>
        <v>9.0140845070421083E-3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66.68480000000001</v>
      </c>
      <c r="W60" s="133">
        <v>42646</v>
      </c>
      <c r="X60" s="10">
        <v>52.24</v>
      </c>
      <c r="Y60" s="10">
        <v>53.4</v>
      </c>
      <c r="Z60" s="10">
        <v>52</v>
      </c>
      <c r="AA60" s="10">
        <v>53.25</v>
      </c>
      <c r="AB60" s="95">
        <v>4448100</v>
      </c>
      <c r="AC60" s="10">
        <v>53.25</v>
      </c>
      <c r="AD60" s="2">
        <f t="shared" si="0"/>
        <v>1.3999999999999986</v>
      </c>
      <c r="AE60" s="138">
        <f t="shared" si="1"/>
        <v>1.4865637507146978E-2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65.951999999999998</v>
      </c>
      <c r="W61" s="133">
        <v>42643</v>
      </c>
      <c r="X61" s="10">
        <v>51.39</v>
      </c>
      <c r="Y61" s="10">
        <v>52.93</v>
      </c>
      <c r="Z61" s="10">
        <v>51.38</v>
      </c>
      <c r="AA61" s="10">
        <v>52.47</v>
      </c>
      <c r="AB61" s="95">
        <v>5366300</v>
      </c>
      <c r="AC61" s="10">
        <v>52.47</v>
      </c>
      <c r="AD61" s="2">
        <f t="shared" si="0"/>
        <v>1.5499999999999972</v>
      </c>
      <c r="AE61" s="138">
        <f t="shared" si="1"/>
        <v>2.6007039499413409E-2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42642</v>
      </c>
      <c r="X62" s="10">
        <v>50.58</v>
      </c>
      <c r="Y62" s="10">
        <v>51.68</v>
      </c>
      <c r="Z62" s="10">
        <v>50.41</v>
      </c>
      <c r="AA62" s="10">
        <v>51.14</v>
      </c>
      <c r="AB62" s="95">
        <v>5857500</v>
      </c>
      <c r="AC62" s="10">
        <v>51.14</v>
      </c>
      <c r="AD62" s="2">
        <f t="shared" si="0"/>
        <v>1.2700000000000031</v>
      </c>
      <c r="AE62" s="138">
        <f t="shared" si="1"/>
        <v>9.474930911962165E-3</v>
      </c>
    </row>
    <row r="63" spans="2:31" x14ac:dyDescent="0.25">
      <c r="W63" s="133">
        <v>42641</v>
      </c>
      <c r="X63" s="10">
        <v>50.67</v>
      </c>
      <c r="Y63" s="10">
        <v>51.89</v>
      </c>
      <c r="Z63" s="10">
        <v>50.42</v>
      </c>
      <c r="AA63" s="10">
        <v>50.66</v>
      </c>
      <c r="AB63" s="95">
        <v>3760800</v>
      </c>
      <c r="AC63" s="10">
        <v>50.66</v>
      </c>
      <c r="AD63" s="2">
        <f t="shared" si="0"/>
        <v>1.4699999999999989</v>
      </c>
      <c r="AE63" s="138">
        <f t="shared" si="1"/>
        <v>4.9593334655821941E-3</v>
      </c>
    </row>
    <row r="64" spans="2:31" x14ac:dyDescent="0.25">
      <c r="W64" s="133">
        <v>42640</v>
      </c>
      <c r="X64" s="10">
        <v>49.5</v>
      </c>
      <c r="Y64" s="10">
        <v>50.79</v>
      </c>
      <c r="Z64" s="10">
        <v>49.4</v>
      </c>
      <c r="AA64" s="10">
        <v>50.41</v>
      </c>
      <c r="AB64" s="95">
        <v>3750600</v>
      </c>
      <c r="AC64" s="10">
        <v>50.41</v>
      </c>
      <c r="AD64" s="2">
        <f t="shared" si="0"/>
        <v>1.3900000000000006</v>
      </c>
      <c r="AE64" s="138">
        <f t="shared" si="1"/>
        <v>1.9413549039433597E-2</v>
      </c>
    </row>
    <row r="65" spans="1:31" x14ac:dyDescent="0.25">
      <c r="W65" s="133">
        <v>42639</v>
      </c>
      <c r="X65" s="10">
        <v>50.53</v>
      </c>
      <c r="Y65" s="10">
        <v>50.89</v>
      </c>
      <c r="Z65" s="10">
        <v>49.28</v>
      </c>
      <c r="AA65" s="10">
        <v>49.45</v>
      </c>
      <c r="AB65" s="95">
        <v>4693600</v>
      </c>
      <c r="AC65" s="10">
        <v>49.45</v>
      </c>
      <c r="AD65" s="2">
        <f t="shared" si="0"/>
        <v>1.6099999999999994</v>
      </c>
      <c r="AE65" s="138">
        <f t="shared" si="1"/>
        <v>-2.9440628066732089E-2</v>
      </c>
    </row>
    <row r="66" spans="1:31" x14ac:dyDescent="0.25">
      <c r="W66" s="133">
        <v>42636</v>
      </c>
      <c r="X66" s="10">
        <v>50.89</v>
      </c>
      <c r="Y66" s="10">
        <v>51.33</v>
      </c>
      <c r="Z66" s="10">
        <v>50.49</v>
      </c>
      <c r="AA66" s="10">
        <v>50.95</v>
      </c>
      <c r="AB66" s="95">
        <v>3411600</v>
      </c>
      <c r="AC66" s="10">
        <v>50.95</v>
      </c>
      <c r="AD66" s="2">
        <f t="shared" si="0"/>
        <v>0.83999999999999631</v>
      </c>
      <c r="AE66" s="138">
        <f t="shared" si="1"/>
        <v>-1.7633228840124859E-3</v>
      </c>
    </row>
    <row r="67" spans="1:31" x14ac:dyDescent="0.25">
      <c r="W67" s="133">
        <v>42635</v>
      </c>
      <c r="X67" s="10">
        <v>50.68</v>
      </c>
      <c r="Y67" s="10">
        <v>52.04</v>
      </c>
      <c r="Z67" s="10">
        <v>50.37</v>
      </c>
      <c r="AA67" s="10">
        <v>51.04</v>
      </c>
      <c r="AB67" s="95">
        <v>5482200</v>
      </c>
      <c r="AC67" s="10">
        <v>51.04</v>
      </c>
      <c r="AD67" s="2">
        <f>Y67-Z67</f>
        <v>1.6700000000000017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7" t="s">
        <v>1</v>
      </c>
      <c r="B76" s="387" t="s">
        <v>2</v>
      </c>
      <c r="C76" s="387" t="s">
        <v>4</v>
      </c>
      <c r="D76" s="389" t="s">
        <v>5</v>
      </c>
      <c r="E76" s="389" t="s">
        <v>94</v>
      </c>
      <c r="F76" s="389" t="s">
        <v>60</v>
      </c>
      <c r="G76" s="387" t="s">
        <v>3</v>
      </c>
      <c r="H76" s="387" t="s">
        <v>6</v>
      </c>
      <c r="I76" s="389" t="s">
        <v>7</v>
      </c>
      <c r="J76" s="389" t="s">
        <v>95</v>
      </c>
      <c r="K76" s="389" t="s">
        <v>61</v>
      </c>
      <c r="L76" s="387" t="s">
        <v>37</v>
      </c>
      <c r="M76" s="387" t="s">
        <v>38</v>
      </c>
    </row>
    <row r="77" spans="1:31" x14ac:dyDescent="0.25">
      <c r="A77" s="390" t="s">
        <v>13</v>
      </c>
      <c r="B77" s="380">
        <v>42485</v>
      </c>
      <c r="C77" s="381">
        <v>80</v>
      </c>
      <c r="D77" s="382">
        <v>49.5</v>
      </c>
      <c r="E77" s="382">
        <v>0</v>
      </c>
      <c r="F77" s="382">
        <f t="shared" ref="F77:F85" si="49">D77*C77+E77</f>
        <v>3960</v>
      </c>
      <c r="G77" s="381"/>
      <c r="H77" s="381"/>
      <c r="I77" s="382"/>
      <c r="J77" s="382"/>
      <c r="K77" s="382"/>
      <c r="L77" s="380"/>
      <c r="M77" s="381"/>
    </row>
    <row r="78" spans="1:31" x14ac:dyDescent="0.25">
      <c r="A78" s="391" t="s">
        <v>71</v>
      </c>
      <c r="B78" s="380">
        <v>42489</v>
      </c>
      <c r="C78" s="381">
        <v>20</v>
      </c>
      <c r="D78" s="382">
        <v>46.95</v>
      </c>
      <c r="E78" s="382">
        <v>0</v>
      </c>
      <c r="F78" s="382">
        <f t="shared" si="49"/>
        <v>939</v>
      </c>
      <c r="G78" s="381"/>
      <c r="H78" s="382"/>
      <c r="I78" s="382"/>
      <c r="J78" s="382"/>
      <c r="K78" s="382"/>
      <c r="L78" s="381"/>
      <c r="M78" s="381"/>
    </row>
    <row r="79" spans="1:31" x14ac:dyDescent="0.25">
      <c r="A79" s="381"/>
      <c r="B79" s="380">
        <v>42489</v>
      </c>
      <c r="C79" s="381">
        <v>50</v>
      </c>
      <c r="D79" s="382">
        <v>45.91</v>
      </c>
      <c r="E79" s="382">
        <v>0</v>
      </c>
      <c r="F79" s="382">
        <f t="shared" si="49"/>
        <v>2295.5</v>
      </c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0">
        <v>42495</v>
      </c>
      <c r="C80" s="381">
        <v>25</v>
      </c>
      <c r="D80" s="382">
        <v>45</v>
      </c>
      <c r="E80" s="382">
        <v>0</v>
      </c>
      <c r="F80" s="382">
        <f t="shared" si="49"/>
        <v>1125</v>
      </c>
      <c r="G80" s="380">
        <v>42557</v>
      </c>
      <c r="H80" s="381">
        <v>150</v>
      </c>
      <c r="I80" s="382">
        <v>39.28</v>
      </c>
      <c r="J80" s="382">
        <v>0.13</v>
      </c>
      <c r="K80" s="382">
        <f t="shared" ref="K80:K85" si="50">I80*H80-J80</f>
        <v>5891.87</v>
      </c>
      <c r="L80" s="381"/>
      <c r="M80" s="381"/>
    </row>
    <row r="81" spans="1:13" x14ac:dyDescent="0.25">
      <c r="A81" s="381"/>
      <c r="B81" s="380">
        <v>42502</v>
      </c>
      <c r="C81" s="381">
        <v>25</v>
      </c>
      <c r="D81" s="382">
        <v>44.09</v>
      </c>
      <c r="E81" s="382">
        <v>0</v>
      </c>
      <c r="F81" s="382">
        <f t="shared" si="49"/>
        <v>1102.25</v>
      </c>
      <c r="G81" s="380">
        <v>42562</v>
      </c>
      <c r="H81" s="381">
        <v>50</v>
      </c>
      <c r="I81" s="382">
        <v>42.68</v>
      </c>
      <c r="J81" s="382">
        <v>0.05</v>
      </c>
      <c r="K81" s="382">
        <f t="shared" si="50"/>
        <v>2133.9499999999998</v>
      </c>
      <c r="L81" s="381"/>
      <c r="M81" s="381"/>
    </row>
    <row r="82" spans="1:13" x14ac:dyDescent="0.25">
      <c r="A82" s="381"/>
      <c r="B82" s="380">
        <v>42535</v>
      </c>
      <c r="C82" s="381">
        <v>40</v>
      </c>
      <c r="D82" s="382">
        <v>43.19</v>
      </c>
      <c r="E82" s="382">
        <v>0</v>
      </c>
      <c r="F82" s="382">
        <f t="shared" si="49"/>
        <v>1727.6</v>
      </c>
      <c r="G82" s="380">
        <v>42566</v>
      </c>
      <c r="H82" s="381">
        <v>40</v>
      </c>
      <c r="I82" s="382">
        <v>47.51</v>
      </c>
      <c r="J82" s="382">
        <v>0.04</v>
      </c>
      <c r="K82" s="382">
        <f t="shared" si="50"/>
        <v>1900.36</v>
      </c>
      <c r="L82" s="381"/>
      <c r="M82" s="381"/>
    </row>
    <row r="83" spans="1:13" x14ac:dyDescent="0.25">
      <c r="A83" s="381"/>
      <c r="B83" s="380">
        <v>42545</v>
      </c>
      <c r="C83" s="381">
        <v>100</v>
      </c>
      <c r="D83" s="382">
        <v>42.28</v>
      </c>
      <c r="E83" s="382">
        <v>0</v>
      </c>
      <c r="F83" s="382">
        <f t="shared" si="49"/>
        <v>4228</v>
      </c>
      <c r="G83" s="380">
        <v>42587</v>
      </c>
      <c r="H83" s="381">
        <v>210</v>
      </c>
      <c r="I83" s="382">
        <v>47.58</v>
      </c>
      <c r="J83" s="382">
        <v>0.22</v>
      </c>
      <c r="K83" s="382">
        <f t="shared" si="50"/>
        <v>9991.58</v>
      </c>
      <c r="L83" s="381"/>
      <c r="M83" s="381"/>
    </row>
    <row r="84" spans="1:13" x14ac:dyDescent="0.25">
      <c r="A84" s="381"/>
      <c r="B84" s="380">
        <v>42545</v>
      </c>
      <c r="C84" s="381">
        <v>110</v>
      </c>
      <c r="D84" s="382">
        <v>41.12</v>
      </c>
      <c r="E84" s="382">
        <v>0</v>
      </c>
      <c r="F84" s="382">
        <f t="shared" si="49"/>
        <v>4523.2</v>
      </c>
      <c r="G84" s="380">
        <v>42593</v>
      </c>
      <c r="H84" s="381">
        <v>50</v>
      </c>
      <c r="I84" s="382">
        <v>47.35</v>
      </c>
      <c r="J84" s="382">
        <v>0.05</v>
      </c>
      <c r="K84" s="382">
        <f t="shared" si="50"/>
        <v>2367.4499999999998</v>
      </c>
      <c r="L84" s="381"/>
      <c r="M84" s="381"/>
    </row>
    <row r="85" spans="1:13" x14ac:dyDescent="0.25">
      <c r="A85" s="381"/>
      <c r="B85" s="380">
        <v>42557</v>
      </c>
      <c r="C85" s="381">
        <v>150</v>
      </c>
      <c r="D85" s="382">
        <v>38.08</v>
      </c>
      <c r="E85" s="382">
        <v>0</v>
      </c>
      <c r="F85" s="382">
        <f t="shared" si="49"/>
        <v>5712</v>
      </c>
      <c r="G85" s="380">
        <v>42597</v>
      </c>
      <c r="H85" s="381">
        <v>100</v>
      </c>
      <c r="I85" s="382">
        <v>47.89</v>
      </c>
      <c r="J85" s="382">
        <v>0.1</v>
      </c>
      <c r="K85" s="382">
        <f t="shared" si="50"/>
        <v>4788.8999999999996</v>
      </c>
      <c r="L85" s="381"/>
      <c r="M85" s="381"/>
    </row>
    <row r="86" spans="1:13" x14ac:dyDescent="0.25">
      <c r="A86" s="381"/>
      <c r="B86" s="380"/>
      <c r="C86" s="381"/>
      <c r="D86" s="382"/>
      <c r="E86" s="382"/>
      <c r="F86" s="382"/>
      <c r="G86" s="381"/>
      <c r="H86" s="381"/>
      <c r="I86" s="382"/>
      <c r="J86" s="382"/>
      <c r="K86" s="382"/>
      <c r="L86" s="381"/>
      <c r="M86" s="381"/>
    </row>
    <row r="87" spans="1:13" x14ac:dyDescent="0.25">
      <c r="A87" s="381"/>
      <c r="B87" s="381"/>
      <c r="C87" s="381"/>
      <c r="D87" s="382"/>
      <c r="E87" s="382"/>
      <c r="F87" s="382"/>
      <c r="G87" s="381"/>
      <c r="H87" s="381"/>
      <c r="I87" s="382"/>
      <c r="J87" s="382"/>
      <c r="K87" s="382"/>
      <c r="L87" s="381"/>
      <c r="M87" s="381"/>
    </row>
    <row r="88" spans="1:13" x14ac:dyDescent="0.25">
      <c r="A88" s="381"/>
      <c r="B88" s="381"/>
      <c r="C88" s="381"/>
      <c r="D88" s="382"/>
      <c r="E88" s="382"/>
      <c r="F88" s="382"/>
      <c r="G88" s="381"/>
      <c r="H88" s="381"/>
      <c r="I88" s="382"/>
      <c r="J88" s="382"/>
      <c r="K88" s="382"/>
      <c r="L88" s="381"/>
      <c r="M88" s="381"/>
    </row>
    <row r="89" spans="1:13" x14ac:dyDescent="0.25">
      <c r="A89" s="381"/>
      <c r="B89" s="381"/>
      <c r="C89" s="381"/>
      <c r="D89" s="382"/>
      <c r="E89" s="382"/>
      <c r="F89" s="382"/>
      <c r="G89" s="381"/>
      <c r="H89" s="381"/>
      <c r="I89" s="382"/>
      <c r="J89" s="382"/>
      <c r="K89" s="382"/>
      <c r="L89" s="381"/>
      <c r="M89" s="381"/>
    </row>
    <row r="90" spans="1:13" x14ac:dyDescent="0.25">
      <c r="A90" s="381"/>
      <c r="B90" s="381"/>
      <c r="C90" s="381"/>
      <c r="D90" s="382"/>
      <c r="E90" s="382"/>
      <c r="F90" s="382"/>
      <c r="G90" s="381"/>
      <c r="H90" s="381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1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1"/>
      <c r="I92" s="382"/>
      <c r="J92" s="382"/>
      <c r="K92" s="382"/>
      <c r="L92" s="381"/>
      <c r="M92" s="381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72" t="s">
        <v>199</v>
      </c>
      <c r="B94" s="473"/>
      <c r="C94" s="474">
        <f>SumByColor($A$19,C77:C92)</f>
        <v>0</v>
      </c>
      <c r="D94" s="474"/>
      <c r="E94" s="474"/>
      <c r="F94" s="475">
        <f>SumByColor($A$19,F77:F92)</f>
        <v>0</v>
      </c>
      <c r="G94" s="474"/>
      <c r="H94" s="474">
        <f>SumByColor($A$19,H78:H92)</f>
        <v>0</v>
      </c>
      <c r="I94" s="474"/>
      <c r="J94" s="474"/>
      <c r="K94" s="475">
        <f>SumByColor($A$19,K78:K92)</f>
        <v>0</v>
      </c>
      <c r="L94" s="474"/>
      <c r="M94" s="475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7" priority="15">
      <formula>F29&gt;0</formula>
    </cfRule>
    <cfRule type="expression" dxfId="196" priority="16">
      <formula>F29&lt;0</formula>
    </cfRule>
  </conditionalFormatting>
  <conditionalFormatting sqref="F34:F62">
    <cfRule type="expression" dxfId="195" priority="11">
      <formula>F34&gt;0</formula>
    </cfRule>
    <cfRule type="expression" dxfId="194" priority="12">
      <formula>F34&lt;0</formula>
    </cfRule>
  </conditionalFormatting>
  <conditionalFormatting sqref="F34:F62">
    <cfRule type="expression" dxfId="193" priority="13">
      <formula>F34&gt;0</formula>
    </cfRule>
    <cfRule type="expression" dxfId="192" priority="14">
      <formula>F34&lt;0</formula>
    </cfRule>
  </conditionalFormatting>
  <conditionalFormatting sqref="H29:H62">
    <cfRule type="expression" dxfId="191" priority="9">
      <formula>H29&gt;0</formula>
    </cfRule>
    <cfRule type="expression" dxfId="190" priority="10">
      <formula>H29&lt;0</formula>
    </cfRule>
  </conditionalFormatting>
  <conditionalFormatting sqref="F25:F28">
    <cfRule type="expression" dxfId="189" priority="7">
      <formula>F25&gt;0</formula>
    </cfRule>
    <cfRule type="expression" dxfId="188" priority="8">
      <formula>F25&lt;0</formula>
    </cfRule>
  </conditionalFormatting>
  <conditionalFormatting sqref="H25:H28">
    <cfRule type="expression" dxfId="187" priority="5">
      <formula>H25&gt;0</formula>
    </cfRule>
    <cfRule type="expression" dxfId="186" priority="6">
      <formula>H25&lt;0</formula>
    </cfRule>
  </conditionalFormatting>
  <conditionalFormatting sqref="Q7">
    <cfRule type="expression" dxfId="185" priority="3">
      <formula>Q7&gt;0</formula>
    </cfRule>
    <cfRule type="expression" dxfId="184" priority="4">
      <formula>Q7&lt;0</formula>
    </cfRule>
  </conditionalFormatting>
  <conditionalFormatting sqref="Q8">
    <cfRule type="expression" dxfId="183" priority="1">
      <formula>Q8&gt;0</formula>
    </cfRule>
    <cfRule type="expression" dxfId="1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7.855468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59">
        <v>42608</v>
      </c>
      <c r="C2" s="4">
        <v>25</v>
      </c>
      <c r="D2" s="3">
        <v>79.02</v>
      </c>
      <c r="E2" s="3">
        <v>0</v>
      </c>
      <c r="F2" s="3">
        <f t="shared" ref="F2:F8" si="0">C2*D2+E2</f>
        <v>1975.5</v>
      </c>
      <c r="G2" s="459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50</v>
      </c>
      <c r="T2" s="1" t="s">
        <v>204</v>
      </c>
      <c r="W2" s="133">
        <v>42727</v>
      </c>
      <c r="X2" s="10">
        <v>72.36</v>
      </c>
      <c r="Y2" s="10">
        <v>73.400000000000006</v>
      </c>
      <c r="Z2" s="10">
        <v>72.099999999999994</v>
      </c>
      <c r="AA2" s="10">
        <v>72.88</v>
      </c>
      <c r="AB2" s="95">
        <v>988400</v>
      </c>
      <c r="AC2" s="10">
        <v>72.88</v>
      </c>
      <c r="AD2" s="2">
        <f>Y2-Z2</f>
        <v>1.3000000000000114</v>
      </c>
      <c r="AE2" s="138">
        <f>AC2/AC3-1</f>
        <v>1.0678130633754002E-2</v>
      </c>
    </row>
    <row r="3" spans="1:31" x14ac:dyDescent="0.25">
      <c r="A3" s="23" t="s">
        <v>71</v>
      </c>
      <c r="B3" s="459">
        <v>42627</v>
      </c>
      <c r="C3" s="7">
        <v>25</v>
      </c>
      <c r="D3" s="44">
        <v>76.3</v>
      </c>
      <c r="E3" s="44">
        <v>0</v>
      </c>
      <c r="F3" s="44">
        <f t="shared" si="0"/>
        <v>1907.5</v>
      </c>
      <c r="G3" s="459">
        <v>42711</v>
      </c>
      <c r="H3" s="82">
        <v>25</v>
      </c>
      <c r="I3" s="44">
        <v>69.680000000000007</v>
      </c>
      <c r="J3" s="44">
        <v>0.04</v>
      </c>
      <c r="K3" s="44">
        <f>H3*I3-J3</f>
        <v>1741.9600000000003</v>
      </c>
      <c r="L3" s="4"/>
      <c r="M3" s="4"/>
      <c r="O3" s="11" t="s">
        <v>58</v>
      </c>
      <c r="Q3" s="230">
        <f>IF(Q2=0, Q4, (F18-K18-M18)/Q2)</f>
        <v>72.740000000000023</v>
      </c>
      <c r="T3" s="1" t="s">
        <v>206</v>
      </c>
      <c r="W3" s="133">
        <v>42726</v>
      </c>
      <c r="X3" s="10">
        <v>72.66</v>
      </c>
      <c r="Y3" s="10">
        <v>72.989999999999995</v>
      </c>
      <c r="Z3" s="10">
        <v>71.87</v>
      </c>
      <c r="AA3" s="10">
        <v>72.11</v>
      </c>
      <c r="AB3" s="95">
        <v>1612600</v>
      </c>
      <c r="AC3" s="10">
        <v>72.11</v>
      </c>
      <c r="AD3" s="2">
        <f t="shared" ref="AD3:AD66" si="1">Y3-Z3</f>
        <v>1.1199999999999903</v>
      </c>
      <c r="AE3" s="138">
        <f t="shared" ref="AE3:AE66" si="2">AC3/AC4-1</f>
        <v>-7.0228587166070167E-3</v>
      </c>
    </row>
    <row r="4" spans="1:31" x14ac:dyDescent="0.25">
      <c r="B4" s="459">
        <v>42668</v>
      </c>
      <c r="C4" s="7">
        <v>25</v>
      </c>
      <c r="D4" s="44">
        <v>74.38</v>
      </c>
      <c r="E4" s="44">
        <v>0</v>
      </c>
      <c r="F4" s="44">
        <f t="shared" si="0"/>
        <v>1859.5</v>
      </c>
      <c r="G4" s="459">
        <v>42713</v>
      </c>
      <c r="H4" s="82">
        <v>50</v>
      </c>
      <c r="I4" s="44">
        <v>72.58</v>
      </c>
      <c r="J4" s="44">
        <v>0.08</v>
      </c>
      <c r="K4" s="44">
        <f>H4*I4-J4</f>
        <v>3628.92</v>
      </c>
      <c r="L4" s="4"/>
      <c r="M4" s="4"/>
      <c r="O4" s="11" t="s">
        <v>66</v>
      </c>
      <c r="Q4" s="55">
        <v>72.349999999999994</v>
      </c>
      <c r="R4" s="530">
        <v>3.5000000000000001E-3</v>
      </c>
      <c r="T4" s="163">
        <v>42627</v>
      </c>
      <c r="U4" s="1" t="s">
        <v>291</v>
      </c>
      <c r="W4" s="133">
        <v>42725</v>
      </c>
      <c r="X4" s="10">
        <v>72.489999999999995</v>
      </c>
      <c r="Y4" s="10">
        <v>72.98</v>
      </c>
      <c r="Z4" s="10">
        <v>71.819999999999993</v>
      </c>
      <c r="AA4" s="10">
        <v>72.62</v>
      </c>
      <c r="AB4" s="95">
        <v>3181300</v>
      </c>
      <c r="AC4" s="10">
        <v>72.62</v>
      </c>
      <c r="AD4" s="2">
        <f t="shared" si="1"/>
        <v>1.1600000000000108</v>
      </c>
      <c r="AE4" s="138">
        <f t="shared" si="2"/>
        <v>-9.9522835719153546E-3</v>
      </c>
    </row>
    <row r="5" spans="1:31" x14ac:dyDescent="0.25">
      <c r="B5" s="459">
        <v>42671</v>
      </c>
      <c r="C5" s="7">
        <v>25</v>
      </c>
      <c r="D5" s="44">
        <v>64.7</v>
      </c>
      <c r="E5" s="44">
        <v>0</v>
      </c>
      <c r="F5" s="44">
        <f t="shared" si="0"/>
        <v>1617.5</v>
      </c>
      <c r="G5" s="459">
        <v>42713</v>
      </c>
      <c r="H5" s="82">
        <v>25</v>
      </c>
      <c r="I5" s="44">
        <v>73.25</v>
      </c>
      <c r="J5" s="44">
        <v>0.04</v>
      </c>
      <c r="K5" s="44">
        <f>H5*I5-J5</f>
        <v>1831.21</v>
      </c>
      <c r="L5" s="4"/>
      <c r="M5" s="4"/>
      <c r="O5" s="11" t="s">
        <v>67</v>
      </c>
      <c r="Q5" s="3">
        <f>Q4*Q2</f>
        <v>3617.4999999999995</v>
      </c>
      <c r="T5" t="s">
        <v>308</v>
      </c>
      <c r="W5" s="133">
        <v>42724</v>
      </c>
      <c r="X5" s="10">
        <v>73.87</v>
      </c>
      <c r="Y5" s="10">
        <v>74.28</v>
      </c>
      <c r="Z5" s="10">
        <v>72.97</v>
      </c>
      <c r="AA5" s="10">
        <v>73.349999999999994</v>
      </c>
      <c r="AB5" s="95">
        <v>2377000</v>
      </c>
      <c r="AC5" s="10">
        <v>73.349999999999994</v>
      </c>
      <c r="AD5" s="2">
        <f t="shared" si="1"/>
        <v>1.3100000000000023</v>
      </c>
      <c r="AE5" s="138">
        <f t="shared" si="2"/>
        <v>-4.7489823609228043E-3</v>
      </c>
    </row>
    <row r="6" spans="1:31" x14ac:dyDescent="0.25">
      <c r="B6" s="459">
        <v>42674</v>
      </c>
      <c r="C6" s="4">
        <v>25</v>
      </c>
      <c r="D6" s="3">
        <v>69.680000000000007</v>
      </c>
      <c r="E6" s="3">
        <v>0</v>
      </c>
      <c r="F6" s="3">
        <f t="shared" si="0"/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3637.0000000000014</v>
      </c>
      <c r="W6" s="133">
        <v>42723</v>
      </c>
      <c r="X6" s="10">
        <v>73.77</v>
      </c>
      <c r="Y6" s="10">
        <v>74.319999999999993</v>
      </c>
      <c r="Z6" s="10">
        <v>73.11</v>
      </c>
      <c r="AA6" s="10">
        <v>73.7</v>
      </c>
      <c r="AB6" s="95">
        <v>2924500</v>
      </c>
      <c r="AC6" s="10">
        <v>73.7</v>
      </c>
      <c r="AD6" s="2">
        <f t="shared" si="1"/>
        <v>1.2099999999999937</v>
      </c>
      <c r="AE6" s="138">
        <f t="shared" si="2"/>
        <v>-8.1344902386115692E-4</v>
      </c>
    </row>
    <row r="7" spans="1:31" x14ac:dyDescent="0.25">
      <c r="B7" s="504">
        <v>42711</v>
      </c>
      <c r="C7" s="7">
        <v>25</v>
      </c>
      <c r="D7" s="44">
        <v>68.8</v>
      </c>
      <c r="E7" s="44">
        <v>0</v>
      </c>
      <c r="F7" s="44">
        <f t="shared" si="0"/>
        <v>1720</v>
      </c>
      <c r="G7" s="4"/>
      <c r="H7" s="185"/>
      <c r="I7" s="3"/>
      <c r="J7" s="3"/>
      <c r="K7" s="3"/>
      <c r="L7" s="4"/>
      <c r="M7" s="4"/>
      <c r="O7" s="11" t="s">
        <v>182</v>
      </c>
      <c r="Q7" s="2">
        <f>Q10+Q8</f>
        <v>471.44999999999845</v>
      </c>
      <c r="R7" s="30">
        <v>42744</v>
      </c>
      <c r="W7" s="133">
        <v>42720</v>
      </c>
      <c r="X7" s="10">
        <v>73.290000000000006</v>
      </c>
      <c r="Y7" s="10">
        <v>73.87</v>
      </c>
      <c r="Z7" s="10">
        <v>72.95</v>
      </c>
      <c r="AA7" s="10">
        <v>73.760000000000005</v>
      </c>
      <c r="AB7" s="95">
        <v>3700300</v>
      </c>
      <c r="AC7" s="10">
        <v>73.760000000000005</v>
      </c>
      <c r="AD7" s="2">
        <f t="shared" si="1"/>
        <v>0.92000000000000171</v>
      </c>
      <c r="AE7" s="138">
        <f t="shared" si="2"/>
        <v>1.0410958904109702E-2</v>
      </c>
    </row>
    <row r="8" spans="1:31" x14ac:dyDescent="0.25">
      <c r="B8" s="504">
        <v>42718</v>
      </c>
      <c r="C8" s="7">
        <v>25</v>
      </c>
      <c r="D8" s="44">
        <v>72.48</v>
      </c>
      <c r="E8" s="44">
        <v>0</v>
      </c>
      <c r="F8" s="44">
        <f t="shared" si="0"/>
        <v>1812</v>
      </c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-19.500000000000455</v>
      </c>
      <c r="W8" s="133">
        <v>42719</v>
      </c>
      <c r="X8" s="10">
        <v>72.5</v>
      </c>
      <c r="Y8" s="10">
        <v>73.209999999999994</v>
      </c>
      <c r="Z8" s="10">
        <v>71.97</v>
      </c>
      <c r="AA8" s="10">
        <v>73</v>
      </c>
      <c r="AB8" s="95">
        <v>3202200</v>
      </c>
      <c r="AC8" s="10">
        <v>73</v>
      </c>
      <c r="AD8" s="2">
        <f t="shared" si="1"/>
        <v>1.2399999999999949</v>
      </c>
      <c r="AE8" s="138">
        <f t="shared" si="2"/>
        <v>7.3133710500896676E-3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-5.3615617266979509E-3</v>
      </c>
      <c r="W9" s="133">
        <v>42718</v>
      </c>
      <c r="X9" s="10">
        <v>73.739999999999995</v>
      </c>
      <c r="Y9" s="10">
        <v>73.930000000000007</v>
      </c>
      <c r="Z9" s="10">
        <v>72.13</v>
      </c>
      <c r="AA9" s="10">
        <v>72.47</v>
      </c>
      <c r="AB9" s="95">
        <v>2408700</v>
      </c>
      <c r="AC9" s="10">
        <v>72.47</v>
      </c>
      <c r="AD9" s="2">
        <f t="shared" si="1"/>
        <v>1.8000000000000114</v>
      </c>
      <c r="AE9" s="138">
        <f t="shared" si="2"/>
        <v>-1.7355932203389823E-2</v>
      </c>
    </row>
    <row r="10" spans="1:31" x14ac:dyDescent="0.25">
      <c r="H10" s="72"/>
      <c r="O10" s="11" t="s">
        <v>215</v>
      </c>
      <c r="P10" s="34"/>
      <c r="Q10" s="2">
        <f>M84</f>
        <v>490.94999999999891</v>
      </c>
      <c r="W10" s="133">
        <v>42717</v>
      </c>
      <c r="X10" s="10">
        <v>73.61</v>
      </c>
      <c r="Y10" s="10">
        <v>74.09</v>
      </c>
      <c r="Z10" s="10">
        <v>73.25</v>
      </c>
      <c r="AA10" s="10">
        <v>73.75</v>
      </c>
      <c r="AB10" s="95">
        <v>2516000</v>
      </c>
      <c r="AC10" s="10">
        <v>73.75</v>
      </c>
      <c r="AD10" s="2">
        <f t="shared" si="1"/>
        <v>0.84000000000000341</v>
      </c>
      <c r="AE10" s="138">
        <f t="shared" si="2"/>
        <v>3.6744692433314796E-3</v>
      </c>
    </row>
    <row r="11" spans="1:31" x14ac:dyDescent="0.25">
      <c r="H11" s="72"/>
      <c r="O11" s="11" t="s">
        <v>179</v>
      </c>
      <c r="P11" s="34"/>
      <c r="Q11" s="138">
        <f>IF(U58="N/A (N/A)", 0, VALUE(TRIM(CLEAN(MID(U58, FIND("(", U58)+1, 5)))))</f>
        <v>2.46E-2</v>
      </c>
      <c r="W11" s="133">
        <v>42716</v>
      </c>
      <c r="X11" s="10">
        <v>72.900000000000006</v>
      </c>
      <c r="Y11" s="10">
        <v>73.7</v>
      </c>
      <c r="Z11" s="10">
        <v>72.62</v>
      </c>
      <c r="AA11" s="10">
        <v>73.48</v>
      </c>
      <c r="AB11" s="95">
        <v>2393000</v>
      </c>
      <c r="AC11" s="10">
        <v>73.48</v>
      </c>
      <c r="AD11" s="2">
        <f t="shared" si="1"/>
        <v>1.0799999999999983</v>
      </c>
      <c r="AE11" s="138">
        <f t="shared" si="2"/>
        <v>6.0240963855422436E-3</v>
      </c>
    </row>
    <row r="12" spans="1:31" x14ac:dyDescent="0.25">
      <c r="H12" s="72"/>
      <c r="W12" s="133">
        <v>42713</v>
      </c>
      <c r="X12" s="10">
        <v>71.13</v>
      </c>
      <c r="Y12" s="10">
        <v>73.290000000000006</v>
      </c>
      <c r="Z12" s="10">
        <v>71.099999999999994</v>
      </c>
      <c r="AA12" s="10">
        <v>73.040000000000006</v>
      </c>
      <c r="AB12" s="95">
        <v>2973700</v>
      </c>
      <c r="AC12" s="10">
        <v>73.040000000000006</v>
      </c>
      <c r="AD12" s="2">
        <f t="shared" si="1"/>
        <v>2.1900000000000119</v>
      </c>
      <c r="AE12" s="138">
        <f t="shared" si="2"/>
        <v>2.7141049078891921E-2</v>
      </c>
    </row>
    <row r="13" spans="1:31" x14ac:dyDescent="0.25">
      <c r="H13" s="72"/>
      <c r="W13" s="133">
        <v>42712</v>
      </c>
      <c r="X13" s="10">
        <v>70.569999999999993</v>
      </c>
      <c r="Y13" s="10">
        <v>71.37</v>
      </c>
      <c r="Z13" s="10">
        <v>70.06</v>
      </c>
      <c r="AA13" s="10">
        <v>71.11</v>
      </c>
      <c r="AB13" s="95">
        <v>2355800</v>
      </c>
      <c r="AC13" s="10">
        <v>71.11</v>
      </c>
      <c r="AD13" s="2">
        <f t="shared" si="1"/>
        <v>1.3100000000000023</v>
      </c>
      <c r="AE13" s="138">
        <f t="shared" si="2"/>
        <v>8.6524822695035475E-3</v>
      </c>
    </row>
    <row r="14" spans="1:31" x14ac:dyDescent="0.25">
      <c r="H14" s="72"/>
      <c r="W14" s="133">
        <v>42711</v>
      </c>
      <c r="X14" s="10">
        <v>70.2</v>
      </c>
      <c r="Y14" s="10">
        <v>70.63</v>
      </c>
      <c r="Z14" s="10">
        <v>68.599999999999994</v>
      </c>
      <c r="AA14" s="10">
        <v>70.5</v>
      </c>
      <c r="AB14" s="95">
        <v>5478100</v>
      </c>
      <c r="AC14" s="10">
        <v>70.5</v>
      </c>
      <c r="AD14" s="2">
        <f t="shared" si="1"/>
        <v>2.0300000000000011</v>
      </c>
      <c r="AE14" s="138">
        <f t="shared" si="2"/>
        <v>-1.2881545785494275E-2</v>
      </c>
    </row>
    <row r="15" spans="1:31" x14ac:dyDescent="0.25">
      <c r="H15" s="72"/>
      <c r="W15" s="133">
        <v>42710</v>
      </c>
      <c r="X15" s="10">
        <v>72.010000000000005</v>
      </c>
      <c r="Y15" s="10">
        <v>72.16</v>
      </c>
      <c r="Z15" s="10">
        <v>70.72</v>
      </c>
      <c r="AA15" s="10">
        <v>71.42</v>
      </c>
      <c r="AB15" s="95">
        <v>2714000</v>
      </c>
      <c r="AC15" s="10">
        <v>71.42</v>
      </c>
      <c r="AD15" s="2">
        <f t="shared" si="1"/>
        <v>1.4399999999999977</v>
      </c>
      <c r="AE15" s="138">
        <f t="shared" si="2"/>
        <v>-9.4313453536754022E-3</v>
      </c>
    </row>
    <row r="16" spans="1:31" x14ac:dyDescent="0.25">
      <c r="H16" s="72"/>
      <c r="W16" s="133">
        <v>42709</v>
      </c>
      <c r="X16" s="10">
        <v>70.959999999999994</v>
      </c>
      <c r="Y16" s="10">
        <v>72.150000000000006</v>
      </c>
      <c r="Z16" s="10">
        <v>70.739999999999995</v>
      </c>
      <c r="AA16" s="10">
        <v>72.099999999999994</v>
      </c>
      <c r="AB16" s="95">
        <v>3300200</v>
      </c>
      <c r="AC16" s="10">
        <v>72.099999999999994</v>
      </c>
      <c r="AD16" s="2">
        <f t="shared" si="1"/>
        <v>1.4100000000000108</v>
      </c>
      <c r="AE16" s="138">
        <f t="shared" si="2"/>
        <v>1.7930255541437123E-2</v>
      </c>
    </row>
    <row r="17" spans="1:31" x14ac:dyDescent="0.25">
      <c r="H17" s="72"/>
      <c r="W17" s="133">
        <v>42706</v>
      </c>
      <c r="X17" s="10">
        <v>71.19</v>
      </c>
      <c r="Y17" s="10">
        <v>71.680000000000007</v>
      </c>
      <c r="Z17" s="10">
        <v>70.739999999999995</v>
      </c>
      <c r="AA17" s="10">
        <v>70.83</v>
      </c>
      <c r="AB17" s="95">
        <v>2362700</v>
      </c>
      <c r="AC17" s="10">
        <v>70.83</v>
      </c>
      <c r="AD17" s="2">
        <f t="shared" si="1"/>
        <v>0.94000000000001194</v>
      </c>
      <c r="AE17" s="138">
        <f t="shared" si="2"/>
        <v>-1.4098406880024283E-3</v>
      </c>
    </row>
    <row r="18" spans="1:31" x14ac:dyDescent="0.25">
      <c r="A18" s="32" t="s">
        <v>81</v>
      </c>
      <c r="B18" s="14"/>
      <c r="C18" s="14">
        <f>SUM(C2:C8)</f>
        <v>175</v>
      </c>
      <c r="D18" s="18"/>
      <c r="E18" s="18"/>
      <c r="F18" s="18">
        <f>SUM(F2:F8)</f>
        <v>12634</v>
      </c>
      <c r="G18" s="14"/>
      <c r="H18" s="73">
        <f>SUM(H2:H17)</f>
        <v>125</v>
      </c>
      <c r="I18" s="18"/>
      <c r="J18" s="18"/>
      <c r="K18" s="18">
        <f>SUM(K2:K17)</f>
        <v>8974.5499999999993</v>
      </c>
      <c r="L18" s="14"/>
      <c r="M18" s="18">
        <f>SUM(M2:M10)</f>
        <v>22.45</v>
      </c>
      <c r="W18" s="133">
        <v>42705</v>
      </c>
      <c r="X18" s="10">
        <v>70.94</v>
      </c>
      <c r="Y18" s="10">
        <v>71.89</v>
      </c>
      <c r="Z18" s="10">
        <v>70.66</v>
      </c>
      <c r="AA18" s="10">
        <v>70.930000000000007</v>
      </c>
      <c r="AB18" s="95">
        <v>3313400</v>
      </c>
      <c r="AC18" s="10">
        <v>70.930000000000007</v>
      </c>
      <c r="AD18" s="2">
        <f t="shared" si="1"/>
        <v>1.230000000000004</v>
      </c>
      <c r="AE18" s="138">
        <f t="shared" si="2"/>
        <v>-1.126601887058154E-3</v>
      </c>
    </row>
    <row r="19" spans="1:31" ht="15.75" thickBot="1" x14ac:dyDescent="0.3">
      <c r="A19" s="356" t="s">
        <v>199</v>
      </c>
      <c r="B19" s="357"/>
      <c r="C19" s="358">
        <f>SumByColor($A$19,C2:C17)</f>
        <v>125</v>
      </c>
      <c r="D19" s="358"/>
      <c r="E19" s="358"/>
      <c r="F19" s="359">
        <f>SumByColor($A$19,F2:F17)</f>
        <v>8918</v>
      </c>
      <c r="G19" s="358"/>
      <c r="H19" s="358">
        <f>SumByColor($A$19,H2:H17)</f>
        <v>125</v>
      </c>
      <c r="I19" s="358"/>
      <c r="J19" s="358"/>
      <c r="K19" s="359">
        <f>SumByColor($A$19,K2:K17)</f>
        <v>8974</v>
      </c>
      <c r="L19" s="358"/>
      <c r="M19" s="359">
        <f t="shared" ref="M19" si="3">SumByColor($A$19,M2:M17)</f>
        <v>0</v>
      </c>
      <c r="W19" s="133">
        <v>42704</v>
      </c>
      <c r="X19" s="10">
        <v>71.02</v>
      </c>
      <c r="Y19" s="10">
        <v>71.569999999999993</v>
      </c>
      <c r="Z19" s="10">
        <v>70.77</v>
      </c>
      <c r="AA19" s="10">
        <v>71.010000000000005</v>
      </c>
      <c r="AB19" s="95">
        <v>4722100</v>
      </c>
      <c r="AC19" s="10">
        <v>71.010000000000005</v>
      </c>
      <c r="AD19" s="2">
        <f t="shared" si="1"/>
        <v>0.79999999999999716</v>
      </c>
      <c r="AE19" s="138">
        <f t="shared" si="2"/>
        <v>2.8172982110175049E-4</v>
      </c>
    </row>
    <row r="20" spans="1:31" x14ac:dyDescent="0.25">
      <c r="W20" s="133">
        <v>42703</v>
      </c>
      <c r="X20" s="10">
        <v>71.510000000000005</v>
      </c>
      <c r="Y20" s="10">
        <v>71.78</v>
      </c>
      <c r="Z20" s="10">
        <v>70.44</v>
      </c>
      <c r="AA20" s="10">
        <v>70.989999999999995</v>
      </c>
      <c r="AB20" s="95">
        <v>3994700</v>
      </c>
      <c r="AC20" s="10">
        <v>70.989999999999995</v>
      </c>
      <c r="AD20" s="2">
        <f t="shared" si="1"/>
        <v>1.3400000000000034</v>
      </c>
      <c r="AE20" s="138">
        <f t="shared" si="2"/>
        <v>-8.1039541707419449E-3</v>
      </c>
    </row>
    <row r="21" spans="1:31" x14ac:dyDescent="0.25">
      <c r="W21" s="133">
        <v>42702</v>
      </c>
      <c r="X21" s="10">
        <v>71.33</v>
      </c>
      <c r="Y21" s="10">
        <v>71.95</v>
      </c>
      <c r="Z21" s="10">
        <v>70.900000000000006</v>
      </c>
      <c r="AA21" s="10">
        <v>71.569999999999993</v>
      </c>
      <c r="AB21" s="95">
        <v>3002200</v>
      </c>
      <c r="AC21" s="10">
        <v>71.569999999999993</v>
      </c>
      <c r="AD21" s="2">
        <f t="shared" si="1"/>
        <v>1.0499999999999972</v>
      </c>
      <c r="AE21" s="138">
        <f t="shared" si="2"/>
        <v>6.4688510757979767E-3</v>
      </c>
    </row>
    <row r="22" spans="1:31" x14ac:dyDescent="0.25">
      <c r="W22" s="133">
        <v>42699</v>
      </c>
      <c r="X22" s="10">
        <v>70.959999999999994</v>
      </c>
      <c r="Y22" s="10">
        <v>71.84</v>
      </c>
      <c r="Z22" s="10">
        <v>70.37</v>
      </c>
      <c r="AA22" s="10">
        <v>71.11</v>
      </c>
      <c r="AB22" s="95">
        <v>1035100</v>
      </c>
      <c r="AC22" s="10">
        <v>71.11</v>
      </c>
      <c r="AD22" s="2">
        <f t="shared" si="1"/>
        <v>1.4699999999999989</v>
      </c>
      <c r="AE22" s="138">
        <f t="shared" si="2"/>
        <v>7.9376328844791288E-3</v>
      </c>
    </row>
    <row r="23" spans="1:31" x14ac:dyDescent="0.25">
      <c r="W23" s="133">
        <v>42697</v>
      </c>
      <c r="X23" s="10">
        <v>69.790000000000006</v>
      </c>
      <c r="Y23" s="10">
        <v>70.58</v>
      </c>
      <c r="Z23" s="10">
        <v>69.64</v>
      </c>
      <c r="AA23" s="10">
        <v>70.55</v>
      </c>
      <c r="AB23" s="95">
        <v>1806400</v>
      </c>
      <c r="AC23" s="10">
        <v>70.55</v>
      </c>
      <c r="AD23" s="2">
        <f t="shared" si="1"/>
        <v>0.93999999999999773</v>
      </c>
      <c r="AE23" s="138">
        <f t="shared" si="2"/>
        <v>5.9888777983745367E-3</v>
      </c>
    </row>
    <row r="24" spans="1:31" x14ac:dyDescent="0.25">
      <c r="B24" s="380" t="s">
        <v>114</v>
      </c>
      <c r="C24" s="381" t="s">
        <v>147</v>
      </c>
      <c r="D24" s="382" t="s">
        <v>146</v>
      </c>
      <c r="E24" s="382" t="s">
        <v>148</v>
      </c>
      <c r="F24" s="382" t="s">
        <v>65</v>
      </c>
      <c r="G24" s="382" t="s">
        <v>152</v>
      </c>
      <c r="H24" s="383" t="s">
        <v>88</v>
      </c>
      <c r="I24" s="382" t="s">
        <v>156</v>
      </c>
      <c r="W24" s="133">
        <v>42696</v>
      </c>
      <c r="X24" s="10">
        <v>70.16</v>
      </c>
      <c r="Y24" s="10">
        <v>70.41</v>
      </c>
      <c r="Z24" s="10">
        <v>69.349999999999994</v>
      </c>
      <c r="AA24" s="10">
        <v>70.13</v>
      </c>
      <c r="AB24" s="95">
        <v>2711400</v>
      </c>
      <c r="AC24" s="10">
        <v>70.13</v>
      </c>
      <c r="AD24" s="2">
        <f t="shared" si="1"/>
        <v>1.0600000000000023</v>
      </c>
      <c r="AE24" s="138">
        <f t="shared" si="2"/>
        <v>-1.708185053380884E-3</v>
      </c>
    </row>
    <row r="25" spans="1:31" x14ac:dyDescent="0.25">
      <c r="B25" s="380">
        <v>42488</v>
      </c>
      <c r="C25" s="381">
        <v>30</v>
      </c>
      <c r="D25" s="382">
        <v>79.349999999999994</v>
      </c>
      <c r="E25" s="382">
        <v>78.510000000000005</v>
      </c>
      <c r="F25" s="382">
        <f t="shared" ref="F25:F37" si="4">C25*(E25-D25)</f>
        <v>-25.199999999999676</v>
      </c>
      <c r="G25" s="382">
        <f t="shared" ref="G25:G37" si="5">D25*C25</f>
        <v>2380.5</v>
      </c>
      <c r="H25" s="383">
        <f t="shared" ref="H25:H37" si="6">(E25-D25)/D25</f>
        <v>-1.0586011342154875E-2</v>
      </c>
      <c r="I25" s="382"/>
      <c r="W25" s="133">
        <v>42695</v>
      </c>
      <c r="X25" s="10">
        <v>70.849999999999994</v>
      </c>
      <c r="Y25" s="10">
        <v>71.17</v>
      </c>
      <c r="Z25" s="10">
        <v>69.95</v>
      </c>
      <c r="AA25" s="10">
        <v>70.25</v>
      </c>
      <c r="AB25" s="95">
        <v>3705800</v>
      </c>
      <c r="AC25" s="10">
        <v>70.25</v>
      </c>
      <c r="AD25" s="2">
        <f t="shared" si="1"/>
        <v>1.2199999999999989</v>
      </c>
      <c r="AE25" s="138">
        <f t="shared" si="2"/>
        <v>-7.3477462201497756E-3</v>
      </c>
    </row>
    <row r="26" spans="1:31" x14ac:dyDescent="0.25">
      <c r="B26" s="380">
        <v>42494</v>
      </c>
      <c r="C26" s="381">
        <v>30</v>
      </c>
      <c r="D26" s="382">
        <v>79.349999999999994</v>
      </c>
      <c r="E26" s="382">
        <v>77.510000000000005</v>
      </c>
      <c r="F26" s="382">
        <f t="shared" si="4"/>
        <v>-55.199999999999676</v>
      </c>
      <c r="G26" s="382">
        <f t="shared" si="5"/>
        <v>2380.5</v>
      </c>
      <c r="H26" s="383">
        <f t="shared" si="6"/>
        <v>-2.3188405797101314E-2</v>
      </c>
      <c r="I26" s="382"/>
      <c r="W26" s="133">
        <v>42692</v>
      </c>
      <c r="X26" s="10">
        <v>71.53</v>
      </c>
      <c r="Y26" s="10">
        <v>71.59</v>
      </c>
      <c r="Z26" s="10">
        <v>70.650000000000006</v>
      </c>
      <c r="AA26" s="10">
        <v>70.77</v>
      </c>
      <c r="AB26" s="95">
        <v>2594400</v>
      </c>
      <c r="AC26" s="10">
        <v>70.77</v>
      </c>
      <c r="AD26" s="2">
        <f t="shared" si="1"/>
        <v>0.93999999999999773</v>
      </c>
      <c r="AE26" s="138">
        <f t="shared" si="2"/>
        <v>-1.2144053601340077E-2</v>
      </c>
    </row>
    <row r="27" spans="1:31" x14ac:dyDescent="0.25">
      <c r="B27" s="380">
        <v>42495</v>
      </c>
      <c r="C27" s="381">
        <v>50</v>
      </c>
      <c r="D27" s="382">
        <v>78.11</v>
      </c>
      <c r="E27" s="382">
        <v>78.55</v>
      </c>
      <c r="F27" s="382">
        <f t="shared" si="4"/>
        <v>21.999999999999886</v>
      </c>
      <c r="G27" s="382">
        <f t="shared" si="5"/>
        <v>3905.5</v>
      </c>
      <c r="H27" s="383">
        <f t="shared" si="6"/>
        <v>5.6330815516578894E-3</v>
      </c>
      <c r="I27" s="382"/>
      <c r="W27" s="133">
        <v>42691</v>
      </c>
      <c r="X27" s="10">
        <v>71.19</v>
      </c>
      <c r="Y27" s="10">
        <v>72.09</v>
      </c>
      <c r="Z27" s="10">
        <v>70.989999999999995</v>
      </c>
      <c r="AA27" s="10">
        <v>71.64</v>
      </c>
      <c r="AB27" s="95">
        <v>2343400</v>
      </c>
      <c r="AC27" s="10">
        <v>71.64</v>
      </c>
      <c r="AD27" s="2">
        <f t="shared" si="1"/>
        <v>1.1000000000000085</v>
      </c>
      <c r="AE27" s="138">
        <f t="shared" si="2"/>
        <v>1.14358322744601E-2</v>
      </c>
    </row>
    <row r="28" spans="1:31" x14ac:dyDescent="0.25">
      <c r="B28" s="380">
        <v>42498</v>
      </c>
      <c r="C28" s="381">
        <v>50</v>
      </c>
      <c r="D28" s="382">
        <v>78.11</v>
      </c>
      <c r="E28" s="382">
        <v>76.849999999999994</v>
      </c>
      <c r="F28" s="382">
        <f t="shared" si="4"/>
        <v>-63.000000000000256</v>
      </c>
      <c r="G28" s="382">
        <f t="shared" si="5"/>
        <v>3905.5</v>
      </c>
      <c r="H28" s="383">
        <f t="shared" si="6"/>
        <v>-1.6131097170656833E-2</v>
      </c>
      <c r="I28" s="382"/>
      <c r="W28" s="133">
        <v>42690</v>
      </c>
      <c r="X28" s="10">
        <v>71.13</v>
      </c>
      <c r="Y28" s="10">
        <v>71.959999999999994</v>
      </c>
      <c r="Z28" s="10">
        <v>70.67</v>
      </c>
      <c r="AA28" s="10">
        <v>70.83</v>
      </c>
      <c r="AB28" s="95">
        <v>2360400</v>
      </c>
      <c r="AC28" s="10">
        <v>70.83</v>
      </c>
      <c r="AD28" s="2">
        <f t="shared" si="1"/>
        <v>1.289999999999992</v>
      </c>
      <c r="AE28" s="138">
        <f t="shared" si="2"/>
        <v>-7.8442358873792584E-3</v>
      </c>
    </row>
    <row r="29" spans="1:31" x14ac:dyDescent="0.25">
      <c r="B29" s="380">
        <v>42515</v>
      </c>
      <c r="C29" s="381">
        <v>50</v>
      </c>
      <c r="D29" s="382">
        <v>78.11</v>
      </c>
      <c r="E29" s="382">
        <v>76.73</v>
      </c>
      <c r="F29" s="382">
        <f t="shared" si="4"/>
        <v>-68.999999999999773</v>
      </c>
      <c r="G29" s="382">
        <f t="shared" si="5"/>
        <v>3905.5</v>
      </c>
      <c r="H29" s="383">
        <f t="shared" si="6"/>
        <v>-1.7667392139290687E-2</v>
      </c>
      <c r="I29" s="382"/>
      <c r="W29" s="133">
        <v>42689</v>
      </c>
      <c r="X29" s="10">
        <v>72.53</v>
      </c>
      <c r="Y29" s="10">
        <v>72.819999999999993</v>
      </c>
      <c r="Z29" s="10">
        <v>71.2</v>
      </c>
      <c r="AA29" s="10">
        <v>71.39</v>
      </c>
      <c r="AB29" s="95">
        <v>4434900</v>
      </c>
      <c r="AC29" s="10">
        <v>71.39</v>
      </c>
      <c r="AD29" s="2">
        <f t="shared" si="1"/>
        <v>1.6199999999999903</v>
      </c>
      <c r="AE29" s="138">
        <f t="shared" si="2"/>
        <v>-1.3268832066344105E-2</v>
      </c>
    </row>
    <row r="30" spans="1:31" x14ac:dyDescent="0.25">
      <c r="B30" s="380">
        <v>42518</v>
      </c>
      <c r="C30" s="381">
        <v>50</v>
      </c>
      <c r="D30" s="382">
        <v>78.11</v>
      </c>
      <c r="E30" s="382">
        <v>78.150000000000006</v>
      </c>
      <c r="F30" s="382">
        <f t="shared" si="4"/>
        <v>2.0000000000003126</v>
      </c>
      <c r="G30" s="382">
        <f t="shared" si="5"/>
        <v>3905.5</v>
      </c>
      <c r="H30" s="383">
        <f t="shared" si="6"/>
        <v>5.1209832287807259E-4</v>
      </c>
      <c r="I30" s="382"/>
      <c r="W30" s="133">
        <v>42688</v>
      </c>
      <c r="X30" s="10">
        <v>71.45</v>
      </c>
      <c r="Y30" s="10">
        <v>72.81</v>
      </c>
      <c r="Z30" s="10">
        <v>71.16</v>
      </c>
      <c r="AA30" s="10">
        <v>72.349999999999994</v>
      </c>
      <c r="AB30" s="95">
        <v>3133600</v>
      </c>
      <c r="AC30" s="10">
        <v>72.349999999999994</v>
      </c>
      <c r="AD30" s="2">
        <f t="shared" si="1"/>
        <v>1.6500000000000057</v>
      </c>
      <c r="AE30" s="138">
        <f t="shared" si="2"/>
        <v>1.3731259632898896E-2</v>
      </c>
    </row>
    <row r="31" spans="1:31" x14ac:dyDescent="0.25">
      <c r="B31" s="380">
        <v>42522</v>
      </c>
      <c r="C31" s="381">
        <v>25</v>
      </c>
      <c r="D31" s="382">
        <v>77.171599999999998</v>
      </c>
      <c r="E31" s="382">
        <v>78.72</v>
      </c>
      <c r="F31" s="382">
        <f t="shared" si="4"/>
        <v>38.710000000000022</v>
      </c>
      <c r="G31" s="382">
        <f t="shared" si="5"/>
        <v>1929.29</v>
      </c>
      <c r="H31" s="383">
        <f t="shared" si="6"/>
        <v>2.0064376013974063E-2</v>
      </c>
      <c r="I31" s="382"/>
      <c r="W31" s="133">
        <v>42685</v>
      </c>
      <c r="X31" s="10">
        <v>71.42</v>
      </c>
      <c r="Y31" s="10">
        <v>71.86</v>
      </c>
      <c r="Z31" s="10">
        <v>70.39</v>
      </c>
      <c r="AA31" s="10">
        <v>71.37</v>
      </c>
      <c r="AB31" s="95">
        <v>3162400</v>
      </c>
      <c r="AC31" s="10">
        <v>71.37</v>
      </c>
      <c r="AD31" s="2">
        <f t="shared" si="1"/>
        <v>1.4699999999999989</v>
      </c>
      <c r="AE31" s="138">
        <f t="shared" si="2"/>
        <v>-4.8800892359174286E-3</v>
      </c>
    </row>
    <row r="32" spans="1:31" x14ac:dyDescent="0.25">
      <c r="B32" s="380">
        <v>42528</v>
      </c>
      <c r="C32" s="381">
        <v>25</v>
      </c>
      <c r="D32" s="382">
        <v>77.171599999999998</v>
      </c>
      <c r="E32" s="382">
        <v>80.42</v>
      </c>
      <c r="F32" s="382">
        <f t="shared" si="4"/>
        <v>81.210000000000093</v>
      </c>
      <c r="G32" s="382">
        <f t="shared" si="5"/>
        <v>1929.29</v>
      </c>
      <c r="H32" s="383">
        <f t="shared" si="6"/>
        <v>4.209320527240596E-2</v>
      </c>
      <c r="I32" s="382"/>
      <c r="W32" s="133">
        <v>42684</v>
      </c>
      <c r="X32" s="10">
        <v>69.760000000000005</v>
      </c>
      <c r="Y32" s="10">
        <v>71.97</v>
      </c>
      <c r="Z32" s="10">
        <v>69.760000000000005</v>
      </c>
      <c r="AA32" s="10">
        <v>71.72</v>
      </c>
      <c r="AB32" s="95">
        <v>5995300</v>
      </c>
      <c r="AC32" s="10">
        <v>71.72</v>
      </c>
      <c r="AD32" s="2">
        <f t="shared" si="1"/>
        <v>2.2099999999999937</v>
      </c>
      <c r="AE32" s="138">
        <f t="shared" si="2"/>
        <v>3.5667870036101057E-2</v>
      </c>
    </row>
    <row r="33" spans="2:31" x14ac:dyDescent="0.25">
      <c r="B33" s="380">
        <v>42534</v>
      </c>
      <c r="C33" s="381">
        <v>25</v>
      </c>
      <c r="D33" s="382">
        <v>77.171599999999998</v>
      </c>
      <c r="E33" s="382">
        <v>78.2</v>
      </c>
      <c r="F33" s="382">
        <f t="shared" si="4"/>
        <v>25.710000000000122</v>
      </c>
      <c r="G33" s="382">
        <f t="shared" si="5"/>
        <v>1929.29</v>
      </c>
      <c r="H33" s="383">
        <f t="shared" si="6"/>
        <v>1.3326145887865548E-2</v>
      </c>
      <c r="I33" s="382"/>
      <c r="W33" s="133">
        <v>42683</v>
      </c>
      <c r="X33" s="10">
        <v>68.53</v>
      </c>
      <c r="Y33" s="10">
        <v>71.72</v>
      </c>
      <c r="Z33" s="10">
        <v>65.72</v>
      </c>
      <c r="AA33" s="10">
        <v>69.25</v>
      </c>
      <c r="AB33" s="95">
        <v>6743900</v>
      </c>
      <c r="AC33" s="10">
        <v>69.25</v>
      </c>
      <c r="AD33" s="2">
        <f t="shared" si="1"/>
        <v>6</v>
      </c>
      <c r="AE33" s="138">
        <f t="shared" si="2"/>
        <v>5.9678653404743764E-2</v>
      </c>
    </row>
    <row r="34" spans="2:31" x14ac:dyDescent="0.25">
      <c r="B34" s="380">
        <v>42537</v>
      </c>
      <c r="C34" s="381">
        <v>50</v>
      </c>
      <c r="D34" s="382">
        <v>76.525800000000004</v>
      </c>
      <c r="E34" s="382">
        <v>76.540000000000006</v>
      </c>
      <c r="F34" s="382">
        <f t="shared" si="4"/>
        <v>0.71000000000012164</v>
      </c>
      <c r="G34" s="382">
        <f t="shared" si="5"/>
        <v>3826.29</v>
      </c>
      <c r="H34" s="383">
        <f t="shared" si="6"/>
        <v>1.8555833457477652E-4</v>
      </c>
      <c r="I34" s="382"/>
      <c r="W34" s="133">
        <v>42682</v>
      </c>
      <c r="X34" s="10">
        <v>64.459999999999994</v>
      </c>
      <c r="Y34" s="10">
        <v>65.64</v>
      </c>
      <c r="Z34" s="10">
        <v>62.7</v>
      </c>
      <c r="AA34" s="10">
        <v>65.349999999999994</v>
      </c>
      <c r="AB34" s="95">
        <v>5771100</v>
      </c>
      <c r="AC34" s="10">
        <v>65.349999999999994</v>
      </c>
      <c r="AD34" s="2">
        <f t="shared" si="1"/>
        <v>2.9399999999999977</v>
      </c>
      <c r="AE34" s="138">
        <f t="shared" si="2"/>
        <v>-9.8484848484848841E-3</v>
      </c>
    </row>
    <row r="35" spans="2:31" x14ac:dyDescent="0.25">
      <c r="B35" s="380">
        <v>42546</v>
      </c>
      <c r="C35" s="381">
        <v>50</v>
      </c>
      <c r="D35" s="382">
        <v>76.53</v>
      </c>
      <c r="E35" s="382">
        <v>75.23</v>
      </c>
      <c r="F35" s="382">
        <f t="shared" si="4"/>
        <v>-64.999999999999858</v>
      </c>
      <c r="G35" s="382">
        <f t="shared" si="5"/>
        <v>3826.5</v>
      </c>
      <c r="H35" s="383">
        <f t="shared" si="6"/>
        <v>-1.6986802561087117E-2</v>
      </c>
      <c r="I35" s="382"/>
      <c r="W35" s="133">
        <v>42681</v>
      </c>
      <c r="X35" s="10">
        <v>66.23</v>
      </c>
      <c r="Y35" s="10">
        <v>66.39</v>
      </c>
      <c r="Z35" s="10">
        <v>65.38</v>
      </c>
      <c r="AA35" s="10">
        <v>66</v>
      </c>
      <c r="AB35" s="95">
        <v>3356900</v>
      </c>
      <c r="AC35" s="10">
        <v>66</v>
      </c>
      <c r="AD35" s="2">
        <f t="shared" si="1"/>
        <v>1.0100000000000051</v>
      </c>
      <c r="AE35" s="138">
        <f t="shared" si="2"/>
        <v>1.2735921436243691E-2</v>
      </c>
    </row>
    <row r="36" spans="2:31" x14ac:dyDescent="0.25">
      <c r="B36" s="380">
        <v>42548</v>
      </c>
      <c r="C36" s="381">
        <v>75</v>
      </c>
      <c r="D36" s="382">
        <v>75.543899999999994</v>
      </c>
      <c r="E36" s="382">
        <v>73.69</v>
      </c>
      <c r="F36" s="382">
        <f t="shared" si="4"/>
        <v>-139.04249999999968</v>
      </c>
      <c r="G36" s="382">
        <f t="shared" si="5"/>
        <v>5665.7924999999996</v>
      </c>
      <c r="H36" s="383">
        <f t="shared" si="6"/>
        <v>-2.4540697528192164E-2</v>
      </c>
      <c r="I36" s="382"/>
      <c r="W36" s="133">
        <v>42678</v>
      </c>
      <c r="X36" s="10">
        <v>65.58</v>
      </c>
      <c r="Y36" s="10">
        <v>66.010000000000005</v>
      </c>
      <c r="Z36" s="10">
        <v>64.77</v>
      </c>
      <c r="AA36" s="10">
        <v>65.17</v>
      </c>
      <c r="AB36" s="95">
        <v>5803600</v>
      </c>
      <c r="AC36" s="10">
        <v>65.17</v>
      </c>
      <c r="AD36" s="2">
        <f t="shared" si="1"/>
        <v>1.2400000000000091</v>
      </c>
      <c r="AE36" s="138">
        <f t="shared" si="2"/>
        <v>-3.2119914346894207E-3</v>
      </c>
    </row>
    <row r="37" spans="2:31" x14ac:dyDescent="0.25">
      <c r="B37" s="380">
        <v>42549</v>
      </c>
      <c r="C37" s="381">
        <v>75</v>
      </c>
      <c r="D37" s="382">
        <v>75.543899999999994</v>
      </c>
      <c r="E37" s="382">
        <v>75.430000000000007</v>
      </c>
      <c r="F37" s="382">
        <f t="shared" si="4"/>
        <v>-8.5424999999990092</v>
      </c>
      <c r="G37" s="382">
        <f t="shared" si="5"/>
        <v>5665.7924999999996</v>
      </c>
      <c r="H37" s="383">
        <f t="shared" si="6"/>
        <v>-1.5077325899243593E-3</v>
      </c>
      <c r="I37" s="382"/>
      <c r="W37" s="133">
        <v>42677</v>
      </c>
      <c r="X37" s="10">
        <v>69.010000000000005</v>
      </c>
      <c r="Y37" s="10">
        <v>69.55</v>
      </c>
      <c r="Z37" s="10">
        <v>65.02</v>
      </c>
      <c r="AA37" s="10">
        <v>65.38</v>
      </c>
      <c r="AB37" s="95">
        <v>5542100</v>
      </c>
      <c r="AC37" s="10">
        <v>65.38</v>
      </c>
      <c r="AD37" s="2">
        <f t="shared" si="1"/>
        <v>4.5300000000000011</v>
      </c>
      <c r="AE37" s="138">
        <f t="shared" si="2"/>
        <v>-4.7771628313428516E-2</v>
      </c>
    </row>
    <row r="38" spans="2:31" x14ac:dyDescent="0.25">
      <c r="B38" s="380">
        <v>42550</v>
      </c>
      <c r="C38" s="381">
        <v>75</v>
      </c>
      <c r="D38" s="382">
        <v>75.543899999999994</v>
      </c>
      <c r="E38" s="382">
        <v>77.290000000000006</v>
      </c>
      <c r="F38" s="382">
        <f t="shared" ref="F38:F39" si="7">C38*(E38-D38)</f>
        <v>130.95750000000095</v>
      </c>
      <c r="G38" s="382">
        <f t="shared" ref="G38:G39" si="8">D38*C38</f>
        <v>5665.7924999999996</v>
      </c>
      <c r="H38" s="383">
        <f t="shared" ref="H38:H39" si="9">(E38-D38)/D38</f>
        <v>2.3113712688913504E-2</v>
      </c>
      <c r="I38" s="382"/>
      <c r="W38" s="133">
        <v>42676</v>
      </c>
      <c r="X38" s="10">
        <v>67.09</v>
      </c>
      <c r="Y38" s="10">
        <v>68.95</v>
      </c>
      <c r="Z38" s="10">
        <v>66.92</v>
      </c>
      <c r="AA38" s="10">
        <v>68.66</v>
      </c>
      <c r="AB38" s="95">
        <v>4877800</v>
      </c>
      <c r="AC38" s="10">
        <v>68.66</v>
      </c>
      <c r="AD38" s="2">
        <f t="shared" si="1"/>
        <v>2.0300000000000011</v>
      </c>
      <c r="AE38" s="138">
        <f t="shared" si="2"/>
        <v>2.646135446255049E-2</v>
      </c>
    </row>
    <row r="39" spans="2:31" x14ac:dyDescent="0.25">
      <c r="B39" s="380">
        <v>42552</v>
      </c>
      <c r="C39" s="381">
        <v>50</v>
      </c>
      <c r="D39" s="382">
        <v>74.176599999999993</v>
      </c>
      <c r="E39" s="382">
        <v>78.28</v>
      </c>
      <c r="F39" s="382">
        <f t="shared" si="7"/>
        <v>205.17000000000039</v>
      </c>
      <c r="G39" s="382">
        <f t="shared" si="8"/>
        <v>3708.8299999999995</v>
      </c>
      <c r="H39" s="383">
        <f t="shared" si="9"/>
        <v>5.5319332511870427E-2</v>
      </c>
      <c r="I39" s="382"/>
      <c r="W39" s="133">
        <v>42675</v>
      </c>
      <c r="X39" s="10">
        <v>68.53</v>
      </c>
      <c r="Y39" s="10">
        <v>68.900000000000006</v>
      </c>
      <c r="Z39" s="10">
        <v>66.33</v>
      </c>
      <c r="AA39" s="10">
        <v>66.89</v>
      </c>
      <c r="AB39" s="95">
        <v>6047400</v>
      </c>
      <c r="AC39" s="10">
        <v>66.89</v>
      </c>
      <c r="AD39" s="2">
        <f t="shared" si="1"/>
        <v>2.5700000000000074</v>
      </c>
      <c r="AE39" s="138">
        <f t="shared" si="2"/>
        <v>-2.6204687727471199E-2</v>
      </c>
    </row>
    <row r="40" spans="2:31" ht="20.25" thickBot="1" x14ac:dyDescent="0.35">
      <c r="B40" s="380">
        <v>42557</v>
      </c>
      <c r="C40" s="381">
        <v>50</v>
      </c>
      <c r="D40" s="382">
        <v>74.176599999999993</v>
      </c>
      <c r="E40" s="382">
        <v>79.989999999999995</v>
      </c>
      <c r="F40" s="382">
        <f t="shared" ref="F40" si="10">C40*(E40-D40)</f>
        <v>290.67000000000007</v>
      </c>
      <c r="G40" s="382">
        <f t="shared" ref="G40" si="11">D40*C40</f>
        <v>3708.8299999999995</v>
      </c>
      <c r="H40" s="383">
        <f t="shared" ref="H40" si="12">(E40-D40)/D40</f>
        <v>7.837242472693548E-2</v>
      </c>
      <c r="I40" s="382"/>
      <c r="O40" s="614" t="s">
        <v>78</v>
      </c>
      <c r="P40" s="614"/>
      <c r="W40" s="133">
        <v>42674</v>
      </c>
      <c r="X40" s="10">
        <v>68.53</v>
      </c>
      <c r="Y40" s="10">
        <v>71.13</v>
      </c>
      <c r="Z40" s="10">
        <v>67.84</v>
      </c>
      <c r="AA40" s="10">
        <v>68.69</v>
      </c>
      <c r="AB40" s="95">
        <v>7407200</v>
      </c>
      <c r="AC40" s="10">
        <v>68.69</v>
      </c>
      <c r="AD40" s="2">
        <f t="shared" si="1"/>
        <v>3.289999999999992</v>
      </c>
      <c r="AE40" s="138">
        <f t="shared" si="2"/>
        <v>1.7629629629629662E-2</v>
      </c>
    </row>
    <row r="41" spans="2:31" ht="15.75" thickTop="1" x14ac:dyDescent="0.25">
      <c r="B41" s="380">
        <v>42562</v>
      </c>
      <c r="C41" s="381">
        <v>50</v>
      </c>
      <c r="D41" s="382">
        <v>74.176599999999993</v>
      </c>
      <c r="E41" s="382">
        <v>81.06</v>
      </c>
      <c r="F41" s="382">
        <f t="shared" ref="F41" si="13">C41*(E41-D41)</f>
        <v>344.17000000000041</v>
      </c>
      <c r="G41" s="382">
        <f t="shared" ref="G41" si="14">D41*C41</f>
        <v>3708.8299999999995</v>
      </c>
      <c r="H41" s="383">
        <f t="shared" ref="H41" si="15">(E41-D41)/D41</f>
        <v>9.2797459036947083E-2</v>
      </c>
      <c r="I41" s="382"/>
      <c r="O41" s="83">
        <v>1.1000000000000001</v>
      </c>
      <c r="P41" s="83">
        <f>O41*$Q$4</f>
        <v>79.584999999999994</v>
      </c>
      <c r="Q41" s="2"/>
      <c r="W41" s="133">
        <v>42671</v>
      </c>
      <c r="X41" s="10">
        <v>65.069999999999993</v>
      </c>
      <c r="Y41" s="10">
        <v>68.900000000000006</v>
      </c>
      <c r="Z41" s="10">
        <v>63.26</v>
      </c>
      <c r="AA41" s="10">
        <v>67.5</v>
      </c>
      <c r="AB41" s="95">
        <v>13666700</v>
      </c>
      <c r="AC41" s="10">
        <v>67.5</v>
      </c>
      <c r="AD41" s="2">
        <f t="shared" si="1"/>
        <v>5.6400000000000077</v>
      </c>
      <c r="AE41" s="138">
        <f t="shared" si="2"/>
        <v>-9.7593582887700481E-2</v>
      </c>
    </row>
    <row r="42" spans="2:31" ht="20.25" thickBot="1" x14ac:dyDescent="0.35">
      <c r="B42" s="380">
        <v>42566</v>
      </c>
      <c r="C42" s="381">
        <v>50</v>
      </c>
      <c r="D42" s="382">
        <v>74.176599999999993</v>
      </c>
      <c r="E42" s="382">
        <v>82.36</v>
      </c>
      <c r="F42" s="382">
        <f t="shared" ref="F42" si="16">C42*(E42-D42)</f>
        <v>409.1700000000003</v>
      </c>
      <c r="G42" s="382">
        <f t="shared" ref="G42" si="17">D42*C42</f>
        <v>3708.8299999999995</v>
      </c>
      <c r="H42" s="383">
        <f t="shared" ref="H42" si="18">(E42-D42)/D42</f>
        <v>0.11032320165658721</v>
      </c>
      <c r="I42" s="471">
        <v>72.5</v>
      </c>
      <c r="O42" s="83">
        <v>1.0900000000000001</v>
      </c>
      <c r="P42" s="83">
        <f t="shared" ref="P42:P61" si="19">O42*$Q$4</f>
        <v>78.861500000000007</v>
      </c>
      <c r="Q42" s="2"/>
      <c r="T42" s="91" t="s">
        <v>113</v>
      </c>
      <c r="W42" s="133">
        <v>42670</v>
      </c>
      <c r="X42" s="10">
        <v>74.69</v>
      </c>
      <c r="Y42" s="10">
        <v>75.180000000000007</v>
      </c>
      <c r="Z42" s="10">
        <v>74.3</v>
      </c>
      <c r="AA42" s="10">
        <v>74.8</v>
      </c>
      <c r="AB42" s="95">
        <v>1757000</v>
      </c>
      <c r="AC42" s="10">
        <v>74.8</v>
      </c>
      <c r="AD42" s="2">
        <f t="shared" si="1"/>
        <v>0.88000000000000966</v>
      </c>
      <c r="AE42" s="138">
        <f t="shared" si="2"/>
        <v>5.3763440860215006E-3</v>
      </c>
    </row>
    <row r="43" spans="2:31" ht="15.75" thickTop="1" x14ac:dyDescent="0.25">
      <c r="B43" s="380">
        <v>42569</v>
      </c>
      <c r="C43" s="381">
        <v>50</v>
      </c>
      <c r="D43" s="382">
        <v>73.503200000000007</v>
      </c>
      <c r="E43" s="382">
        <v>83.21</v>
      </c>
      <c r="F43" s="382">
        <f t="shared" ref="F43" si="20">C43*(E43-D43)</f>
        <v>485.33999999999935</v>
      </c>
      <c r="G43" s="382">
        <f t="shared" ref="G43" si="21">D43*C43</f>
        <v>3675.1600000000003</v>
      </c>
      <c r="H43" s="383">
        <f t="shared" ref="H43" si="22">(E43-D43)/D43</f>
        <v>0.13205955659073326</v>
      </c>
      <c r="I43" s="382" t="s">
        <v>247</v>
      </c>
      <c r="O43" s="83">
        <v>1.08</v>
      </c>
      <c r="P43" s="83">
        <f t="shared" si="19"/>
        <v>78.138000000000005</v>
      </c>
      <c r="Q43" s="2"/>
      <c r="T43" s="128" t="s">
        <v>98</v>
      </c>
      <c r="U43" s="98">
        <v>72.88</v>
      </c>
      <c r="W43" s="133">
        <v>42669</v>
      </c>
      <c r="X43" s="10">
        <v>74.56</v>
      </c>
      <c r="Y43" s="10">
        <v>74.87</v>
      </c>
      <c r="Z43" s="10">
        <v>73.5</v>
      </c>
      <c r="AA43" s="10">
        <v>74.400000000000006</v>
      </c>
      <c r="AB43" s="95">
        <v>2151600</v>
      </c>
      <c r="AC43" s="10">
        <v>74.400000000000006</v>
      </c>
      <c r="AD43" s="2">
        <f t="shared" si="1"/>
        <v>1.3700000000000045</v>
      </c>
      <c r="AE43" s="138">
        <f t="shared" si="2"/>
        <v>-6.8081698037644189E-3</v>
      </c>
    </row>
    <row r="44" spans="2:31" x14ac:dyDescent="0.25">
      <c r="B44" s="380">
        <v>42570</v>
      </c>
      <c r="C44" s="381">
        <v>50</v>
      </c>
      <c r="D44" s="382">
        <v>73.503200000000007</v>
      </c>
      <c r="E44" s="382">
        <v>82.82</v>
      </c>
      <c r="F44" s="382">
        <f t="shared" ref="F44:F45" si="23">C44*(E44-D44)</f>
        <v>465.83999999999935</v>
      </c>
      <c r="G44" s="382">
        <f>D44*C44</f>
        <v>3675.1600000000003</v>
      </c>
      <c r="H44" s="383">
        <f t="shared" ref="H44:H45" si="24">(E44-D44)/D44</f>
        <v>0.12675366514655126</v>
      </c>
      <c r="I44" s="382"/>
      <c r="O44" s="83">
        <v>1.07</v>
      </c>
      <c r="P44" s="83">
        <f t="shared" si="19"/>
        <v>77.414500000000004</v>
      </c>
      <c r="Q44" s="2"/>
      <c r="T44" s="93" t="s">
        <v>99</v>
      </c>
      <c r="U44" s="88">
        <v>72.92</v>
      </c>
      <c r="W44" s="133">
        <v>42668</v>
      </c>
      <c r="X44" s="10">
        <v>75.33</v>
      </c>
      <c r="Y44" s="10">
        <v>75.33</v>
      </c>
      <c r="Z44" s="10">
        <v>74.34</v>
      </c>
      <c r="AA44" s="10">
        <v>74.91</v>
      </c>
      <c r="AB44" s="95">
        <v>2252200</v>
      </c>
      <c r="AC44" s="10">
        <v>74.91</v>
      </c>
      <c r="AD44" s="2">
        <f t="shared" si="1"/>
        <v>0.98999999999999488</v>
      </c>
      <c r="AE44" s="138">
        <f t="shared" si="2"/>
        <v>-9.2580346515012124E-3</v>
      </c>
    </row>
    <row r="45" spans="2:31" x14ac:dyDescent="0.25">
      <c r="B45" s="380">
        <v>42577</v>
      </c>
      <c r="C45" s="381">
        <v>40</v>
      </c>
      <c r="D45" s="382">
        <v>71.054500000000004</v>
      </c>
      <c r="E45" s="382">
        <v>83.64</v>
      </c>
      <c r="F45" s="382">
        <f t="shared" si="23"/>
        <v>503.41999999999985</v>
      </c>
      <c r="G45" s="382">
        <f>D45*C45</f>
        <v>2842.1800000000003</v>
      </c>
      <c r="H45" s="383">
        <f t="shared" si="24"/>
        <v>0.17712460153825579</v>
      </c>
      <c r="I45" s="382"/>
      <c r="O45" s="83">
        <v>1.06</v>
      </c>
      <c r="P45" s="83">
        <f t="shared" si="19"/>
        <v>76.691000000000003</v>
      </c>
      <c r="Q45" s="2"/>
      <c r="T45" s="93" t="s">
        <v>100</v>
      </c>
      <c r="U45" s="88" t="s">
        <v>129</v>
      </c>
      <c r="W45" s="133">
        <v>42667</v>
      </c>
      <c r="X45" s="10">
        <v>75.58</v>
      </c>
      <c r="Y45" s="10">
        <v>76.349999999999994</v>
      </c>
      <c r="Z45" s="10">
        <v>75.55</v>
      </c>
      <c r="AA45" s="10">
        <v>75.61</v>
      </c>
      <c r="AB45" s="95">
        <v>1427700</v>
      </c>
      <c r="AC45" s="10">
        <v>75.61</v>
      </c>
      <c r="AD45" s="2">
        <f t="shared" si="1"/>
        <v>0.79999999999999716</v>
      </c>
      <c r="AE45" s="138">
        <f t="shared" si="2"/>
        <v>6.1210911510312105E-3</v>
      </c>
    </row>
    <row r="46" spans="2:31" x14ac:dyDescent="0.25">
      <c r="B46" s="380">
        <v>42580</v>
      </c>
      <c r="C46" s="381">
        <v>0</v>
      </c>
      <c r="D46" s="382"/>
      <c r="E46" s="382"/>
      <c r="F46" s="382">
        <v>490.95</v>
      </c>
      <c r="G46" s="382"/>
      <c r="H46" s="383"/>
      <c r="I46" s="382"/>
      <c r="O46" s="83">
        <v>1.05</v>
      </c>
      <c r="P46" s="83">
        <f t="shared" si="19"/>
        <v>75.967500000000001</v>
      </c>
      <c r="Q46" s="2"/>
      <c r="T46" s="93" t="s">
        <v>101</v>
      </c>
      <c r="U46" s="88" t="s">
        <v>129</v>
      </c>
      <c r="W46" s="133">
        <v>42664</v>
      </c>
      <c r="X46" s="10">
        <v>75.150000000000006</v>
      </c>
      <c r="Y46" s="10">
        <v>75.209999999999994</v>
      </c>
      <c r="Z46" s="10">
        <v>74.540000000000006</v>
      </c>
      <c r="AA46" s="10">
        <v>75.150000000000006</v>
      </c>
      <c r="AB46" s="95">
        <v>1689600</v>
      </c>
      <c r="AC46" s="10">
        <v>75.150000000000006</v>
      </c>
      <c r="AD46" s="2">
        <f t="shared" si="1"/>
        <v>0.66999999999998749</v>
      </c>
      <c r="AE46" s="138">
        <f t="shared" si="2"/>
        <v>-5.689335803122475E-3</v>
      </c>
    </row>
    <row r="47" spans="2:31" x14ac:dyDescent="0.25">
      <c r="O47" s="83">
        <v>1.04</v>
      </c>
      <c r="P47" s="83">
        <f t="shared" si="19"/>
        <v>75.244</v>
      </c>
      <c r="Q47" s="2"/>
      <c r="T47" s="93" t="s">
        <v>102</v>
      </c>
      <c r="U47" s="88">
        <v>80.069999999999993</v>
      </c>
      <c r="W47" s="133">
        <v>42663</v>
      </c>
      <c r="X47" s="10">
        <v>75.239999999999995</v>
      </c>
      <c r="Y47" s="10">
        <v>75.73</v>
      </c>
      <c r="Z47" s="10">
        <v>75.05</v>
      </c>
      <c r="AA47" s="10">
        <v>75.58</v>
      </c>
      <c r="AB47" s="95">
        <v>1209100</v>
      </c>
      <c r="AC47" s="10">
        <v>75.58</v>
      </c>
      <c r="AD47" s="2">
        <f t="shared" si="1"/>
        <v>0.68000000000000682</v>
      </c>
      <c r="AE47" s="138">
        <f t="shared" si="2"/>
        <v>4.919558569339344E-3</v>
      </c>
    </row>
    <row r="48" spans="2:31" x14ac:dyDescent="0.25">
      <c r="O48" s="83">
        <v>1.03</v>
      </c>
      <c r="P48" s="83">
        <f t="shared" si="19"/>
        <v>74.520499999999998</v>
      </c>
      <c r="Q48" s="2"/>
      <c r="T48" s="93" t="s">
        <v>103</v>
      </c>
      <c r="U48" s="88">
        <v>0.78573999999999999</v>
      </c>
      <c r="W48" s="133">
        <v>42662</v>
      </c>
      <c r="X48" s="10">
        <v>75.739999999999995</v>
      </c>
      <c r="Y48" s="10">
        <v>75.88</v>
      </c>
      <c r="Z48" s="10">
        <v>75.14</v>
      </c>
      <c r="AA48" s="10">
        <v>75.209999999999994</v>
      </c>
      <c r="AB48" s="95">
        <v>1697200</v>
      </c>
      <c r="AC48" s="10">
        <v>75.209999999999994</v>
      </c>
      <c r="AD48" s="2">
        <f t="shared" si="1"/>
        <v>0.73999999999999488</v>
      </c>
      <c r="AE48" s="138">
        <f t="shared" si="2"/>
        <v>-6.8664994057838769E-3</v>
      </c>
    </row>
    <row r="49" spans="2:31" x14ac:dyDescent="0.25">
      <c r="B49" s="191" t="s">
        <v>114</v>
      </c>
      <c r="C49" s="191" t="s">
        <v>147</v>
      </c>
      <c r="D49" s="192" t="s">
        <v>146</v>
      </c>
      <c r="E49" s="194" t="s">
        <v>148</v>
      </c>
      <c r="F49" s="194" t="s">
        <v>65</v>
      </c>
      <c r="G49" s="229" t="s">
        <v>152</v>
      </c>
      <c r="H49" s="229" t="s">
        <v>88</v>
      </c>
      <c r="I49" s="229" t="s">
        <v>156</v>
      </c>
      <c r="O49" s="83">
        <v>1.02</v>
      </c>
      <c r="P49" s="83">
        <f t="shared" si="19"/>
        <v>73.796999999999997</v>
      </c>
      <c r="Q49" s="2"/>
      <c r="T49" s="93" t="s">
        <v>122</v>
      </c>
      <c r="U49" s="88" t="s">
        <v>354</v>
      </c>
      <c r="W49" s="133">
        <v>42661</v>
      </c>
      <c r="X49" s="10">
        <v>75.53</v>
      </c>
      <c r="Y49" s="10">
        <v>75.849999999999994</v>
      </c>
      <c r="Z49" s="10">
        <v>75.14</v>
      </c>
      <c r="AA49" s="10">
        <v>75.73</v>
      </c>
      <c r="AB49" s="95">
        <v>1296000</v>
      </c>
      <c r="AC49" s="10">
        <v>75.73</v>
      </c>
      <c r="AD49" s="2">
        <f t="shared" si="1"/>
        <v>0.70999999999999375</v>
      </c>
      <c r="AE49" s="138">
        <f t="shared" si="2"/>
        <v>1.0272145144077038E-2</v>
      </c>
    </row>
    <row r="50" spans="2:31" x14ac:dyDescent="0.25">
      <c r="B50" s="193">
        <v>42608</v>
      </c>
      <c r="C50" s="444">
        <v>25</v>
      </c>
      <c r="D50" s="446">
        <v>79.02</v>
      </c>
      <c r="E50" s="40">
        <v>79.349999999999994</v>
      </c>
      <c r="F50" s="40">
        <f t="shared" ref="F50" si="25">C50*(E50-D50)</f>
        <v>8.2499999999999574</v>
      </c>
      <c r="G50" s="40">
        <f t="shared" ref="G50:G55" si="26">D50*C50</f>
        <v>1975.5</v>
      </c>
      <c r="H50" s="231">
        <f t="shared" ref="H50" si="27">(E50-D50)/D50</f>
        <v>4.176157934700055E-3</v>
      </c>
      <c r="I50" s="446">
        <v>77</v>
      </c>
      <c r="O50" s="83">
        <v>1.01</v>
      </c>
      <c r="P50" s="83">
        <f t="shared" si="19"/>
        <v>73.073499999999996</v>
      </c>
      <c r="Q50" s="2"/>
      <c r="T50" s="93"/>
      <c r="U50" s="88"/>
      <c r="W50" s="133">
        <v>42660</v>
      </c>
      <c r="X50" s="10">
        <v>75.27</v>
      </c>
      <c r="Y50" s="10">
        <v>75.510000000000005</v>
      </c>
      <c r="Z50" s="10">
        <v>74.91</v>
      </c>
      <c r="AA50" s="10">
        <v>74.959999999999994</v>
      </c>
      <c r="AB50" s="95">
        <v>1050100</v>
      </c>
      <c r="AC50" s="10">
        <v>74.959999999999994</v>
      </c>
      <c r="AD50" s="2">
        <f t="shared" si="1"/>
        <v>0.60000000000000853</v>
      </c>
      <c r="AE50" s="138">
        <f t="shared" si="2"/>
        <v>-4.1185067091803473E-3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8">C51*(E51-D51)</f>
        <v>18.75</v>
      </c>
      <c r="G51" s="40">
        <f t="shared" si="26"/>
        <v>1975.5</v>
      </c>
      <c r="H51" s="231">
        <f t="shared" ref="H51" si="29">(E51-D51)/D51</f>
        <v>9.4912680334092638E-3</v>
      </c>
      <c r="I51" s="40"/>
      <c r="O51" s="83">
        <v>1</v>
      </c>
      <c r="P51" s="83">
        <f t="shared" si="19"/>
        <v>72.349999999999994</v>
      </c>
      <c r="Q51" s="2"/>
      <c r="T51" s="93" t="s">
        <v>105</v>
      </c>
      <c r="U51" s="88" t="s">
        <v>585</v>
      </c>
      <c r="W51" s="133">
        <v>42657</v>
      </c>
      <c r="X51" s="10">
        <v>75.66</v>
      </c>
      <c r="Y51" s="10">
        <v>75.849999999999994</v>
      </c>
      <c r="Z51" s="10">
        <v>75.069999999999993</v>
      </c>
      <c r="AA51" s="10">
        <v>75.27</v>
      </c>
      <c r="AB51" s="95">
        <v>1469100</v>
      </c>
      <c r="AC51" s="10">
        <v>75.27</v>
      </c>
      <c r="AD51" s="2">
        <f t="shared" si="1"/>
        <v>0.78000000000000114</v>
      </c>
      <c r="AE51" s="138">
        <f t="shared" si="2"/>
        <v>-9.2912131669775633E-4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30">C52*(E52-D52)</f>
        <v>44.750000000000156</v>
      </c>
      <c r="G52" s="40">
        <f t="shared" si="26"/>
        <v>1975.5</v>
      </c>
      <c r="H52" s="231">
        <f t="shared" ref="H52" si="31">(E52-D52)/D52</f>
        <v>2.2652493039736855E-2</v>
      </c>
      <c r="I52" s="40"/>
      <c r="O52" s="83">
        <v>0.99</v>
      </c>
      <c r="P52" s="83">
        <f t="shared" si="19"/>
        <v>71.626499999999993</v>
      </c>
      <c r="Q52" s="2"/>
      <c r="T52" s="93" t="s">
        <v>106</v>
      </c>
      <c r="U52" s="88" t="s">
        <v>376</v>
      </c>
      <c r="W52" s="133">
        <v>42656</v>
      </c>
      <c r="X52" s="10">
        <v>75.36</v>
      </c>
      <c r="Y52" s="10">
        <v>75.599999999999994</v>
      </c>
      <c r="Z52" s="10">
        <v>74.69</v>
      </c>
      <c r="AA52" s="10">
        <v>75.34</v>
      </c>
      <c r="AB52" s="95">
        <v>1344000</v>
      </c>
      <c r="AC52" s="10">
        <v>75.34</v>
      </c>
      <c r="AD52" s="2">
        <f t="shared" si="1"/>
        <v>0.90999999999999659</v>
      </c>
      <c r="AE52" s="138">
        <f t="shared" si="2"/>
        <v>-5.9374587676475077E-3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2">C53*(E53-D53)</f>
        <v>53.500000000000014</v>
      </c>
      <c r="G53" s="40">
        <f t="shared" si="26"/>
        <v>1975.5</v>
      </c>
      <c r="H53" s="231">
        <f t="shared" ref="H53" si="33">(E53-D53)/D53</f>
        <v>2.7081751455327773E-2</v>
      </c>
      <c r="I53" s="40"/>
      <c r="O53" s="83">
        <v>0.98</v>
      </c>
      <c r="P53" s="83">
        <f t="shared" si="19"/>
        <v>70.902999999999992</v>
      </c>
      <c r="Q53" s="2"/>
      <c r="T53" s="93" t="s">
        <v>107</v>
      </c>
      <c r="U53" s="90">
        <v>1500864</v>
      </c>
      <c r="W53" s="133">
        <v>42655</v>
      </c>
      <c r="X53" s="10">
        <v>75.52</v>
      </c>
      <c r="Y53" s="10">
        <v>76.209999999999994</v>
      </c>
      <c r="Z53" s="10">
        <v>75.150000000000006</v>
      </c>
      <c r="AA53" s="10">
        <v>75.790000000000006</v>
      </c>
      <c r="AB53" s="95">
        <v>1237400</v>
      </c>
      <c r="AC53" s="10">
        <v>75.790000000000006</v>
      </c>
      <c r="AD53" s="2">
        <f t="shared" si="1"/>
        <v>1.0599999999999881</v>
      </c>
      <c r="AE53" s="138">
        <f t="shared" si="2"/>
        <v>6.2400424853958913E-3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4">C54*(E54-D54)</f>
        <v>42.249999999999943</v>
      </c>
      <c r="G54" s="40">
        <f t="shared" si="26"/>
        <v>1975.5</v>
      </c>
      <c r="H54" s="231">
        <f t="shared" ref="H54" si="35">(E54-D54)/D54</f>
        <v>2.1386990635282179E-2</v>
      </c>
      <c r="I54" s="40"/>
      <c r="O54" s="83">
        <v>0.97</v>
      </c>
      <c r="P54" s="83">
        <f t="shared" si="19"/>
        <v>70.17949999999999</v>
      </c>
      <c r="T54" s="93" t="s">
        <v>110</v>
      </c>
      <c r="U54" s="90">
        <v>3091640</v>
      </c>
      <c r="W54" s="133">
        <v>42654</v>
      </c>
      <c r="X54" s="10">
        <v>76.239999999999995</v>
      </c>
      <c r="Y54" s="10">
        <v>76.3</v>
      </c>
      <c r="Z54" s="10">
        <v>75.12</v>
      </c>
      <c r="AA54" s="10">
        <v>75.319999999999993</v>
      </c>
      <c r="AB54" s="95">
        <v>1620900</v>
      </c>
      <c r="AC54" s="10">
        <v>75.319999999999993</v>
      </c>
      <c r="AD54" s="2">
        <f t="shared" si="1"/>
        <v>1.1799999999999926</v>
      </c>
      <c r="AE54" s="138">
        <f t="shared" si="2"/>
        <v>-1.5038577219824822E-2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6">C55*(E55-D55)</f>
        <v>-5.2499999999998437</v>
      </c>
      <c r="G55" s="40">
        <f t="shared" si="26"/>
        <v>1975.5</v>
      </c>
      <c r="H55" s="231">
        <f t="shared" ref="H55" si="37">(E55-D55)/D55</f>
        <v>-2.6575550493545146E-3</v>
      </c>
      <c r="I55" s="40"/>
      <c r="O55" s="83">
        <v>0.96</v>
      </c>
      <c r="P55" s="83">
        <f t="shared" si="19"/>
        <v>69.455999999999989</v>
      </c>
      <c r="T55" s="93" t="s">
        <v>108</v>
      </c>
      <c r="U55" s="88" t="s">
        <v>586</v>
      </c>
      <c r="W55" s="133">
        <v>42653</v>
      </c>
      <c r="X55" s="10">
        <v>76.37</v>
      </c>
      <c r="Y55" s="10">
        <v>76.790000000000006</v>
      </c>
      <c r="Z55" s="10">
        <v>75.91</v>
      </c>
      <c r="AA55" s="10">
        <v>76.47</v>
      </c>
      <c r="AB55" s="95">
        <v>1238800</v>
      </c>
      <c r="AC55" s="10">
        <v>76.47</v>
      </c>
      <c r="AD55" s="2">
        <f t="shared" si="1"/>
        <v>0.88000000000000966</v>
      </c>
      <c r="AE55" s="138">
        <f t="shared" si="2"/>
        <v>9.1623036649202128E-4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8">C56*(E56-D56)</f>
        <v>24.000000000000199</v>
      </c>
      <c r="G56" s="40">
        <f t="shared" ref="G56:G57" si="39">D56*C56</f>
        <v>1975.5</v>
      </c>
      <c r="H56" s="231">
        <f t="shared" ref="H56:H57" si="40">(E56-D56)/D56</f>
        <v>1.2148823082763958E-2</v>
      </c>
      <c r="I56" s="40"/>
      <c r="O56" s="83">
        <v>0.95</v>
      </c>
      <c r="P56" s="83">
        <f t="shared" si="19"/>
        <v>68.732499999999987</v>
      </c>
      <c r="T56" s="93" t="s">
        <v>111</v>
      </c>
      <c r="U56" s="88">
        <v>17.690000000000001</v>
      </c>
      <c r="W56" s="133">
        <v>42650</v>
      </c>
      <c r="X56" s="10">
        <v>76.87</v>
      </c>
      <c r="Y56" s="10">
        <v>77.12</v>
      </c>
      <c r="Z56" s="10">
        <v>75.86</v>
      </c>
      <c r="AA56" s="10">
        <v>76.400000000000006</v>
      </c>
      <c r="AB56" s="95">
        <v>2442400</v>
      </c>
      <c r="AC56" s="10">
        <v>76.400000000000006</v>
      </c>
      <c r="AD56" s="2">
        <f t="shared" si="1"/>
        <v>1.2600000000000051</v>
      </c>
      <c r="AE56" s="138">
        <f t="shared" si="2"/>
        <v>-4.0411941076781144E-3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8"/>
        <v>-119.99999999999957</v>
      </c>
      <c r="G57" s="40">
        <f t="shared" si="39"/>
        <v>3883</v>
      </c>
      <c r="H57" s="231">
        <f t="shared" si="40"/>
        <v>-3.0903940252382071E-2</v>
      </c>
      <c r="I57" s="44">
        <v>77</v>
      </c>
      <c r="O57" s="83">
        <v>0.94</v>
      </c>
      <c r="P57" s="83">
        <f t="shared" si="19"/>
        <v>68.008999999999986</v>
      </c>
      <c r="T57" s="93" t="s">
        <v>112</v>
      </c>
      <c r="U57" s="88">
        <v>4.13</v>
      </c>
      <c r="W57" s="133">
        <v>42649</v>
      </c>
      <c r="X57" s="10">
        <v>75.430000000000007</v>
      </c>
      <c r="Y57" s="10">
        <v>76.72</v>
      </c>
      <c r="Z57" s="10">
        <v>75.099999999999994</v>
      </c>
      <c r="AA57" s="10">
        <v>76.709999999999994</v>
      </c>
      <c r="AB57" s="95">
        <v>2068700</v>
      </c>
      <c r="AC57" s="10">
        <v>76.709999999999994</v>
      </c>
      <c r="AD57" s="2">
        <f t="shared" si="1"/>
        <v>1.6200000000000045</v>
      </c>
      <c r="AE57" s="138">
        <f t="shared" si="2"/>
        <v>1.0938323668950867E-2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1">C58*(E58-D58)</f>
        <v>-53.000000000000114</v>
      </c>
      <c r="G58" s="40">
        <f t="shared" ref="G58" si="42">D58*C58</f>
        <v>3883</v>
      </c>
      <c r="H58" s="231">
        <f t="shared" ref="H58" si="43">(E58-D58)/D58</f>
        <v>-1.3649240278135492E-2</v>
      </c>
      <c r="I58" s="40"/>
      <c r="O58" s="83">
        <v>0.93</v>
      </c>
      <c r="P58" s="83">
        <f t="shared" si="19"/>
        <v>67.285499999999999</v>
      </c>
      <c r="T58" s="93" t="s">
        <v>109</v>
      </c>
      <c r="U58" s="88" t="s">
        <v>587</v>
      </c>
      <c r="W58" s="133">
        <v>42648</v>
      </c>
      <c r="X58" s="10">
        <v>75.97</v>
      </c>
      <c r="Y58" s="10">
        <v>76.55</v>
      </c>
      <c r="Z58" s="10">
        <v>75.680000000000007</v>
      </c>
      <c r="AA58" s="10">
        <v>75.88</v>
      </c>
      <c r="AB58" s="95">
        <v>1864700</v>
      </c>
      <c r="AC58" s="10">
        <v>75.88</v>
      </c>
      <c r="AD58" s="2">
        <f t="shared" si="1"/>
        <v>0.86999999999999034</v>
      </c>
      <c r="AE58" s="138">
        <f t="shared" si="2"/>
        <v>2.5102391333069463E-3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4">C59*(E59-D59)</f>
        <v>-32.999999999999829</v>
      </c>
      <c r="G59" s="40">
        <f t="shared" ref="G59" si="45">D59*C59</f>
        <v>3883</v>
      </c>
      <c r="H59" s="231">
        <f t="shared" ref="H59" si="46">(E59-D59)/D59</f>
        <v>-8.4985835694050549E-3</v>
      </c>
      <c r="I59" s="40"/>
      <c r="O59" s="83">
        <v>0.92</v>
      </c>
      <c r="P59" s="83">
        <f t="shared" si="19"/>
        <v>66.561999999999998</v>
      </c>
      <c r="W59" s="133">
        <v>42647</v>
      </c>
      <c r="X59" s="10">
        <v>76.05</v>
      </c>
      <c r="Y59" s="10">
        <v>76.34</v>
      </c>
      <c r="Z59" s="10">
        <v>75.27</v>
      </c>
      <c r="AA59" s="10">
        <v>75.69</v>
      </c>
      <c r="AB59" s="95">
        <v>1933900</v>
      </c>
      <c r="AC59" s="10">
        <v>75.69</v>
      </c>
      <c r="AD59" s="2">
        <f t="shared" si="1"/>
        <v>1.0700000000000074</v>
      </c>
      <c r="AE59" s="138">
        <f t="shared" si="2"/>
        <v>-1.3194352816995325E-3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7">C60*(E60-D60)</f>
        <v>-4.9999999999997158</v>
      </c>
      <c r="G60" s="40">
        <f t="shared" ref="G60" si="48">D60*C60</f>
        <v>3883</v>
      </c>
      <c r="H60" s="231">
        <f t="shared" ref="H60" si="49">(E60-D60)/D60</f>
        <v>-1.2876641771825176E-3</v>
      </c>
      <c r="I60" s="40"/>
      <c r="O60" s="83">
        <v>0.91</v>
      </c>
      <c r="P60" s="83">
        <f t="shared" si="19"/>
        <v>65.838499999999996</v>
      </c>
      <c r="W60" s="133">
        <v>42646</v>
      </c>
      <c r="X60" s="10">
        <v>77.400000000000006</v>
      </c>
      <c r="Y60" s="10">
        <v>77.540000000000006</v>
      </c>
      <c r="Z60" s="10">
        <v>75.69</v>
      </c>
      <c r="AA60" s="10">
        <v>75.790000000000006</v>
      </c>
      <c r="AB60" s="95">
        <v>2471600</v>
      </c>
      <c r="AC60" s="10">
        <v>75.790000000000006</v>
      </c>
      <c r="AD60" s="2">
        <f t="shared" si="1"/>
        <v>1.8500000000000085</v>
      </c>
      <c r="AE60" s="138">
        <f t="shared" si="2"/>
        <v>-2.4581724581724584E-2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50">C61*(E61-D61)</f>
        <v>24.000000000000199</v>
      </c>
      <c r="G61" s="40">
        <f t="shared" ref="G61" si="51">D61*C61</f>
        <v>3883</v>
      </c>
      <c r="H61" s="231">
        <f t="shared" ref="H61" si="52">(E61-D61)/D61</f>
        <v>6.1807880504764871E-3</v>
      </c>
      <c r="I61" s="40"/>
      <c r="O61" s="83">
        <v>0.9</v>
      </c>
      <c r="P61" s="83">
        <f t="shared" si="19"/>
        <v>65.114999999999995</v>
      </c>
      <c r="W61" s="133">
        <v>42643</v>
      </c>
      <c r="X61" s="10">
        <v>77.11</v>
      </c>
      <c r="Y61" s="10">
        <v>78</v>
      </c>
      <c r="Z61" s="10">
        <v>76.78</v>
      </c>
      <c r="AA61" s="10">
        <v>77.7</v>
      </c>
      <c r="AB61" s="95">
        <v>2614000</v>
      </c>
      <c r="AC61" s="10">
        <v>77.7</v>
      </c>
      <c r="AD61" s="2">
        <f t="shared" si="1"/>
        <v>1.2199999999999989</v>
      </c>
      <c r="AE61" s="138">
        <f t="shared" si="2"/>
        <v>1.040312093628093E-2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3">C62*(E62-D62)</f>
        <v>-93.499999999999517</v>
      </c>
      <c r="G62" s="40">
        <f t="shared" ref="G62" si="54">D62*C62</f>
        <v>3883</v>
      </c>
      <c r="H62" s="231">
        <f t="shared" ref="H62" si="55">(E62-D62)/D62</f>
        <v>-2.4079320113314324E-2</v>
      </c>
      <c r="I62" s="40"/>
      <c r="W62" s="133">
        <v>42642</v>
      </c>
      <c r="X62" s="10">
        <v>77.489999999999995</v>
      </c>
      <c r="Y62" s="10">
        <v>77.849999999999994</v>
      </c>
      <c r="Z62" s="10">
        <v>76.8</v>
      </c>
      <c r="AA62" s="10">
        <v>76.900000000000006</v>
      </c>
      <c r="AB62" s="95">
        <v>2676800</v>
      </c>
      <c r="AC62" s="10">
        <v>76.900000000000006</v>
      </c>
      <c r="AD62" s="2">
        <f t="shared" si="1"/>
        <v>1.0499999999999972</v>
      </c>
      <c r="AE62" s="138" t="e">
        <f t="shared" si="2"/>
        <v>#DIV/0!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6">C63*(E63-D63)</f>
        <v>-47.500000000000142</v>
      </c>
      <c r="G63" s="40">
        <f t="shared" ref="G63" si="57">D63*C63</f>
        <v>3883</v>
      </c>
      <c r="H63" s="231">
        <f t="shared" ref="H63" si="58">(E63-D63)/D63</f>
        <v>-1.223280968323465E-2</v>
      </c>
      <c r="I63" s="40"/>
      <c r="W63" s="133">
        <v>42642</v>
      </c>
      <c r="X63" s="10" t="s">
        <v>239</v>
      </c>
      <c r="Y63" s="10"/>
      <c r="Z63" s="10"/>
      <c r="AA63" s="10"/>
      <c r="AB63" s="95"/>
      <c r="AC63" s="10"/>
      <c r="AD63" s="2">
        <f t="shared" si="1"/>
        <v>0</v>
      </c>
      <c r="AE63" s="138">
        <f t="shared" si="2"/>
        <v>-1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9">C64*(E64-D64)</f>
        <v>-74.049999999999727</v>
      </c>
      <c r="G64" s="40">
        <f t="shared" ref="G64:G68" si="60">D64*C64</f>
        <v>3860.5499999999997</v>
      </c>
      <c r="H64" s="231">
        <f t="shared" ref="H64:H68" si="61">(E64-D64)/D64</f>
        <v>-1.9181204750618366E-2</v>
      </c>
      <c r="I64" s="44">
        <v>77</v>
      </c>
      <c r="W64" s="133">
        <v>42641</v>
      </c>
      <c r="X64" s="10">
        <v>78.09</v>
      </c>
      <c r="Y64" s="10">
        <v>78.38</v>
      </c>
      <c r="Z64" s="10">
        <v>77.61</v>
      </c>
      <c r="AA64" s="10">
        <v>78.260000000000005</v>
      </c>
      <c r="AB64" s="95">
        <v>2482100</v>
      </c>
      <c r="AC64" s="10">
        <v>77.81</v>
      </c>
      <c r="AD64" s="2">
        <f t="shared" si="1"/>
        <v>0.76999999999999602</v>
      </c>
      <c r="AE64" s="138">
        <f t="shared" si="2"/>
        <v>1.5446003346635262E-3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9"/>
        <v>-100.05000000000024</v>
      </c>
      <c r="G65" s="40">
        <f t="shared" si="60"/>
        <v>3860.5499999999997</v>
      </c>
      <c r="H65" s="231">
        <f t="shared" si="61"/>
        <v>-2.5915996425379867E-2</v>
      </c>
      <c r="I65" s="40"/>
      <c r="W65" s="133">
        <v>42640</v>
      </c>
      <c r="X65" s="10">
        <v>76.709999999999994</v>
      </c>
      <c r="Y65" s="10">
        <v>78.180000000000007</v>
      </c>
      <c r="Z65" s="10">
        <v>76.62</v>
      </c>
      <c r="AA65" s="10">
        <v>78.14</v>
      </c>
      <c r="AB65" s="95">
        <v>2649100</v>
      </c>
      <c r="AC65" s="10">
        <v>77.69</v>
      </c>
      <c r="AD65" s="2">
        <f t="shared" si="1"/>
        <v>1.5600000000000023</v>
      </c>
      <c r="AE65" s="138">
        <f t="shared" si="2"/>
        <v>1.6352694924123501E-2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9"/>
        <v>-101.7975000000007</v>
      </c>
      <c r="G66" s="40">
        <f t="shared" si="60"/>
        <v>5720.0475000000006</v>
      </c>
      <c r="H66" s="231">
        <f t="shared" si="61"/>
        <v>-1.7796617947665766E-2</v>
      </c>
      <c r="I66" s="40"/>
      <c r="W66" s="133">
        <v>42639</v>
      </c>
      <c r="X66" s="10">
        <v>77.2</v>
      </c>
      <c r="Y66" s="10">
        <v>77.430000000000007</v>
      </c>
      <c r="Z66" s="10">
        <v>76.67</v>
      </c>
      <c r="AA66" s="10">
        <v>76.88</v>
      </c>
      <c r="AB66" s="95">
        <v>1700600</v>
      </c>
      <c r="AC66" s="10">
        <v>76.44</v>
      </c>
      <c r="AD66" s="2">
        <f t="shared" si="1"/>
        <v>0.76000000000000512</v>
      </c>
      <c r="AE66" s="138">
        <f t="shared" si="2"/>
        <v>-9.9728014505892082E-3</v>
      </c>
    </row>
    <row r="67" spans="2:31" x14ac:dyDescent="0.25">
      <c r="B67" s="193">
        <v>42671</v>
      </c>
      <c r="C67" s="448">
        <v>100</v>
      </c>
      <c r="D67" s="449">
        <v>73.375500000000002</v>
      </c>
      <c r="E67" s="40">
        <v>67.5</v>
      </c>
      <c r="F67" s="40">
        <f t="shared" si="59"/>
        <v>-587.55000000000018</v>
      </c>
      <c r="G67" s="40">
        <f t="shared" si="60"/>
        <v>7337.55</v>
      </c>
      <c r="H67" s="231">
        <f t="shared" si="61"/>
        <v>-8.0074411758693329E-2</v>
      </c>
      <c r="I67" s="40"/>
      <c r="W67" s="133">
        <v>42636</v>
      </c>
      <c r="X67" s="10">
        <v>77.52</v>
      </c>
      <c r="Y67" s="10">
        <v>77.97</v>
      </c>
      <c r="Z67" s="10">
        <v>77.33</v>
      </c>
      <c r="AA67" s="10">
        <v>77.66</v>
      </c>
      <c r="AB67" s="95">
        <v>2098500</v>
      </c>
      <c r="AC67" s="10">
        <v>77.209999999999994</v>
      </c>
      <c r="AD67" s="2">
        <f>Y67-Z67</f>
        <v>0.64000000000000057</v>
      </c>
      <c r="AE67" s="138" t="e">
        <f>AC67/#REF!-1</f>
        <v>#REF!</v>
      </c>
    </row>
    <row r="68" spans="2:31" x14ac:dyDescent="0.25">
      <c r="B68" s="193">
        <v>42674</v>
      </c>
      <c r="C68" s="448">
        <v>100</v>
      </c>
      <c r="D68" s="449">
        <v>73.070899999999995</v>
      </c>
      <c r="E68" s="40">
        <v>68.69</v>
      </c>
      <c r="F68" s="40">
        <f t="shared" si="59"/>
        <v>-438.08999999999969</v>
      </c>
      <c r="G68" s="40">
        <f t="shared" si="60"/>
        <v>7307.0899999999992</v>
      </c>
      <c r="H68" s="231">
        <f t="shared" si="61"/>
        <v>-5.9954099374716845E-2</v>
      </c>
      <c r="I68" s="40"/>
      <c r="W68" s="133">
        <v>42635</v>
      </c>
      <c r="X68" s="10">
        <v>77.37</v>
      </c>
      <c r="Y68" s="10">
        <v>77.75</v>
      </c>
      <c r="Z68" s="10">
        <v>77.14</v>
      </c>
      <c r="AA68" s="10">
        <v>77.56</v>
      </c>
      <c r="AB68" s="95">
        <v>2467700</v>
      </c>
      <c r="AC68" s="10">
        <v>77.12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42675</v>
      </c>
      <c r="C69" s="10">
        <v>100</v>
      </c>
      <c r="D69" s="40">
        <v>73.070899999999995</v>
      </c>
      <c r="E69" s="40">
        <v>65.38</v>
      </c>
      <c r="F69" s="40">
        <f t="shared" ref="F69" si="62">C69*(E69-D69)</f>
        <v>-769.08999999999992</v>
      </c>
      <c r="G69" s="40">
        <f t="shared" ref="G69" si="63">D69*C69</f>
        <v>7307.0899999999992</v>
      </c>
      <c r="H69" s="231">
        <f t="shared" ref="H69" si="64">(E69-D69)/D69</f>
        <v>-0.10525256976443427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42702</v>
      </c>
      <c r="C70" s="10">
        <v>100</v>
      </c>
      <c r="D70" s="40">
        <v>73.070899999999995</v>
      </c>
      <c r="E70" s="40">
        <v>71.11</v>
      </c>
      <c r="F70" s="40">
        <f t="shared" ref="F70:F74" si="65">C70*(E70-D70)</f>
        <v>-196.08999999999952</v>
      </c>
      <c r="G70" s="40">
        <f t="shared" ref="G70:G74" si="66">D70*C70</f>
        <v>7307.0899999999992</v>
      </c>
      <c r="H70" s="231">
        <f t="shared" ref="H70:H74" si="67">(E70-D70)/D70</f>
        <v>-2.6835580237823748E-2</v>
      </c>
      <c r="I70" s="40"/>
    </row>
    <row r="71" spans="2:31" x14ac:dyDescent="0.25">
      <c r="B71" s="193">
        <v>42711</v>
      </c>
      <c r="C71" s="448">
        <v>100</v>
      </c>
      <c r="D71" s="449">
        <v>72.851299999999995</v>
      </c>
      <c r="E71" s="40">
        <v>70.5</v>
      </c>
      <c r="F71" s="40">
        <f t="shared" si="65"/>
        <v>-235.12999999999948</v>
      </c>
      <c r="G71" s="40">
        <f t="shared" si="66"/>
        <v>7285.1299999999992</v>
      </c>
      <c r="H71" s="231">
        <f t="shared" si="67"/>
        <v>-3.2275333453212159E-2</v>
      </c>
      <c r="I71" s="40"/>
    </row>
    <row r="72" spans="2:31" x14ac:dyDescent="0.25">
      <c r="B72" s="193">
        <v>42713</v>
      </c>
      <c r="C72" s="7">
        <v>50</v>
      </c>
      <c r="D72" s="44">
        <v>73.124200000000002</v>
      </c>
      <c r="E72" s="40">
        <v>73.040000000000006</v>
      </c>
      <c r="F72" s="40">
        <f t="shared" si="65"/>
        <v>-4.2099999999997806</v>
      </c>
      <c r="G72" s="40">
        <f t="shared" si="66"/>
        <v>3656.21</v>
      </c>
      <c r="H72" s="231">
        <f t="shared" si="67"/>
        <v>-1.1514655886833032E-3</v>
      </c>
      <c r="I72" s="40"/>
    </row>
    <row r="73" spans="2:31" x14ac:dyDescent="0.25">
      <c r="B73" s="193">
        <v>42713</v>
      </c>
      <c r="C73" s="10">
        <v>25</v>
      </c>
      <c r="D73" s="40">
        <v>72.998400000000004</v>
      </c>
      <c r="E73" s="40">
        <v>73.040000000000006</v>
      </c>
      <c r="F73" s="40">
        <f t="shared" si="65"/>
        <v>1.0400000000000631</v>
      </c>
      <c r="G73" s="40">
        <f t="shared" si="66"/>
        <v>1824.96</v>
      </c>
      <c r="H73" s="231">
        <f t="shared" si="67"/>
        <v>5.6987550412067279E-4</v>
      </c>
      <c r="I73" s="40"/>
    </row>
    <row r="74" spans="2:31" x14ac:dyDescent="0.25">
      <c r="B74" s="193">
        <v>42718</v>
      </c>
      <c r="C74" s="7">
        <v>50</v>
      </c>
      <c r="D74" s="44">
        <v>72.739999999999995</v>
      </c>
      <c r="E74" s="40">
        <v>72.47</v>
      </c>
      <c r="F74" s="40">
        <f t="shared" si="65"/>
        <v>-13.499999999999801</v>
      </c>
      <c r="G74" s="40">
        <f t="shared" si="66"/>
        <v>3636.9999999999995</v>
      </c>
      <c r="H74" s="231">
        <f t="shared" si="67"/>
        <v>-3.711850426175365E-3</v>
      </c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87" t="s">
        <v>1</v>
      </c>
      <c r="B85" s="387" t="s">
        <v>2</v>
      </c>
      <c r="C85" s="387" t="s">
        <v>4</v>
      </c>
      <c r="D85" s="389" t="s">
        <v>5</v>
      </c>
      <c r="E85" s="389" t="s">
        <v>94</v>
      </c>
      <c r="F85" s="389" t="s">
        <v>60</v>
      </c>
      <c r="G85" s="387" t="s">
        <v>3</v>
      </c>
      <c r="H85" s="387" t="s">
        <v>6</v>
      </c>
      <c r="I85" s="389" t="s">
        <v>7</v>
      </c>
      <c r="J85" s="389" t="s">
        <v>95</v>
      </c>
      <c r="K85" s="389" t="s">
        <v>61</v>
      </c>
      <c r="L85" s="387" t="s">
        <v>37</v>
      </c>
      <c r="M85" s="387" t="s">
        <v>38</v>
      </c>
    </row>
    <row r="86" spans="1:13" x14ac:dyDescent="0.25">
      <c r="A86" s="390" t="s">
        <v>52</v>
      </c>
      <c r="B86" s="380">
        <v>42488</v>
      </c>
      <c r="C86" s="381">
        <v>30</v>
      </c>
      <c r="D86" s="382">
        <v>79.349999999999994</v>
      </c>
      <c r="E86" s="382">
        <v>0</v>
      </c>
      <c r="F86" s="382">
        <f>D86*C86+E86</f>
        <v>2380.5</v>
      </c>
      <c r="G86" s="380">
        <v>42521</v>
      </c>
      <c r="H86" s="385">
        <v>25</v>
      </c>
      <c r="I86" s="382">
        <v>79.05</v>
      </c>
      <c r="J86" s="382">
        <v>0.04</v>
      </c>
      <c r="K86" s="382">
        <f>I86*H86-J86</f>
        <v>1976.21</v>
      </c>
      <c r="L86" s="380">
        <v>42566</v>
      </c>
      <c r="M86" s="382">
        <v>33.67</v>
      </c>
    </row>
    <row r="87" spans="1:13" x14ac:dyDescent="0.25">
      <c r="A87" s="391" t="s">
        <v>71</v>
      </c>
      <c r="B87" s="380">
        <v>42495</v>
      </c>
      <c r="C87" s="381">
        <v>20</v>
      </c>
      <c r="D87" s="382">
        <v>76.25</v>
      </c>
      <c r="E87" s="382">
        <v>0</v>
      </c>
      <c r="F87" s="382">
        <f>D87*C87+E87</f>
        <v>1525</v>
      </c>
      <c r="G87" s="380">
        <v>42552</v>
      </c>
      <c r="H87" s="385">
        <v>25</v>
      </c>
      <c r="I87" s="382">
        <v>78.28</v>
      </c>
      <c r="J87" s="382">
        <v>0.04</v>
      </c>
      <c r="K87" s="382">
        <f t="shared" ref="K87:K89" si="68">I87*H87-J87</f>
        <v>1956.96</v>
      </c>
      <c r="L87" s="381"/>
      <c r="M87" s="381"/>
    </row>
    <row r="88" spans="1:13" x14ac:dyDescent="0.25">
      <c r="A88" s="381"/>
      <c r="B88" s="380">
        <v>42537</v>
      </c>
      <c r="C88" s="381">
        <v>25</v>
      </c>
      <c r="D88" s="382">
        <v>75.88</v>
      </c>
      <c r="E88" s="382">
        <v>0</v>
      </c>
      <c r="F88" s="382">
        <f>D88*C88+E88</f>
        <v>1897</v>
      </c>
      <c r="G88" s="380">
        <v>42577</v>
      </c>
      <c r="H88" s="385">
        <v>10</v>
      </c>
      <c r="I88" s="382">
        <v>83.3</v>
      </c>
      <c r="J88" s="382">
        <v>0.02</v>
      </c>
      <c r="K88" s="382">
        <f t="shared" si="68"/>
        <v>832.98</v>
      </c>
      <c r="L88" s="381"/>
      <c r="M88" s="381"/>
    </row>
    <row r="89" spans="1:13" x14ac:dyDescent="0.25">
      <c r="A89" s="381"/>
      <c r="B89" s="380">
        <v>42548</v>
      </c>
      <c r="C89" s="381">
        <v>25</v>
      </c>
      <c r="D89" s="382">
        <v>73.58</v>
      </c>
      <c r="E89" s="382">
        <v>0</v>
      </c>
      <c r="F89" s="382">
        <f>D89*C89+E89</f>
        <v>1839.5</v>
      </c>
      <c r="G89" s="380">
        <v>42580</v>
      </c>
      <c r="H89" s="385">
        <v>40</v>
      </c>
      <c r="I89" s="382">
        <v>83.33</v>
      </c>
      <c r="J89" s="382">
        <v>7.0000000000000007E-2</v>
      </c>
      <c r="K89" s="382">
        <f t="shared" si="68"/>
        <v>3333.1299999999997</v>
      </c>
      <c r="L89" s="381"/>
      <c r="M89" s="381"/>
    </row>
    <row r="90" spans="1:13" x14ac:dyDescent="0.25">
      <c r="A90" s="381"/>
      <c r="B90" s="380"/>
      <c r="C90" s="381"/>
      <c r="D90" s="382"/>
      <c r="E90" s="382"/>
      <c r="F90" s="382"/>
      <c r="G90" s="381"/>
      <c r="H90" s="385"/>
      <c r="I90" s="382"/>
      <c r="J90" s="382"/>
      <c r="K90" s="382"/>
      <c r="L90" s="381"/>
      <c r="M90" s="381"/>
    </row>
    <row r="91" spans="1:13" x14ac:dyDescent="0.25">
      <c r="A91" s="381"/>
      <c r="B91" s="381"/>
      <c r="C91" s="381"/>
      <c r="D91" s="382"/>
      <c r="E91" s="382"/>
      <c r="F91" s="382"/>
      <c r="G91" s="381"/>
      <c r="H91" s="385"/>
      <c r="I91" s="382"/>
      <c r="J91" s="382"/>
      <c r="K91" s="382"/>
      <c r="L91" s="381"/>
      <c r="M91" s="381"/>
    </row>
    <row r="92" spans="1:13" x14ac:dyDescent="0.25">
      <c r="A92" s="381"/>
      <c r="B92" s="381"/>
      <c r="C92" s="381"/>
      <c r="D92" s="382"/>
      <c r="E92" s="382"/>
      <c r="F92" s="382"/>
      <c r="G92" s="381"/>
      <c r="H92" s="385"/>
      <c r="I92" s="382"/>
      <c r="J92" s="382"/>
      <c r="K92" s="382"/>
      <c r="L92" s="381"/>
      <c r="M92" s="381"/>
    </row>
    <row r="93" spans="1:13" x14ac:dyDescent="0.25">
      <c r="A93" s="381"/>
      <c r="B93" s="381"/>
      <c r="C93" s="381"/>
      <c r="D93" s="382"/>
      <c r="E93" s="382"/>
      <c r="F93" s="382"/>
      <c r="G93" s="381"/>
      <c r="H93" s="385"/>
      <c r="I93" s="382"/>
      <c r="J93" s="382"/>
      <c r="K93" s="382"/>
      <c r="L93" s="381"/>
      <c r="M93" s="381"/>
    </row>
    <row r="94" spans="1:13" x14ac:dyDescent="0.25">
      <c r="A94" s="381"/>
      <c r="B94" s="381"/>
      <c r="C94" s="381"/>
      <c r="D94" s="382"/>
      <c r="E94" s="382"/>
      <c r="F94" s="382"/>
      <c r="G94" s="381"/>
      <c r="H94" s="385"/>
      <c r="I94" s="382"/>
      <c r="J94" s="382"/>
      <c r="K94" s="382"/>
      <c r="L94" s="381"/>
      <c r="M94" s="381"/>
    </row>
    <row r="95" spans="1:13" x14ac:dyDescent="0.25">
      <c r="A95" s="381"/>
      <c r="B95" s="381"/>
      <c r="C95" s="381"/>
      <c r="D95" s="382"/>
      <c r="E95" s="382"/>
      <c r="F95" s="382"/>
      <c r="G95" s="381"/>
      <c r="H95" s="385"/>
      <c r="I95" s="382"/>
      <c r="J95" s="382"/>
      <c r="K95" s="382"/>
      <c r="L95" s="381"/>
      <c r="M95" s="381"/>
    </row>
    <row r="96" spans="1:13" x14ac:dyDescent="0.25">
      <c r="A96" s="381"/>
      <c r="B96" s="381"/>
      <c r="C96" s="381"/>
      <c r="D96" s="382"/>
      <c r="E96" s="382"/>
      <c r="F96" s="382"/>
      <c r="G96" s="381"/>
      <c r="H96" s="385"/>
      <c r="I96" s="382"/>
      <c r="J96" s="382"/>
      <c r="K96" s="382"/>
      <c r="L96" s="381"/>
      <c r="M96" s="381"/>
    </row>
    <row r="97" spans="1:13" x14ac:dyDescent="0.25">
      <c r="A97" s="381"/>
      <c r="B97" s="381"/>
      <c r="C97" s="381"/>
      <c r="D97" s="382"/>
      <c r="E97" s="382"/>
      <c r="F97" s="382"/>
      <c r="G97" s="381"/>
      <c r="H97" s="385"/>
      <c r="I97" s="382"/>
      <c r="J97" s="382"/>
      <c r="K97" s="382"/>
      <c r="L97" s="381"/>
      <c r="M97" s="381"/>
    </row>
    <row r="98" spans="1:13" x14ac:dyDescent="0.25">
      <c r="A98" s="381"/>
      <c r="B98" s="381"/>
      <c r="C98" s="381"/>
      <c r="D98" s="382"/>
      <c r="E98" s="382"/>
      <c r="F98" s="382"/>
      <c r="G98" s="381"/>
      <c r="H98" s="385"/>
      <c r="I98" s="382"/>
      <c r="J98" s="382"/>
      <c r="K98" s="382"/>
      <c r="L98" s="381"/>
      <c r="M98" s="381"/>
    </row>
    <row r="99" spans="1:13" x14ac:dyDescent="0.25">
      <c r="A99" s="381"/>
      <c r="B99" s="381"/>
      <c r="C99" s="381"/>
      <c r="D99" s="382"/>
      <c r="E99" s="382"/>
      <c r="F99" s="382"/>
      <c r="G99" s="381"/>
      <c r="H99" s="385"/>
      <c r="I99" s="382"/>
      <c r="J99" s="382"/>
      <c r="K99" s="382"/>
      <c r="L99" s="381"/>
      <c r="M99" s="381"/>
    </row>
    <row r="100" spans="1:13" x14ac:dyDescent="0.25">
      <c r="A100" s="381"/>
      <c r="B100" s="381"/>
      <c r="C100" s="381"/>
      <c r="D100" s="382"/>
      <c r="E100" s="382"/>
      <c r="F100" s="382"/>
      <c r="G100" s="381"/>
      <c r="H100" s="385"/>
      <c r="I100" s="382"/>
      <c r="J100" s="382"/>
      <c r="K100" s="382"/>
      <c r="L100" s="381"/>
      <c r="M100" s="381"/>
    </row>
    <row r="101" spans="1:13" x14ac:dyDescent="0.25">
      <c r="A101" s="381"/>
      <c r="B101" s="381"/>
      <c r="C101" s="381"/>
      <c r="D101" s="382"/>
      <c r="E101" s="382"/>
      <c r="F101" s="382"/>
      <c r="G101" s="381"/>
      <c r="H101" s="385"/>
      <c r="I101" s="382"/>
      <c r="J101" s="382"/>
      <c r="K101" s="382"/>
      <c r="L101" s="381"/>
      <c r="M101" s="381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72" t="s">
        <v>199</v>
      </c>
      <c r="B103" s="473"/>
      <c r="C103" s="474">
        <f>SumByColor($A$19,C86:C101)</f>
        <v>0</v>
      </c>
      <c r="D103" s="474"/>
      <c r="E103" s="474"/>
      <c r="F103" s="475">
        <f>SumByColor($A$19,F86:F101)</f>
        <v>0</v>
      </c>
      <c r="G103" s="474"/>
      <c r="H103" s="474">
        <f>SumByColor($A$19,H86:H101)</f>
        <v>0</v>
      </c>
      <c r="I103" s="474"/>
      <c r="J103" s="474"/>
      <c r="K103" s="475">
        <f>SumByColor($A$19,K86:K101)</f>
        <v>0</v>
      </c>
      <c r="L103" s="474"/>
      <c r="M103" s="475">
        <f t="shared" ref="M103" si="69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81" priority="51">
      <formula>F29&gt;0</formula>
    </cfRule>
    <cfRule type="expression" dxfId="180" priority="52">
      <formula>F29&lt;0</formula>
    </cfRule>
  </conditionalFormatting>
  <conditionalFormatting sqref="F34:F46 F57:F64 F66:F80">
    <cfRule type="expression" dxfId="179" priority="47">
      <formula>F34&gt;0</formula>
    </cfRule>
    <cfRule type="expression" dxfId="178" priority="48">
      <formula>F34&lt;0</formula>
    </cfRule>
  </conditionalFormatting>
  <conditionalFormatting sqref="F34:F46 F57:F64 F66:F80">
    <cfRule type="expression" dxfId="177" priority="49">
      <formula>F34&gt;0</formula>
    </cfRule>
    <cfRule type="expression" dxfId="176" priority="50">
      <formula>F34&lt;0</formula>
    </cfRule>
  </conditionalFormatting>
  <conditionalFormatting sqref="H29:H46 H57:H64 H66:H80">
    <cfRule type="expression" dxfId="175" priority="45">
      <formula>H29&gt;0</formula>
    </cfRule>
    <cfRule type="expression" dxfId="174" priority="46">
      <formula>H29&lt;0</formula>
    </cfRule>
  </conditionalFormatting>
  <conditionalFormatting sqref="F25:F28">
    <cfRule type="expression" dxfId="173" priority="39">
      <formula>F25&gt;0</formula>
    </cfRule>
    <cfRule type="expression" dxfId="172" priority="40">
      <formula>F25&lt;0</formula>
    </cfRule>
  </conditionalFormatting>
  <conditionalFormatting sqref="H25:H28">
    <cfRule type="expression" dxfId="171" priority="37">
      <formula>H25&gt;0</formula>
    </cfRule>
    <cfRule type="expression" dxfId="170" priority="38">
      <formula>H25&lt;0</formula>
    </cfRule>
  </conditionalFormatting>
  <conditionalFormatting sqref="Q7">
    <cfRule type="expression" dxfId="169" priority="27">
      <formula>Q7&gt;0</formula>
    </cfRule>
    <cfRule type="expression" dxfId="168" priority="28">
      <formula>Q7&lt;0</formula>
    </cfRule>
  </conditionalFormatting>
  <conditionalFormatting sqref="Q8">
    <cfRule type="expression" dxfId="167" priority="25">
      <formula>Q8&gt;0</formula>
    </cfRule>
    <cfRule type="expression" dxfId="166" priority="26">
      <formula>Q8&lt;0</formula>
    </cfRule>
  </conditionalFormatting>
  <conditionalFormatting sqref="F50:F56">
    <cfRule type="expression" dxfId="165" priority="15">
      <formula>F50&gt;0</formula>
    </cfRule>
    <cfRule type="expression" dxfId="164" priority="16">
      <formula>F50&lt;0</formula>
    </cfRule>
  </conditionalFormatting>
  <conditionalFormatting sqref="F50:F56">
    <cfRule type="expression" dxfId="163" priority="17">
      <formula>F50&gt;0</formula>
    </cfRule>
    <cfRule type="expression" dxfId="162" priority="18">
      <formula>F50&lt;0</formula>
    </cfRule>
  </conditionalFormatting>
  <conditionalFormatting sqref="H50:H56">
    <cfRule type="expression" dxfId="161" priority="13">
      <formula>H50&gt;0</formula>
    </cfRule>
    <cfRule type="expression" dxfId="160" priority="14">
      <formula>H50&lt;0</formula>
    </cfRule>
  </conditionalFormatting>
  <conditionalFormatting sqref="F24">
    <cfRule type="expression" dxfId="159" priority="11">
      <formula>F24&gt;0</formula>
    </cfRule>
    <cfRule type="expression" dxfId="158" priority="12">
      <formula>F24&lt;0</formula>
    </cfRule>
  </conditionalFormatting>
  <conditionalFormatting sqref="H24">
    <cfRule type="expression" dxfId="157" priority="9">
      <formula>H24&gt;0</formula>
    </cfRule>
    <cfRule type="expression" dxfId="156" priority="10">
      <formula>H24&lt;0</formula>
    </cfRule>
  </conditionalFormatting>
  <conditionalFormatting sqref="M84">
    <cfRule type="expression" dxfId="155" priority="7">
      <formula>M84&gt;0</formula>
    </cfRule>
    <cfRule type="expression" dxfId="154" priority="8">
      <formula>M84&lt;0</formula>
    </cfRule>
  </conditionalFormatting>
  <conditionalFormatting sqref="F65">
    <cfRule type="expression" dxfId="153" priority="3">
      <formula>F65&gt;0</formula>
    </cfRule>
    <cfRule type="expression" dxfId="152" priority="4">
      <formula>F65&lt;0</formula>
    </cfRule>
  </conditionalFormatting>
  <conditionalFormatting sqref="F65">
    <cfRule type="expression" dxfId="151" priority="5">
      <formula>F65&gt;0</formula>
    </cfRule>
    <cfRule type="expression" dxfId="150" priority="6">
      <formula>F65&lt;0</formula>
    </cfRule>
  </conditionalFormatting>
  <conditionalFormatting sqref="H65">
    <cfRule type="expression" dxfId="149" priority="1">
      <formula>H65&gt;0</formula>
    </cfRule>
    <cfRule type="expression" dxfId="148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205</v>
      </c>
      <c r="W2" s="133">
        <v>42727</v>
      </c>
      <c r="X2" s="10">
        <v>49.94</v>
      </c>
      <c r="Y2" s="10">
        <v>50.14</v>
      </c>
      <c r="Z2" s="10">
        <v>49.78</v>
      </c>
      <c r="AA2" s="10">
        <v>49.89</v>
      </c>
      <c r="AB2" s="95">
        <v>4043800</v>
      </c>
      <c r="AC2" s="10">
        <v>49.89</v>
      </c>
      <c r="AD2" s="2">
        <f>Y2-Z2</f>
        <v>0.35999999999999943</v>
      </c>
      <c r="AE2" s="138">
        <f>AC2/AC3-1</f>
        <v>1.8072289156627619E-3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49.31</v>
      </c>
      <c r="T3" s="1">
        <v>42565</v>
      </c>
      <c r="U3" t="s">
        <v>248</v>
      </c>
      <c r="W3" s="133">
        <v>42726</v>
      </c>
      <c r="X3" s="10">
        <v>50.77</v>
      </c>
      <c r="Y3" s="10">
        <v>50.85</v>
      </c>
      <c r="Z3" s="10">
        <v>49.66</v>
      </c>
      <c r="AA3" s="10">
        <v>49.8</v>
      </c>
      <c r="AB3" s="95">
        <v>5348400</v>
      </c>
      <c r="AC3" s="10">
        <v>49.8</v>
      </c>
      <c r="AD3" s="2">
        <f t="shared" ref="AD3:AD66" si="0">Y3-Z3</f>
        <v>1.1900000000000048</v>
      </c>
      <c r="AE3" s="138">
        <f t="shared" ref="AE3:AE66" si="1">AC3/AC4-1</f>
        <v>-2.1995286724273422E-2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49.31</v>
      </c>
      <c r="R4" s="532">
        <v>-4.0000000000000001E-3</v>
      </c>
      <c r="T4" s="520">
        <v>42568</v>
      </c>
      <c r="U4" t="s">
        <v>260</v>
      </c>
      <c r="W4" s="133">
        <v>42725</v>
      </c>
      <c r="X4" s="10">
        <v>50.68</v>
      </c>
      <c r="Y4" s="10">
        <v>51.15</v>
      </c>
      <c r="Z4" s="10">
        <v>50.45</v>
      </c>
      <c r="AA4" s="10">
        <v>50.92</v>
      </c>
      <c r="AB4" s="95">
        <v>4076400</v>
      </c>
      <c r="AC4" s="10">
        <v>50.92</v>
      </c>
      <c r="AD4" s="2">
        <f t="shared" si="0"/>
        <v>0.69999999999999574</v>
      </c>
      <c r="AE4" s="138">
        <f t="shared" si="1"/>
        <v>3.1520882584712417E-3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287</v>
      </c>
      <c r="W5" s="133">
        <v>42724</v>
      </c>
      <c r="X5" s="10">
        <v>50.43</v>
      </c>
      <c r="Y5" s="10">
        <v>51.15</v>
      </c>
      <c r="Z5" s="10">
        <v>50.42</v>
      </c>
      <c r="AA5" s="10">
        <v>50.76</v>
      </c>
      <c r="AB5" s="95">
        <v>6027400</v>
      </c>
      <c r="AC5" s="10">
        <v>50.76</v>
      </c>
      <c r="AD5" s="2">
        <f t="shared" si="0"/>
        <v>0.72999999999999687</v>
      </c>
      <c r="AE5" s="138">
        <f t="shared" si="1"/>
        <v>6.7433558111860137E-3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292</v>
      </c>
      <c r="W6" s="133">
        <v>42723</v>
      </c>
      <c r="X6" s="10">
        <v>50.22</v>
      </c>
      <c r="Y6" s="10">
        <v>50.74</v>
      </c>
      <c r="Z6" s="10">
        <v>50.19</v>
      </c>
      <c r="AA6" s="10">
        <v>50.42</v>
      </c>
      <c r="AB6" s="95">
        <v>4915500</v>
      </c>
      <c r="AC6" s="10">
        <v>50.42</v>
      </c>
      <c r="AD6" s="2">
        <f t="shared" si="0"/>
        <v>0.55000000000000426</v>
      </c>
      <c r="AE6" s="138">
        <f t="shared" si="1"/>
        <v>5.1834130781500676E-3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1198.4699999999971</v>
      </c>
      <c r="R7">
        <v>0</v>
      </c>
      <c r="W7" s="133">
        <v>42720</v>
      </c>
      <c r="X7" s="10">
        <v>51.02</v>
      </c>
      <c r="Y7" s="10">
        <v>51.5</v>
      </c>
      <c r="Z7" s="10">
        <v>50.09</v>
      </c>
      <c r="AA7" s="10">
        <v>50.16</v>
      </c>
      <c r="AB7" s="95">
        <v>9967400</v>
      </c>
      <c r="AC7" s="10">
        <v>50.16</v>
      </c>
      <c r="AD7" s="2">
        <f t="shared" si="0"/>
        <v>1.4099999999999966</v>
      </c>
      <c r="AE7" s="138">
        <f t="shared" si="1"/>
        <v>-6.7326732673268497E-3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185</v>
      </c>
      <c r="P8" s="34"/>
      <c r="Q8" s="2">
        <f>K29+M29-F29+Q2*Q4</f>
        <v>0</v>
      </c>
      <c r="R8" s="430"/>
      <c r="W8" s="133">
        <v>42719</v>
      </c>
      <c r="X8" s="10">
        <v>50.48</v>
      </c>
      <c r="Y8" s="10">
        <v>51.74</v>
      </c>
      <c r="Z8" s="10">
        <v>50.43</v>
      </c>
      <c r="AA8" s="10">
        <v>50.5</v>
      </c>
      <c r="AB8" s="95">
        <v>10286900</v>
      </c>
      <c r="AC8" s="10">
        <v>50.5</v>
      </c>
      <c r="AD8" s="2">
        <f t="shared" si="0"/>
        <v>1.3100000000000023</v>
      </c>
      <c r="AE8" s="138">
        <f t="shared" si="1"/>
        <v>1.3649136892814218E-2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49.86</v>
      </c>
      <c r="Y9" s="10">
        <v>50.58</v>
      </c>
      <c r="Z9" s="10">
        <v>49.58</v>
      </c>
      <c r="AA9" s="10">
        <v>49.82</v>
      </c>
      <c r="AB9" s="95">
        <v>9482900</v>
      </c>
      <c r="AC9" s="10">
        <v>49.82</v>
      </c>
      <c r="AD9" s="2">
        <f t="shared" si="0"/>
        <v>1</v>
      </c>
      <c r="AE9" s="138">
        <f t="shared" si="1"/>
        <v>3.2219089810714419E-3</v>
      </c>
    </row>
    <row r="10" spans="1:31" x14ac:dyDescent="0.25">
      <c r="B10" s="74"/>
      <c r="C10" s="4"/>
      <c r="D10" s="3"/>
      <c r="E10" s="3"/>
      <c r="F10" s="3"/>
      <c r="G10" s="74"/>
      <c r="H10" s="393"/>
      <c r="I10" s="75"/>
      <c r="J10" s="75"/>
      <c r="K10" s="75"/>
      <c r="L10" s="4"/>
      <c r="M10" s="4"/>
      <c r="O10" s="11" t="s">
        <v>215</v>
      </c>
      <c r="P10" s="34"/>
      <c r="Q10" s="2">
        <f>M104 + M126</f>
        <v>1198.4699999999971</v>
      </c>
      <c r="W10" s="133">
        <v>42717</v>
      </c>
      <c r="X10" s="10">
        <v>50.02</v>
      </c>
      <c r="Y10" s="10">
        <v>50.7</v>
      </c>
      <c r="Z10" s="10">
        <v>49.62</v>
      </c>
      <c r="AA10" s="10">
        <v>49.66</v>
      </c>
      <c r="AB10" s="95">
        <v>8758100</v>
      </c>
      <c r="AC10" s="10">
        <v>49.66</v>
      </c>
      <c r="AD10" s="2">
        <f t="shared" si="0"/>
        <v>1.0800000000000054</v>
      </c>
      <c r="AE10" s="138">
        <f t="shared" si="1"/>
        <v>-6.2037222333400921E-3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179</v>
      </c>
      <c r="P11" s="34"/>
      <c r="Q11" s="138">
        <f>VALUE(TRIM(CLEAN(MID(U58, FIND("(", U58)+1, 5))))</f>
        <v>1.6199999999999999E-2</v>
      </c>
      <c r="W11" s="133">
        <v>42716</v>
      </c>
      <c r="X11" s="10">
        <v>51.03</v>
      </c>
      <c r="Y11" s="10">
        <v>51.34</v>
      </c>
      <c r="Z11" s="10">
        <v>49.93</v>
      </c>
      <c r="AA11" s="10">
        <v>49.97</v>
      </c>
      <c r="AB11" s="95">
        <v>8465600</v>
      </c>
      <c r="AC11" s="10">
        <v>49.97</v>
      </c>
      <c r="AD11" s="2">
        <f t="shared" si="0"/>
        <v>1.4100000000000037</v>
      </c>
      <c r="AE11" s="138">
        <f t="shared" si="1"/>
        <v>-3.4955581305523453E-2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42713</v>
      </c>
      <c r="X12" s="10">
        <v>52</v>
      </c>
      <c r="Y12" s="10">
        <v>52.76</v>
      </c>
      <c r="Z12" s="10">
        <v>51.26</v>
      </c>
      <c r="AA12" s="10">
        <v>51.78</v>
      </c>
      <c r="AB12" s="95">
        <v>8523500</v>
      </c>
      <c r="AC12" s="10">
        <v>51.78</v>
      </c>
      <c r="AD12" s="2">
        <f t="shared" si="0"/>
        <v>1.5</v>
      </c>
      <c r="AE12" s="138">
        <f t="shared" si="1"/>
        <v>8.3739045764361641E-3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42712</v>
      </c>
      <c r="X13" s="10">
        <v>51.1</v>
      </c>
      <c r="Y13" s="10">
        <v>51.92</v>
      </c>
      <c r="Z13" s="10">
        <v>50.54</v>
      </c>
      <c r="AA13" s="10">
        <v>51.35</v>
      </c>
      <c r="AB13" s="95">
        <v>9432200</v>
      </c>
      <c r="AC13" s="10">
        <v>51.35</v>
      </c>
      <c r="AD13" s="2">
        <f t="shared" si="0"/>
        <v>1.3800000000000026</v>
      </c>
      <c r="AE13" s="138">
        <f t="shared" si="1"/>
        <v>4.8923679060666192E-3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42711</v>
      </c>
      <c r="X14" s="10">
        <v>49.44</v>
      </c>
      <c r="Y14" s="10">
        <v>51.33</v>
      </c>
      <c r="Z14" s="10">
        <v>49.18</v>
      </c>
      <c r="AA14" s="10">
        <v>51.1</v>
      </c>
      <c r="AB14" s="95">
        <v>10667600</v>
      </c>
      <c r="AC14" s="10">
        <v>51.1</v>
      </c>
      <c r="AD14" s="2">
        <f t="shared" si="0"/>
        <v>2.1499999999999986</v>
      </c>
      <c r="AE14" s="138">
        <f t="shared" si="1"/>
        <v>3.378515071818744E-2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42710</v>
      </c>
      <c r="X15" s="10">
        <v>48.21</v>
      </c>
      <c r="Y15" s="10">
        <v>49.49</v>
      </c>
      <c r="Z15" s="10">
        <v>48.11</v>
      </c>
      <c r="AA15" s="10">
        <v>49.43</v>
      </c>
      <c r="AB15" s="95">
        <v>8999800</v>
      </c>
      <c r="AC15" s="10">
        <v>49.43</v>
      </c>
      <c r="AD15" s="2">
        <f t="shared" si="0"/>
        <v>1.3800000000000026</v>
      </c>
      <c r="AE15" s="138">
        <f t="shared" si="1"/>
        <v>3.366792137181096E-2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42709</v>
      </c>
      <c r="X16" s="10">
        <v>48.51</v>
      </c>
      <c r="Y16" s="10">
        <v>48.81</v>
      </c>
      <c r="Z16" s="10">
        <v>47.59</v>
      </c>
      <c r="AA16" s="10">
        <v>47.82</v>
      </c>
      <c r="AB16" s="95">
        <v>9231400</v>
      </c>
      <c r="AC16" s="10">
        <v>47.82</v>
      </c>
      <c r="AD16" s="2">
        <f t="shared" si="0"/>
        <v>1.2199999999999989</v>
      </c>
      <c r="AE16" s="138">
        <f t="shared" si="1"/>
        <v>-1.0142827571931301E-2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42706</v>
      </c>
      <c r="X17" s="10">
        <v>48.32</v>
      </c>
      <c r="Y17" s="10">
        <v>48.94</v>
      </c>
      <c r="Z17" s="10">
        <v>47.89</v>
      </c>
      <c r="AA17" s="10">
        <v>48.31</v>
      </c>
      <c r="AB17" s="95">
        <v>8869900</v>
      </c>
      <c r="AC17" s="10">
        <v>48.31</v>
      </c>
      <c r="AD17" s="2">
        <f t="shared" si="0"/>
        <v>1.0499999999999972</v>
      </c>
      <c r="AE17" s="138">
        <f t="shared" si="1"/>
        <v>1.130416579443172E-2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42705</v>
      </c>
      <c r="X18" s="10">
        <v>47.96</v>
      </c>
      <c r="Y18" s="10">
        <v>48.94</v>
      </c>
      <c r="Z18" s="10">
        <v>47.6</v>
      </c>
      <c r="AA18" s="10">
        <v>47.77</v>
      </c>
      <c r="AB18" s="95">
        <v>9801500</v>
      </c>
      <c r="AC18" s="10">
        <v>47.77</v>
      </c>
      <c r="AD18" s="2">
        <f t="shared" si="0"/>
        <v>1.3399999999999963</v>
      </c>
      <c r="AE18" s="138">
        <f t="shared" si="1"/>
        <v>-8.5097550850974368E-3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42704</v>
      </c>
      <c r="X19" s="10">
        <v>47.55</v>
      </c>
      <c r="Y19" s="10">
        <v>48.75</v>
      </c>
      <c r="Z19" s="10">
        <v>46.85</v>
      </c>
      <c r="AA19" s="10">
        <v>48.18</v>
      </c>
      <c r="AB19" s="95">
        <v>9181200</v>
      </c>
      <c r="AC19" s="10">
        <v>48.18</v>
      </c>
      <c r="AD19" s="2">
        <f t="shared" si="0"/>
        <v>1.8999999999999986</v>
      </c>
      <c r="AE19" s="138">
        <f t="shared" si="1"/>
        <v>-8.4379501955135217E-3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42703</v>
      </c>
      <c r="X20" s="10">
        <v>48.53</v>
      </c>
      <c r="Y20" s="10">
        <v>49.05</v>
      </c>
      <c r="Z20" s="10">
        <v>48.23</v>
      </c>
      <c r="AA20" s="10">
        <v>48.59</v>
      </c>
      <c r="AB20" s="95">
        <v>6955300</v>
      </c>
      <c r="AC20" s="10">
        <v>48.59</v>
      </c>
      <c r="AD20" s="2">
        <f t="shared" si="0"/>
        <v>0.82000000000000028</v>
      </c>
      <c r="AE20" s="138">
        <f t="shared" si="1"/>
        <v>2.0622808826562533E-3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42702</v>
      </c>
      <c r="X21" s="10">
        <v>49.08</v>
      </c>
      <c r="Y21" s="10">
        <v>49.35</v>
      </c>
      <c r="Z21" s="10">
        <v>48.48</v>
      </c>
      <c r="AA21" s="10">
        <v>48.49</v>
      </c>
      <c r="AB21" s="95">
        <v>9164700</v>
      </c>
      <c r="AC21" s="10">
        <v>48.49</v>
      </c>
      <c r="AD21" s="2">
        <f t="shared" si="0"/>
        <v>0.87000000000000455</v>
      </c>
      <c r="AE21" s="138">
        <f t="shared" si="1"/>
        <v>-1.523151909017062E-2</v>
      </c>
    </row>
    <row r="22" spans="1:31" x14ac:dyDescent="0.25">
      <c r="W22" s="133">
        <v>42699</v>
      </c>
      <c r="X22" s="10">
        <v>49.17</v>
      </c>
      <c r="Y22" s="10">
        <v>49.41</v>
      </c>
      <c r="Z22" s="10">
        <v>48.89</v>
      </c>
      <c r="AA22" s="10">
        <v>49.24</v>
      </c>
      <c r="AB22" s="95">
        <v>2241400</v>
      </c>
      <c r="AC22" s="10">
        <v>49.24</v>
      </c>
      <c r="AD22" s="2">
        <f t="shared" si="0"/>
        <v>0.51999999999999602</v>
      </c>
      <c r="AE22" s="138">
        <f t="shared" si="1"/>
        <v>6.0963218857956747E-4</v>
      </c>
    </row>
    <row r="23" spans="1:31" x14ac:dyDescent="0.25">
      <c r="W23" s="133">
        <v>42697</v>
      </c>
      <c r="X23" s="10">
        <v>48.79</v>
      </c>
      <c r="Y23" s="10">
        <v>49.29</v>
      </c>
      <c r="Z23" s="10">
        <v>48.63</v>
      </c>
      <c r="AA23" s="10">
        <v>49.21</v>
      </c>
      <c r="AB23" s="95">
        <v>4723700</v>
      </c>
      <c r="AC23" s="10">
        <v>49.21</v>
      </c>
      <c r="AD23" s="2">
        <f t="shared" si="0"/>
        <v>0.65999999999999659</v>
      </c>
      <c r="AE23" s="138">
        <f t="shared" si="1"/>
        <v>6.3394683026585241E-3</v>
      </c>
    </row>
    <row r="24" spans="1:31" x14ac:dyDescent="0.25">
      <c r="W24" s="133">
        <v>42696</v>
      </c>
      <c r="X24" s="10">
        <v>48.84</v>
      </c>
      <c r="Y24" s="10">
        <v>49.3</v>
      </c>
      <c r="Z24" s="10">
        <v>48.75</v>
      </c>
      <c r="AA24" s="10">
        <v>48.9</v>
      </c>
      <c r="AB24" s="95">
        <v>8937900</v>
      </c>
      <c r="AC24" s="10">
        <v>48.9</v>
      </c>
      <c r="AD24" s="2">
        <f t="shared" si="0"/>
        <v>0.54999999999999716</v>
      </c>
      <c r="AE24" s="138">
        <f t="shared" si="1"/>
        <v>5.9658506480146922E-3</v>
      </c>
    </row>
    <row r="25" spans="1:31" x14ac:dyDescent="0.25">
      <c r="W25" s="133">
        <v>42695</v>
      </c>
      <c r="X25" s="10">
        <v>48.98</v>
      </c>
      <c r="Y25" s="10">
        <v>49.17</v>
      </c>
      <c r="Z25" s="10">
        <v>48.51</v>
      </c>
      <c r="AA25" s="10">
        <v>48.61</v>
      </c>
      <c r="AB25" s="95">
        <v>8660300</v>
      </c>
      <c r="AC25" s="10">
        <v>48.61</v>
      </c>
      <c r="AD25" s="2">
        <f t="shared" si="0"/>
        <v>0.66000000000000369</v>
      </c>
      <c r="AE25" s="138">
        <f t="shared" si="1"/>
        <v>-5.9304703476482645E-3</v>
      </c>
    </row>
    <row r="26" spans="1:31" x14ac:dyDescent="0.25">
      <c r="W26" s="133">
        <v>42692</v>
      </c>
      <c r="X26" s="10">
        <v>48.8</v>
      </c>
      <c r="Y26" s="10">
        <v>48.98</v>
      </c>
      <c r="Z26" s="10">
        <v>48.25</v>
      </c>
      <c r="AA26" s="10">
        <v>48.9</v>
      </c>
      <c r="AB26" s="95">
        <v>7835300</v>
      </c>
      <c r="AC26" s="10">
        <v>48.9</v>
      </c>
      <c r="AD26" s="2">
        <f t="shared" si="0"/>
        <v>0.72999999999999687</v>
      </c>
      <c r="AE26" s="138">
        <f t="shared" si="1"/>
        <v>8.0395794681509258E-3</v>
      </c>
    </row>
    <row r="27" spans="1:31" x14ac:dyDescent="0.25">
      <c r="W27" s="133">
        <v>42691</v>
      </c>
      <c r="X27" s="10">
        <v>47.41</v>
      </c>
      <c r="Y27" s="10">
        <v>48.53</v>
      </c>
      <c r="Z27" s="10">
        <v>47.21</v>
      </c>
      <c r="AA27" s="10">
        <v>48.51</v>
      </c>
      <c r="AB27" s="95">
        <v>8485900</v>
      </c>
      <c r="AC27" s="10">
        <v>48.51</v>
      </c>
      <c r="AD27" s="2">
        <f t="shared" si="0"/>
        <v>1.3200000000000003</v>
      </c>
      <c r="AE27" s="138">
        <f t="shared" si="1"/>
        <v>2.3849725622625551E-2</v>
      </c>
    </row>
    <row r="28" spans="1:31" x14ac:dyDescent="0.25">
      <c r="H28" s="72"/>
      <c r="W28" s="133">
        <v>42690</v>
      </c>
      <c r="X28" s="10">
        <v>47.59</v>
      </c>
      <c r="Y28" s="10">
        <v>47.74</v>
      </c>
      <c r="Z28" s="10">
        <v>47.16</v>
      </c>
      <c r="AA28" s="10">
        <v>47.38</v>
      </c>
      <c r="AB28" s="95">
        <v>6767300</v>
      </c>
      <c r="AC28" s="10">
        <v>47.38</v>
      </c>
      <c r="AD28" s="2">
        <f t="shared" si="0"/>
        <v>0.5800000000000054</v>
      </c>
      <c r="AE28" s="138">
        <f t="shared" si="1"/>
        <v>-5.6663168940187525E-3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42689</v>
      </c>
      <c r="X29" s="10">
        <v>49.02</v>
      </c>
      <c r="Y29" s="10">
        <v>49.24</v>
      </c>
      <c r="Z29" s="10">
        <v>47</v>
      </c>
      <c r="AA29" s="10">
        <v>47.65</v>
      </c>
      <c r="AB29" s="95">
        <v>14148400</v>
      </c>
      <c r="AC29" s="10">
        <v>47.65</v>
      </c>
      <c r="AD29" s="2">
        <f t="shared" si="0"/>
        <v>2.240000000000002</v>
      </c>
      <c r="AE29" s="138">
        <f t="shared" si="1"/>
        <v>3.7918685485569537E-3</v>
      </c>
    </row>
    <row r="30" spans="1:31" ht="15.75" thickBot="1" x14ac:dyDescent="0.3">
      <c r="A30" s="356" t="s">
        <v>199</v>
      </c>
      <c r="B30" s="357"/>
      <c r="C30" s="358">
        <f>SumByColor($A$30,C2:C28)</f>
        <v>0</v>
      </c>
      <c r="D30" s="358"/>
      <c r="E30" s="358"/>
      <c r="F30" s="359">
        <f>SumByColor($A$30,F2:F28)</f>
        <v>0</v>
      </c>
      <c r="G30" s="358"/>
      <c r="H30" s="358">
        <f>SumByColor($A$30,H3:H28)</f>
        <v>0</v>
      </c>
      <c r="I30" s="358"/>
      <c r="J30" s="358"/>
      <c r="K30" s="359">
        <f>SumByColor($A$30,K3:K28)</f>
        <v>0</v>
      </c>
      <c r="L30" s="358"/>
      <c r="M30" s="359">
        <f>SumByColor($A$30,M2:M28)</f>
        <v>0</v>
      </c>
      <c r="W30" s="133">
        <v>42688</v>
      </c>
      <c r="X30" s="10">
        <v>46.62</v>
      </c>
      <c r="Y30" s="10">
        <v>47.48</v>
      </c>
      <c r="Z30" s="10">
        <v>46.61</v>
      </c>
      <c r="AA30" s="10">
        <v>47.47</v>
      </c>
      <c r="AB30" s="95">
        <v>11729400</v>
      </c>
      <c r="AC30" s="10">
        <v>47.47</v>
      </c>
      <c r="AD30" s="2">
        <f t="shared" si="0"/>
        <v>0.86999999999999744</v>
      </c>
      <c r="AE30" s="138">
        <f t="shared" si="1"/>
        <v>2.3501509271237619E-2</v>
      </c>
    </row>
    <row r="31" spans="1:31" x14ac:dyDescent="0.25">
      <c r="W31" s="133">
        <v>42685</v>
      </c>
      <c r="X31" s="10">
        <v>45.75</v>
      </c>
      <c r="Y31" s="10">
        <v>46.95</v>
      </c>
      <c r="Z31" s="10">
        <v>45.27</v>
      </c>
      <c r="AA31" s="10">
        <v>46.38</v>
      </c>
      <c r="AB31" s="95">
        <v>10232200</v>
      </c>
      <c r="AC31" s="10">
        <v>46.38</v>
      </c>
      <c r="AD31" s="2">
        <f t="shared" si="0"/>
        <v>1.6799999999999997</v>
      </c>
      <c r="AE31" s="138">
        <f t="shared" si="1"/>
        <v>9.3579978237214867E-3</v>
      </c>
    </row>
    <row r="32" spans="1:31" x14ac:dyDescent="0.25">
      <c r="W32" s="133">
        <v>42684</v>
      </c>
      <c r="X32" s="10">
        <v>45.42</v>
      </c>
      <c r="Y32" s="10">
        <v>46.13</v>
      </c>
      <c r="Z32" s="10">
        <v>44.97</v>
      </c>
      <c r="AA32" s="10">
        <v>45.95</v>
      </c>
      <c r="AB32" s="95">
        <v>20759900</v>
      </c>
      <c r="AC32" s="10">
        <v>45.95</v>
      </c>
      <c r="AD32" s="2">
        <f t="shared" si="0"/>
        <v>1.1600000000000037</v>
      </c>
      <c r="AE32" s="138">
        <f t="shared" si="1"/>
        <v>1.5469613259668558E-2</v>
      </c>
    </row>
    <row r="33" spans="2:31" x14ac:dyDescent="0.25">
      <c r="W33" s="133">
        <v>42683</v>
      </c>
      <c r="X33" s="10">
        <v>43.7</v>
      </c>
      <c r="Y33" s="10">
        <v>45.49</v>
      </c>
      <c r="Z33" s="10">
        <v>43.57</v>
      </c>
      <c r="AA33" s="10">
        <v>45.25</v>
      </c>
      <c r="AB33" s="95">
        <v>13139000</v>
      </c>
      <c r="AC33" s="10">
        <v>45.25</v>
      </c>
      <c r="AD33" s="2">
        <f t="shared" si="0"/>
        <v>1.9200000000000017</v>
      </c>
      <c r="AE33" s="138">
        <f t="shared" si="1"/>
        <v>1.6168874915787113E-2</v>
      </c>
    </row>
    <row r="34" spans="2:31" x14ac:dyDescent="0.25">
      <c r="W34" s="133">
        <v>42682</v>
      </c>
      <c r="X34" s="10">
        <v>43.63</v>
      </c>
      <c r="Y34" s="10">
        <v>44.64</v>
      </c>
      <c r="Z34" s="10">
        <v>43.13</v>
      </c>
      <c r="AA34" s="10">
        <v>44.53</v>
      </c>
      <c r="AB34" s="95">
        <v>9732800</v>
      </c>
      <c r="AC34" s="10">
        <v>44.53</v>
      </c>
      <c r="AD34" s="2">
        <f t="shared" si="0"/>
        <v>1.509999999999998</v>
      </c>
      <c r="AE34" s="138" t="e">
        <f t="shared" si="1"/>
        <v>#DIV/0!</v>
      </c>
    </row>
    <row r="35" spans="2:31" x14ac:dyDescent="0.25">
      <c r="B35" s="269" t="s">
        <v>114</v>
      </c>
      <c r="C35" s="269" t="s">
        <v>147</v>
      </c>
      <c r="D35" s="270" t="s">
        <v>146</v>
      </c>
      <c r="E35" s="271" t="s">
        <v>148</v>
      </c>
      <c r="F35" s="271" t="s">
        <v>65</v>
      </c>
      <c r="G35" s="273" t="s">
        <v>152</v>
      </c>
      <c r="H35" s="273" t="s">
        <v>88</v>
      </c>
      <c r="I35" s="273" t="s">
        <v>156</v>
      </c>
      <c r="W35" s="133">
        <v>42682</v>
      </c>
      <c r="X35" s="10" t="s">
        <v>275</v>
      </c>
      <c r="Y35" s="10"/>
      <c r="Z35" s="10"/>
      <c r="AA35" s="10"/>
      <c r="AB35" s="95"/>
      <c r="AC35" s="10"/>
      <c r="AD35" s="2">
        <f t="shared" si="0"/>
        <v>0</v>
      </c>
      <c r="AE35" s="138">
        <f t="shared" si="1"/>
        <v>-1</v>
      </c>
    </row>
    <row r="36" spans="2:31" x14ac:dyDescent="0.25">
      <c r="B36" s="266">
        <v>42524</v>
      </c>
      <c r="C36" s="261">
        <v>200</v>
      </c>
      <c r="D36" s="545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42681</v>
      </c>
      <c r="X36" s="10">
        <v>43.4</v>
      </c>
      <c r="Y36" s="10">
        <v>44.61</v>
      </c>
      <c r="Z36" s="10">
        <v>43.03</v>
      </c>
      <c r="AA36" s="10">
        <v>44.21</v>
      </c>
      <c r="AB36" s="95">
        <v>11534700</v>
      </c>
      <c r="AC36" s="10">
        <v>44.01</v>
      </c>
      <c r="AD36" s="2">
        <f t="shared" si="0"/>
        <v>1.5799999999999983</v>
      </c>
      <c r="AE36" s="138">
        <f t="shared" si="1"/>
        <v>3.1162136832239895E-2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42678</v>
      </c>
      <c r="X37" s="10">
        <v>41.81</v>
      </c>
      <c r="Y37" s="10">
        <v>43.24</v>
      </c>
      <c r="Z37" s="10">
        <v>41.75</v>
      </c>
      <c r="AA37" s="10">
        <v>42.88</v>
      </c>
      <c r="AB37" s="95">
        <v>10813000</v>
      </c>
      <c r="AC37" s="10">
        <v>42.68</v>
      </c>
      <c r="AD37" s="2">
        <f t="shared" si="0"/>
        <v>1.490000000000002</v>
      </c>
      <c r="AE37" s="138">
        <f t="shared" si="1"/>
        <v>2.276539659717236E-2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42677</v>
      </c>
      <c r="X38" s="10">
        <v>42.06</v>
      </c>
      <c r="Y38" s="10">
        <v>42.57</v>
      </c>
      <c r="Z38" s="10">
        <v>41.77</v>
      </c>
      <c r="AA38" s="10">
        <v>41.92</v>
      </c>
      <c r="AB38" s="95">
        <v>8142800</v>
      </c>
      <c r="AC38" s="10">
        <v>41.73</v>
      </c>
      <c r="AD38" s="2">
        <f t="shared" si="0"/>
        <v>0.79999999999999716</v>
      </c>
      <c r="AE38" s="138">
        <f t="shared" si="1"/>
        <v>-2.3957834211796314E-4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42676</v>
      </c>
      <c r="X39" s="10">
        <v>41.84</v>
      </c>
      <c r="Y39" s="10">
        <v>42.37</v>
      </c>
      <c r="Z39" s="10">
        <v>41.72</v>
      </c>
      <c r="AA39" s="10">
        <v>41.93</v>
      </c>
      <c r="AB39" s="95">
        <v>10361500</v>
      </c>
      <c r="AC39" s="10">
        <v>41.74</v>
      </c>
      <c r="AD39" s="2">
        <f t="shared" si="0"/>
        <v>0.64999999999999858</v>
      </c>
      <c r="AE39" s="138">
        <f t="shared" si="1"/>
        <v>1.1993283761095874E-3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42675</v>
      </c>
      <c r="X40" s="10">
        <v>41.84</v>
      </c>
      <c r="Y40" s="10">
        <v>42.48</v>
      </c>
      <c r="Z40" s="10">
        <v>41.55</v>
      </c>
      <c r="AA40" s="10">
        <v>41.88</v>
      </c>
      <c r="AB40" s="95">
        <v>10889300</v>
      </c>
      <c r="AC40" s="10">
        <v>41.69</v>
      </c>
      <c r="AD40" s="2">
        <f t="shared" si="0"/>
        <v>0.92999999999999972</v>
      </c>
      <c r="AE40" s="138">
        <f t="shared" si="1"/>
        <v>2.6455026455025621E-3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42674</v>
      </c>
      <c r="X41" s="10">
        <v>41.72</v>
      </c>
      <c r="Y41" s="10">
        <v>41.82</v>
      </c>
      <c r="Z41" s="10">
        <v>41.13</v>
      </c>
      <c r="AA41" s="10">
        <v>41.77</v>
      </c>
      <c r="AB41" s="95">
        <v>8697100</v>
      </c>
      <c r="AC41" s="10">
        <v>41.58</v>
      </c>
      <c r="AD41" s="2">
        <f t="shared" si="0"/>
        <v>0.68999999999999773</v>
      </c>
      <c r="AE41" s="138">
        <f t="shared" si="1"/>
        <v>1.0449574726610011E-2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614" t="s">
        <v>78</v>
      </c>
      <c r="P42" s="614"/>
      <c r="Q42" s="2"/>
      <c r="T42" s="91" t="s">
        <v>113</v>
      </c>
      <c r="W42" s="133">
        <v>42671</v>
      </c>
      <c r="X42" s="10">
        <v>41.39</v>
      </c>
      <c r="Y42" s="10">
        <v>41.88</v>
      </c>
      <c r="Z42" s="10">
        <v>41</v>
      </c>
      <c r="AA42" s="10">
        <v>41.34</v>
      </c>
      <c r="AB42" s="95">
        <v>8474700</v>
      </c>
      <c r="AC42" s="10">
        <v>41.15</v>
      </c>
      <c r="AD42" s="2">
        <f t="shared" si="0"/>
        <v>0.88000000000000256</v>
      </c>
      <c r="AE42" s="138">
        <f t="shared" si="1"/>
        <v>-3.1492248062016115E-3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54.241000000000007</v>
      </c>
      <c r="Q43" s="2"/>
      <c r="T43" s="128" t="s">
        <v>98</v>
      </c>
      <c r="U43" s="98">
        <v>49.89</v>
      </c>
      <c r="W43" s="133">
        <v>42670</v>
      </c>
      <c r="X43" s="10">
        <v>41.62</v>
      </c>
      <c r="Y43" s="10">
        <v>42.25</v>
      </c>
      <c r="Z43" s="10">
        <v>40.92</v>
      </c>
      <c r="AA43" s="10">
        <v>41.47</v>
      </c>
      <c r="AB43" s="95">
        <v>9546700</v>
      </c>
      <c r="AC43" s="10">
        <v>41.28</v>
      </c>
      <c r="AD43" s="2">
        <f t="shared" si="0"/>
        <v>1.3299999999999983</v>
      </c>
      <c r="AE43" s="138">
        <f t="shared" si="1"/>
        <v>1.6986168405725977E-3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53.747900000000008</v>
      </c>
      <c r="Q44" s="2"/>
      <c r="T44" s="93" t="s">
        <v>99</v>
      </c>
      <c r="U44" s="88">
        <v>49.95</v>
      </c>
      <c r="W44" s="133">
        <v>42669</v>
      </c>
      <c r="X44" s="10">
        <v>40.15</v>
      </c>
      <c r="Y44" s="10">
        <v>42.41</v>
      </c>
      <c r="Z44" s="10">
        <v>40.049999999999997</v>
      </c>
      <c r="AA44" s="10">
        <v>41.4</v>
      </c>
      <c r="AB44" s="95">
        <v>14175900</v>
      </c>
      <c r="AC44" s="10">
        <v>41.21</v>
      </c>
      <c r="AD44" s="2">
        <f t="shared" si="0"/>
        <v>2.3599999999999994</v>
      </c>
      <c r="AE44" s="138">
        <f t="shared" si="1"/>
        <v>4.631886884446601E-3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53.254800000000003</v>
      </c>
      <c r="Q45" s="2"/>
      <c r="T45" s="93" t="s">
        <v>100</v>
      </c>
      <c r="U45" s="88" t="s">
        <v>129</v>
      </c>
      <c r="W45" s="133">
        <v>42668</v>
      </c>
      <c r="X45" s="10">
        <v>41.2</v>
      </c>
      <c r="Y45" s="10">
        <v>41.89</v>
      </c>
      <c r="Z45" s="10">
        <v>40.950000000000003</v>
      </c>
      <c r="AA45" s="10">
        <v>41.21</v>
      </c>
      <c r="AB45" s="95">
        <v>8696400</v>
      </c>
      <c r="AC45" s="10">
        <v>41.02</v>
      </c>
      <c r="AD45" s="2">
        <f t="shared" si="0"/>
        <v>0.93999999999999773</v>
      </c>
      <c r="AE45" s="138">
        <f t="shared" si="1"/>
        <v>-3.8853812530353915E-3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52.761700000000005</v>
      </c>
      <c r="Q46" s="2"/>
      <c r="T46" s="93" t="s">
        <v>101</v>
      </c>
      <c r="U46" s="88" t="s">
        <v>129</v>
      </c>
      <c r="W46" s="133">
        <v>42667</v>
      </c>
      <c r="X46" s="10">
        <v>41.39</v>
      </c>
      <c r="Y46" s="10">
        <v>41.75</v>
      </c>
      <c r="Z46" s="10">
        <v>41.15</v>
      </c>
      <c r="AA46" s="10">
        <v>41.37</v>
      </c>
      <c r="AB46" s="95">
        <v>8714100</v>
      </c>
      <c r="AC46" s="10">
        <v>41.18</v>
      </c>
      <c r="AD46" s="2">
        <f t="shared" si="0"/>
        <v>0.60000000000000142</v>
      </c>
      <c r="AE46" s="138">
        <f t="shared" si="1"/>
        <v>4.8804294777942125E-3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52.268600000000006</v>
      </c>
      <c r="Q47" s="2"/>
      <c r="T47" s="93" t="s">
        <v>102</v>
      </c>
      <c r="U47" s="88">
        <v>0.4</v>
      </c>
      <c r="W47" s="133">
        <v>42664</v>
      </c>
      <c r="X47" s="10">
        <v>41.08</v>
      </c>
      <c r="Y47" s="10">
        <v>41.31</v>
      </c>
      <c r="Z47" s="10">
        <v>40.659999999999997</v>
      </c>
      <c r="AA47" s="10">
        <v>41.17</v>
      </c>
      <c r="AB47" s="95">
        <v>9050900</v>
      </c>
      <c r="AC47" s="10">
        <v>40.98</v>
      </c>
      <c r="AD47" s="2">
        <f t="shared" si="0"/>
        <v>0.65000000000000568</v>
      </c>
      <c r="AE47" s="138">
        <f t="shared" si="1"/>
        <v>-7.0268960503999667E-3</v>
      </c>
    </row>
    <row r="48" spans="2:31" x14ac:dyDescent="0.25">
      <c r="B48" s="266">
        <v>42556</v>
      </c>
      <c r="C48" s="275">
        <v>600</v>
      </c>
      <c r="D48" s="370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51.775500000000008</v>
      </c>
      <c r="Q48" s="2"/>
      <c r="T48" s="93" t="s">
        <v>103</v>
      </c>
      <c r="U48" s="88">
        <v>0.87832900000000003</v>
      </c>
      <c r="W48" s="133">
        <v>42663</v>
      </c>
      <c r="X48" s="10">
        <v>40.82</v>
      </c>
      <c r="Y48" s="10">
        <v>41.54</v>
      </c>
      <c r="Z48" s="10">
        <v>40.729999999999997</v>
      </c>
      <c r="AA48" s="10">
        <v>41.46</v>
      </c>
      <c r="AB48" s="95">
        <v>14613500</v>
      </c>
      <c r="AC48" s="10">
        <v>41.27</v>
      </c>
      <c r="AD48" s="2">
        <f t="shared" si="0"/>
        <v>0.81000000000000227</v>
      </c>
      <c r="AE48" s="138">
        <f t="shared" si="1"/>
        <v>1.3755833947433072E-2</v>
      </c>
    </row>
    <row r="49" spans="2:31" x14ac:dyDescent="0.25">
      <c r="B49" s="266">
        <v>42559</v>
      </c>
      <c r="C49" s="275">
        <v>600</v>
      </c>
      <c r="D49" s="370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51.282400000000003</v>
      </c>
      <c r="Q49" s="2"/>
      <c r="T49" s="93" t="s">
        <v>122</v>
      </c>
      <c r="U49" s="88" t="s">
        <v>332</v>
      </c>
      <c r="W49" s="133">
        <v>42662</v>
      </c>
      <c r="X49" s="10">
        <v>39.549999999999997</v>
      </c>
      <c r="Y49" s="10">
        <v>40.92</v>
      </c>
      <c r="Z49" s="10">
        <v>39.19</v>
      </c>
      <c r="AA49" s="10">
        <v>40.9</v>
      </c>
      <c r="AB49" s="95">
        <v>13814400</v>
      </c>
      <c r="AC49" s="10">
        <v>40.71</v>
      </c>
      <c r="AD49" s="2">
        <f t="shared" si="0"/>
        <v>1.730000000000004</v>
      </c>
      <c r="AE49" s="138">
        <f t="shared" si="1"/>
        <v>3.6405295315682373E-2</v>
      </c>
    </row>
    <row r="50" spans="2:31" x14ac:dyDescent="0.25">
      <c r="B50" s="266">
        <v>42562</v>
      </c>
      <c r="C50" s="275">
        <v>600</v>
      </c>
      <c r="D50" s="370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50.789300000000004</v>
      </c>
      <c r="Q50" s="2"/>
      <c r="T50" s="93"/>
      <c r="U50" s="88"/>
      <c r="W50" s="133">
        <v>42661</v>
      </c>
      <c r="X50" s="10">
        <v>39.39</v>
      </c>
      <c r="Y50" s="10">
        <v>40.270000000000003</v>
      </c>
      <c r="Z50" s="10">
        <v>39.049999999999997</v>
      </c>
      <c r="AA50" s="10">
        <v>39.46</v>
      </c>
      <c r="AB50" s="95">
        <v>13433800</v>
      </c>
      <c r="AC50" s="10">
        <v>39.28</v>
      </c>
      <c r="AD50" s="2">
        <f t="shared" si="0"/>
        <v>1.220000000000006</v>
      </c>
      <c r="AE50" s="138">
        <f t="shared" si="1"/>
        <v>2.8082716364563609E-3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50.296200000000006</v>
      </c>
      <c r="Q51" s="2"/>
      <c r="T51" s="93" t="s">
        <v>105</v>
      </c>
      <c r="U51" s="88" t="s">
        <v>588</v>
      </c>
      <c r="W51" s="133">
        <v>42660</v>
      </c>
      <c r="X51" s="10">
        <v>39.74</v>
      </c>
      <c r="Y51" s="10">
        <v>40.49</v>
      </c>
      <c r="Z51" s="10">
        <v>39.26</v>
      </c>
      <c r="AA51" s="10">
        <v>39.35</v>
      </c>
      <c r="AB51" s="95">
        <v>10535100</v>
      </c>
      <c r="AC51" s="10">
        <v>39.17</v>
      </c>
      <c r="AD51" s="2">
        <f t="shared" si="0"/>
        <v>1.230000000000004</v>
      </c>
      <c r="AE51" s="138">
        <f t="shared" si="1"/>
        <v>-1.7310587054691351E-2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49.803100000000001</v>
      </c>
      <c r="Q52" s="2"/>
      <c r="T52" s="93" t="s">
        <v>106</v>
      </c>
      <c r="U52" s="88" t="s">
        <v>429</v>
      </c>
      <c r="W52" s="133">
        <v>42657</v>
      </c>
      <c r="X52" s="10">
        <v>40.450000000000003</v>
      </c>
      <c r="Y52" s="10">
        <v>40.75</v>
      </c>
      <c r="Z52" s="10">
        <v>39.82</v>
      </c>
      <c r="AA52" s="10">
        <v>40.04</v>
      </c>
      <c r="AB52" s="95">
        <v>12133300</v>
      </c>
      <c r="AC52" s="10">
        <v>39.86</v>
      </c>
      <c r="AD52" s="2">
        <f t="shared" si="0"/>
        <v>0.92999999999999972</v>
      </c>
      <c r="AE52" s="138">
        <f t="shared" si="1"/>
        <v>7.5320110469490054E-4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49.31</v>
      </c>
      <c r="Q53" s="2"/>
      <c r="T53" s="93" t="s">
        <v>107</v>
      </c>
      <c r="U53" s="90">
        <v>3365557</v>
      </c>
      <c r="W53" s="133">
        <v>42656</v>
      </c>
      <c r="X53" s="10">
        <v>38.53</v>
      </c>
      <c r="Y53" s="10">
        <v>40.880000000000003</v>
      </c>
      <c r="Z53" s="10">
        <v>37.909999999999997</v>
      </c>
      <c r="AA53" s="10">
        <v>40.01</v>
      </c>
      <c r="AB53" s="95">
        <v>24274100</v>
      </c>
      <c r="AC53" s="10">
        <v>39.83</v>
      </c>
      <c r="AD53" s="2">
        <f t="shared" si="0"/>
        <v>2.970000000000006</v>
      </c>
      <c r="AE53" s="138">
        <f t="shared" si="1"/>
        <v>1.8930672806344306E-2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48.816900000000004</v>
      </c>
      <c r="T54" s="93" t="s">
        <v>110</v>
      </c>
      <c r="U54" s="90">
        <v>9788520</v>
      </c>
      <c r="W54" s="133">
        <v>42655</v>
      </c>
      <c r="X54" s="10">
        <v>39.01</v>
      </c>
      <c r="Y54" s="10">
        <v>39.5</v>
      </c>
      <c r="Z54" s="10">
        <v>38.56</v>
      </c>
      <c r="AA54" s="10">
        <v>39.270000000000003</v>
      </c>
      <c r="AB54" s="95">
        <v>11127500</v>
      </c>
      <c r="AC54" s="10">
        <v>39.090000000000003</v>
      </c>
      <c r="AD54" s="2">
        <f t="shared" si="0"/>
        <v>0.93999999999999773</v>
      </c>
      <c r="AE54" s="138">
        <f t="shared" si="1"/>
        <v>8.5139318885449899E-3</v>
      </c>
    </row>
    <row r="55" spans="2:31" x14ac:dyDescent="0.25">
      <c r="B55" s="266">
        <v>42571</v>
      </c>
      <c r="C55" s="275">
        <v>300</v>
      </c>
      <c r="D55" s="370">
        <v>36.805999999999997</v>
      </c>
      <c r="E55" s="370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48.323799999999999</v>
      </c>
      <c r="T55" s="93" t="s">
        <v>108</v>
      </c>
      <c r="U55" s="88" t="s">
        <v>589</v>
      </c>
      <c r="W55" s="133">
        <v>42654</v>
      </c>
      <c r="X55" s="10">
        <v>40.25</v>
      </c>
      <c r="Y55" s="10">
        <v>40.26</v>
      </c>
      <c r="Z55" s="10">
        <v>38.79</v>
      </c>
      <c r="AA55" s="10">
        <v>38.94</v>
      </c>
      <c r="AB55" s="95">
        <v>12166600</v>
      </c>
      <c r="AC55" s="10">
        <v>38.76</v>
      </c>
      <c r="AD55" s="2">
        <f t="shared" si="0"/>
        <v>1.4699999999999989</v>
      </c>
      <c r="AE55" s="138">
        <f t="shared" si="1"/>
        <v>-2.0964890123768787E-2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47.8307</v>
      </c>
      <c r="T56" s="93" t="s">
        <v>111</v>
      </c>
      <c r="U56" s="88">
        <v>8.17</v>
      </c>
      <c r="W56" s="133">
        <v>42653</v>
      </c>
      <c r="X56" s="10">
        <v>39.21</v>
      </c>
      <c r="Y56" s="10">
        <v>39.950000000000003</v>
      </c>
      <c r="Z56" s="10">
        <v>39.19</v>
      </c>
      <c r="AA56" s="10">
        <v>39.770000000000003</v>
      </c>
      <c r="AB56" s="95">
        <v>7994100</v>
      </c>
      <c r="AC56" s="10">
        <v>39.590000000000003</v>
      </c>
      <c r="AD56" s="2">
        <f t="shared" si="0"/>
        <v>0.76000000000000512</v>
      </c>
      <c r="AE56" s="138">
        <f t="shared" si="1"/>
        <v>2.1150374000515892E-2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47.337600000000002</v>
      </c>
      <c r="T57" s="93" t="s">
        <v>112</v>
      </c>
      <c r="U57" s="88">
        <v>6.17</v>
      </c>
      <c r="W57" s="133">
        <v>42650</v>
      </c>
      <c r="X57" s="10">
        <v>39.869999999999997</v>
      </c>
      <c r="Y57" s="10">
        <v>39.93</v>
      </c>
      <c r="Z57" s="10">
        <v>38.799999999999997</v>
      </c>
      <c r="AA57" s="10">
        <v>38.950000000000003</v>
      </c>
      <c r="AB57" s="95">
        <v>10707000</v>
      </c>
      <c r="AC57" s="10">
        <v>38.770000000000003</v>
      </c>
      <c r="AD57" s="2">
        <f t="shared" si="0"/>
        <v>1.1300000000000026</v>
      </c>
      <c r="AE57" s="138">
        <f t="shared" si="1"/>
        <v>-2.4899396378269545E-2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46.844499999999996</v>
      </c>
      <c r="T58" s="93" t="s">
        <v>109</v>
      </c>
      <c r="U58" s="88" t="s">
        <v>590</v>
      </c>
      <c r="W58" s="133">
        <v>42649</v>
      </c>
      <c r="X58" s="10">
        <v>40.26</v>
      </c>
      <c r="Y58" s="10">
        <v>40.380000000000003</v>
      </c>
      <c r="Z58" s="10">
        <v>39.75</v>
      </c>
      <c r="AA58" s="10">
        <v>39.94</v>
      </c>
      <c r="AB58" s="95">
        <v>9184300</v>
      </c>
      <c r="AC58" s="10">
        <v>39.76</v>
      </c>
      <c r="AD58" s="2">
        <f t="shared" si="0"/>
        <v>0.63000000000000256</v>
      </c>
      <c r="AE58" s="138">
        <f t="shared" si="1"/>
        <v>-9.2200348866185999E-3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46.351399999999998</v>
      </c>
      <c r="W59" s="133">
        <v>42648</v>
      </c>
      <c r="X59" s="10">
        <v>40.159999999999997</v>
      </c>
      <c r="Y59" s="10">
        <v>40.479999999999997</v>
      </c>
      <c r="Z59" s="10">
        <v>40.049999999999997</v>
      </c>
      <c r="AA59" s="10">
        <v>40.32</v>
      </c>
      <c r="AB59" s="95">
        <v>7408700</v>
      </c>
      <c r="AC59" s="10">
        <v>40.130000000000003</v>
      </c>
      <c r="AD59" s="2">
        <f t="shared" si="0"/>
        <v>0.42999999999999972</v>
      </c>
      <c r="AE59" s="138">
        <f t="shared" si="1"/>
        <v>4.0030022516888142E-3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45.858300000000007</v>
      </c>
      <c r="W60" s="133">
        <v>42647</v>
      </c>
      <c r="X60" s="10">
        <v>41.25</v>
      </c>
      <c r="Y60" s="10">
        <v>41.38</v>
      </c>
      <c r="Z60" s="10">
        <v>40.1</v>
      </c>
      <c r="AA60" s="10">
        <v>40.15</v>
      </c>
      <c r="AB60" s="95">
        <v>12479200</v>
      </c>
      <c r="AC60" s="10">
        <v>39.97</v>
      </c>
      <c r="AD60" s="2">
        <f t="shared" si="0"/>
        <v>1.2800000000000011</v>
      </c>
      <c r="AE60" s="138">
        <f t="shared" si="1"/>
        <v>4.2713567839196553E-3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45.365200000000002</v>
      </c>
      <c r="W61" s="133">
        <v>42646</v>
      </c>
      <c r="X61" s="10">
        <v>39.25</v>
      </c>
      <c r="Y61" s="10">
        <v>40.049999999999997</v>
      </c>
      <c r="Z61" s="10">
        <v>39.21</v>
      </c>
      <c r="AA61" s="10">
        <v>39.979999999999997</v>
      </c>
      <c r="AB61" s="95">
        <v>11629700</v>
      </c>
      <c r="AC61" s="10">
        <v>39.799999999999997</v>
      </c>
      <c r="AD61" s="2">
        <f t="shared" si="0"/>
        <v>0.83999999999999631</v>
      </c>
      <c r="AE61" s="138">
        <f t="shared" si="1"/>
        <v>1.5824400204185851E-2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44.872100000000003</v>
      </c>
      <c r="W62" s="133">
        <v>42643</v>
      </c>
      <c r="X62" s="10">
        <v>39.15</v>
      </c>
      <c r="Y62" s="10">
        <v>39.6</v>
      </c>
      <c r="Z62" s="10">
        <v>38.93</v>
      </c>
      <c r="AA62" s="10">
        <v>39.36</v>
      </c>
      <c r="AB62" s="95">
        <v>8889300</v>
      </c>
      <c r="AC62" s="10">
        <v>39.18</v>
      </c>
      <c r="AD62" s="2">
        <f t="shared" si="0"/>
        <v>0.67000000000000171</v>
      </c>
      <c r="AE62" s="138">
        <f t="shared" si="1"/>
        <v>8.494208494208344E-3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44.379000000000005</v>
      </c>
      <c r="W63" s="133">
        <v>42642</v>
      </c>
      <c r="X63" s="10">
        <v>39.06</v>
      </c>
      <c r="Y63" s="10">
        <v>39.68</v>
      </c>
      <c r="Z63" s="10">
        <v>39.020000000000003</v>
      </c>
      <c r="AA63" s="10">
        <v>39.03</v>
      </c>
      <c r="AB63" s="95">
        <v>7181000</v>
      </c>
      <c r="AC63" s="10">
        <v>38.85</v>
      </c>
      <c r="AD63" s="2">
        <f t="shared" si="0"/>
        <v>0.65999999999999659</v>
      </c>
      <c r="AE63" s="138">
        <f t="shared" si="1"/>
        <v>-5.1216389244557181E-3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42641</v>
      </c>
      <c r="X64" s="10">
        <v>39.299999999999997</v>
      </c>
      <c r="Y64" s="10">
        <v>40.229999999999997</v>
      </c>
      <c r="Z64" s="10">
        <v>39.11</v>
      </c>
      <c r="AA64" s="10">
        <v>39.229999999999997</v>
      </c>
      <c r="AB64" s="95">
        <v>10552400</v>
      </c>
      <c r="AC64" s="10">
        <v>39.049999999999997</v>
      </c>
      <c r="AD64" s="2">
        <f t="shared" si="0"/>
        <v>1.1199999999999974</v>
      </c>
      <c r="AE64" s="138">
        <f t="shared" si="1"/>
        <v>5.12426338713734E-4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42640</v>
      </c>
      <c r="X65" s="10">
        <v>38</v>
      </c>
      <c r="Y65" s="10">
        <v>39.25</v>
      </c>
      <c r="Z65" s="10">
        <v>37.979999999999997</v>
      </c>
      <c r="AA65" s="10">
        <v>39.21</v>
      </c>
      <c r="AB65" s="95">
        <v>9596600</v>
      </c>
      <c r="AC65" s="10">
        <v>39.03</v>
      </c>
      <c r="AD65" s="2">
        <f t="shared" si="0"/>
        <v>1.2700000000000031</v>
      </c>
      <c r="AE65" s="138">
        <f t="shared" si="1"/>
        <v>3.0631106416688869E-2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42639</v>
      </c>
      <c r="X66" s="10">
        <v>38.520000000000003</v>
      </c>
      <c r="Y66" s="10">
        <v>38.75</v>
      </c>
      <c r="Z66" s="10">
        <v>37.909999999999997</v>
      </c>
      <c r="AA66" s="10">
        <v>38.04</v>
      </c>
      <c r="AB66" s="95">
        <v>7854400</v>
      </c>
      <c r="AC66" s="10">
        <v>37.869999999999997</v>
      </c>
      <c r="AD66" s="2">
        <f t="shared" si="0"/>
        <v>0.84000000000000341</v>
      </c>
      <c r="AE66" s="138">
        <f t="shared" si="1"/>
        <v>-1.8911917098445752E-2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42636</v>
      </c>
      <c r="X67" s="10">
        <v>38.18</v>
      </c>
      <c r="Y67" s="10">
        <v>38.93</v>
      </c>
      <c r="Z67" s="10">
        <v>38.18</v>
      </c>
      <c r="AA67" s="10">
        <v>38.78</v>
      </c>
      <c r="AB67" s="95">
        <v>6841200</v>
      </c>
      <c r="AC67" s="10">
        <v>38.6</v>
      </c>
      <c r="AD67" s="2">
        <f>Y67-Z67</f>
        <v>0.75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42635</v>
      </c>
      <c r="X68" s="10">
        <v>38.159999999999997</v>
      </c>
      <c r="Y68" s="10">
        <v>38.96</v>
      </c>
      <c r="Z68" s="10">
        <v>38.15</v>
      </c>
      <c r="AA68" s="10">
        <v>38.5</v>
      </c>
      <c r="AB68" s="95">
        <v>10917000</v>
      </c>
      <c r="AC68" s="10">
        <v>38.32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288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46"/>
      <c r="C92" s="191"/>
      <c r="D92" s="192"/>
      <c r="E92" s="192"/>
      <c r="F92" s="192"/>
      <c r="G92" s="192"/>
      <c r="H92" s="547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215</v>
      </c>
      <c r="M104" s="455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5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44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1">
        <v>100</v>
      </c>
      <c r="I136" s="370">
        <v>40.479999999999997</v>
      </c>
      <c r="J136" s="370">
        <v>0.09</v>
      </c>
      <c r="K136" s="370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0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7" t="s">
        <v>199</v>
      </c>
      <c r="B156" s="468"/>
      <c r="C156" s="469">
        <f>SumByColor($A$30,C128:C154)</f>
        <v>0</v>
      </c>
      <c r="D156" s="469"/>
      <c r="E156" s="469"/>
      <c r="F156" s="470">
        <f>SumByColor($A$30,F128:F154)</f>
        <v>0</v>
      </c>
      <c r="G156" s="469"/>
      <c r="H156" s="469">
        <f>SumByColor($A$30,H129:H154)</f>
        <v>0</v>
      </c>
      <c r="I156" s="469"/>
      <c r="J156" s="469"/>
      <c r="K156" s="470">
        <f>SumByColor($A$30,K129:K154)</f>
        <v>0</v>
      </c>
      <c r="L156" s="469"/>
      <c r="M156" s="470">
        <f>SumByColor($A$30,M128:M154)</f>
        <v>0</v>
      </c>
    </row>
  </sheetData>
  <mergeCells count="1">
    <mergeCell ref="O42:P42"/>
  </mergeCells>
  <conditionalFormatting sqref="F45:F59 F61:F91 F93:F102">
    <cfRule type="expression" dxfId="147" priority="31">
      <formula>F45&gt;0</formula>
    </cfRule>
    <cfRule type="expression" dxfId="14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5" priority="33">
      <formula>F40&gt;0</formula>
    </cfRule>
    <cfRule type="expression" dxfId="144" priority="34">
      <formula>F40&lt;0</formula>
    </cfRule>
  </conditionalFormatting>
  <conditionalFormatting sqref="F45:F59 F61:F91 F93:F102">
    <cfRule type="expression" dxfId="143" priority="29">
      <formula>F45&gt;0</formula>
    </cfRule>
    <cfRule type="expression" dxfId="142" priority="30">
      <formula>F45&lt;0</formula>
    </cfRule>
  </conditionalFormatting>
  <conditionalFormatting sqref="H40:H59 H61:H91 H93:H102">
    <cfRule type="expression" dxfId="141" priority="27">
      <formula>H40&gt;0</formula>
    </cfRule>
    <cfRule type="expression" dxfId="140" priority="28">
      <formula>H40&lt;0</formula>
    </cfRule>
  </conditionalFormatting>
  <conditionalFormatting sqref="F36:F39">
    <cfRule type="expression" dxfId="139" priority="25">
      <formula>F36&gt;0</formula>
    </cfRule>
    <cfRule type="expression" dxfId="138" priority="26">
      <formula>F36&lt;0</formula>
    </cfRule>
  </conditionalFormatting>
  <conditionalFormatting sqref="H36:H39">
    <cfRule type="expression" dxfId="137" priority="23">
      <formula>H36&gt;0</formula>
    </cfRule>
    <cfRule type="expression" dxfId="136" priority="24">
      <formula>H36&lt;0</formula>
    </cfRule>
  </conditionalFormatting>
  <conditionalFormatting sqref="Q7">
    <cfRule type="expression" dxfId="135" priority="17">
      <formula>Q7&gt;0</formula>
    </cfRule>
    <cfRule type="expression" dxfId="134" priority="18">
      <formula>Q7&lt;0</formula>
    </cfRule>
  </conditionalFormatting>
  <conditionalFormatting sqref="Q8">
    <cfRule type="expression" dxfId="133" priority="15">
      <formula>Q8&gt;0</formula>
    </cfRule>
    <cfRule type="expression" dxfId="132" priority="16">
      <formula>Q8&lt;0</formula>
    </cfRule>
  </conditionalFormatting>
  <conditionalFormatting sqref="Q10">
    <cfRule type="expression" dxfId="131" priority="13">
      <formula>Q10&gt;0</formula>
    </cfRule>
    <cfRule type="expression" dxfId="130" priority="14">
      <formula>Q10&lt;0</formula>
    </cfRule>
  </conditionalFormatting>
  <conditionalFormatting sqref="F60">
    <cfRule type="expression" dxfId="129" priority="11">
      <formula>F60&gt;0</formula>
    </cfRule>
    <cfRule type="expression" dxfId="128" priority="12">
      <formula>F60&lt;0</formula>
    </cfRule>
  </conditionalFormatting>
  <conditionalFormatting sqref="F60">
    <cfRule type="expression" dxfId="127" priority="9">
      <formula>F60&gt;0</formula>
    </cfRule>
    <cfRule type="expression" dxfId="126" priority="10">
      <formula>F60&lt;0</formula>
    </cfRule>
  </conditionalFormatting>
  <conditionalFormatting sqref="H60">
    <cfRule type="expression" dxfId="125" priority="7">
      <formula>H60&gt;0</formula>
    </cfRule>
    <cfRule type="expression" dxfId="124" priority="8">
      <formula>H60&lt;0</formula>
    </cfRule>
  </conditionalFormatting>
  <conditionalFormatting sqref="F92">
    <cfRule type="expression" dxfId="123" priority="5">
      <formula>F92&gt;0</formula>
    </cfRule>
    <cfRule type="expression" dxfId="122" priority="6">
      <formula>F92&lt;0</formula>
    </cfRule>
  </conditionalFormatting>
  <conditionalFormatting sqref="F92">
    <cfRule type="expression" dxfId="121" priority="3">
      <formula>F92&gt;0</formula>
    </cfRule>
    <cfRule type="expression" dxfId="120" priority="4">
      <formula>F92&lt;0</formula>
    </cfRule>
  </conditionalFormatting>
  <conditionalFormatting sqref="H92">
    <cfRule type="expression" dxfId="119" priority="1">
      <formula>H92&gt;0</formula>
    </cfRule>
    <cfRule type="expression" dxfId="11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32" activePane="bottomLeft" state="frozen"/>
      <selection activeCell="A2" sqref="A2"/>
      <selection pane="bottomLeft" activeCell="S72" sqref="S72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W2" s="133">
        <v>42727</v>
      </c>
      <c r="X2" s="10">
        <v>105.24</v>
      </c>
      <c r="Y2" s="10">
        <v>105.34</v>
      </c>
      <c r="Z2" s="10">
        <v>104.75</v>
      </c>
      <c r="AA2" s="10">
        <v>105.15</v>
      </c>
      <c r="AB2" s="95">
        <v>3231000</v>
      </c>
      <c r="AC2" s="10">
        <v>105.15</v>
      </c>
      <c r="AD2" s="2">
        <f>Y2-Z2</f>
        <v>0.59000000000000341</v>
      </c>
      <c r="AE2" s="138">
        <f>AC2/AC3-1</f>
        <v>-2.5611838360841688E-3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104.56</v>
      </c>
      <c r="T3" s="1"/>
      <c r="W3" s="133">
        <v>42726</v>
      </c>
      <c r="X3" s="10">
        <v>104.96</v>
      </c>
      <c r="Y3" s="10">
        <v>105.49</v>
      </c>
      <c r="Z3" s="10">
        <v>104.7</v>
      </c>
      <c r="AA3" s="10">
        <v>105.42</v>
      </c>
      <c r="AB3" s="95">
        <v>5230800</v>
      </c>
      <c r="AC3" s="10">
        <v>105.42</v>
      </c>
      <c r="AD3" s="2">
        <f t="shared" ref="AD3:AD66" si="0">Y3-Z3</f>
        <v>0.78999999999999204</v>
      </c>
      <c r="AE3" s="138">
        <f t="shared" ref="AE3:AE66" si="1">AC3/AC4-1</f>
        <v>-1.3262599469495706E-3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104.56</v>
      </c>
      <c r="R4" s="506">
        <v>2.5000000000000001E-3</v>
      </c>
      <c r="T4" s="163"/>
      <c r="W4" s="133">
        <v>42725</v>
      </c>
      <c r="X4" s="10">
        <v>104.61</v>
      </c>
      <c r="Y4" s="10">
        <v>105.91</v>
      </c>
      <c r="Z4" s="10">
        <v>104.51</v>
      </c>
      <c r="AA4" s="10">
        <v>105.56</v>
      </c>
      <c r="AB4" s="95">
        <v>5202400</v>
      </c>
      <c r="AC4" s="10">
        <v>105.56</v>
      </c>
      <c r="AD4" s="2">
        <f t="shared" si="0"/>
        <v>1.3999999999999915</v>
      </c>
      <c r="AE4" s="138">
        <f t="shared" si="1"/>
        <v>9.4822681585449153E-4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42724</v>
      </c>
      <c r="X5" s="10">
        <v>105.64</v>
      </c>
      <c r="Y5" s="10">
        <v>106.2</v>
      </c>
      <c r="Z5" s="10">
        <v>105.06</v>
      </c>
      <c r="AA5" s="10">
        <v>105.46</v>
      </c>
      <c r="AB5" s="95">
        <v>8947300</v>
      </c>
      <c r="AC5" s="10">
        <v>105.46</v>
      </c>
      <c r="AD5" s="2">
        <f t="shared" si="0"/>
        <v>1.1400000000000006</v>
      </c>
      <c r="AE5" s="138">
        <f t="shared" si="1"/>
        <v>1.5194681861347981E-3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42723</v>
      </c>
      <c r="X6" s="10">
        <v>105.7</v>
      </c>
      <c r="Y6" s="10">
        <v>106.26</v>
      </c>
      <c r="Z6" s="10">
        <v>105.07</v>
      </c>
      <c r="AA6" s="10">
        <v>105.3</v>
      </c>
      <c r="AB6" s="95">
        <v>11475600</v>
      </c>
      <c r="AC6" s="10">
        <v>105.3</v>
      </c>
      <c r="AD6" s="2">
        <f t="shared" si="0"/>
        <v>1.1900000000000119</v>
      </c>
      <c r="AE6" s="138">
        <f t="shared" si="1"/>
        <v>1.3376960831488871E-2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182</v>
      </c>
      <c r="Q7" s="2">
        <f>Q10+Q8</f>
        <v>257.30999999999949</v>
      </c>
      <c r="R7">
        <v>0</v>
      </c>
      <c r="W7" s="133">
        <v>42720</v>
      </c>
      <c r="X7" s="10">
        <v>104.71</v>
      </c>
      <c r="Y7" s="10">
        <v>104.73</v>
      </c>
      <c r="Z7" s="10">
        <v>103.75</v>
      </c>
      <c r="AA7" s="10">
        <v>103.91</v>
      </c>
      <c r="AB7" s="95">
        <v>12635500</v>
      </c>
      <c r="AC7" s="10">
        <v>103.91</v>
      </c>
      <c r="AD7" s="2">
        <f t="shared" si="0"/>
        <v>0.98000000000000398</v>
      </c>
      <c r="AE7" s="138">
        <f t="shared" si="1"/>
        <v>-4.5981415844429385E-3</v>
      </c>
    </row>
    <row r="8" spans="1:31" x14ac:dyDescent="0.25">
      <c r="B8" s="7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103.85</v>
      </c>
      <c r="Y8" s="10">
        <v>105.64</v>
      </c>
      <c r="Z8" s="10">
        <v>103.82</v>
      </c>
      <c r="AA8" s="10">
        <v>104.39</v>
      </c>
      <c r="AB8" s="95">
        <v>8745400</v>
      </c>
      <c r="AC8" s="10">
        <v>104.39</v>
      </c>
      <c r="AD8" s="2">
        <f t="shared" si="0"/>
        <v>1.8200000000000074</v>
      </c>
      <c r="AE8" s="138">
        <f t="shared" si="1"/>
        <v>3.2676597789524919E-3</v>
      </c>
    </row>
    <row r="9" spans="1:31" x14ac:dyDescent="0.25">
      <c r="B9" s="7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103.62</v>
      </c>
      <c r="Y9" s="10">
        <v>104.41</v>
      </c>
      <c r="Z9" s="10">
        <v>103.5</v>
      </c>
      <c r="AA9" s="10">
        <v>104.05</v>
      </c>
      <c r="AB9" s="95">
        <v>7961900</v>
      </c>
      <c r="AC9" s="10">
        <v>104.05</v>
      </c>
      <c r="AD9" s="2">
        <f t="shared" si="0"/>
        <v>0.90999999999999659</v>
      </c>
      <c r="AE9" s="138">
        <f t="shared" si="1"/>
        <v>1.925854597977894E-3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215</v>
      </c>
      <c r="P10" s="34"/>
      <c r="Q10" s="2">
        <f>M81</f>
        <v>257.30999999999949</v>
      </c>
      <c r="W10" s="133">
        <v>42717</v>
      </c>
      <c r="X10" s="10">
        <v>104.2</v>
      </c>
      <c r="Y10" s="10">
        <v>104.31</v>
      </c>
      <c r="Z10" s="10">
        <v>103.71</v>
      </c>
      <c r="AA10" s="10">
        <v>103.85</v>
      </c>
      <c r="AB10" s="95">
        <v>7393200</v>
      </c>
      <c r="AC10" s="10">
        <v>103.85</v>
      </c>
      <c r="AD10" s="2">
        <f t="shared" si="0"/>
        <v>0.60000000000000853</v>
      </c>
      <c r="AE10" s="138">
        <f t="shared" si="1"/>
        <v>-2.0180665000961717E-3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179</v>
      </c>
      <c r="P11" s="34"/>
      <c r="Q11" s="138">
        <f>VALUE(TRIM(CLEAN(MID(U58, FIND("(", U58)+1, 5))))</f>
        <v>1.4800000000000001E-2</v>
      </c>
      <c r="W11" s="133">
        <v>42716</v>
      </c>
      <c r="X11" s="10">
        <v>104.61</v>
      </c>
      <c r="Y11" s="10">
        <v>104.7</v>
      </c>
      <c r="Z11" s="10">
        <v>103.73</v>
      </c>
      <c r="AA11" s="10">
        <v>104.06</v>
      </c>
      <c r="AB11" s="95">
        <v>7880200</v>
      </c>
      <c r="AC11" s="10">
        <v>104.06</v>
      </c>
      <c r="AD11" s="2">
        <f t="shared" si="0"/>
        <v>0.96999999999999886</v>
      </c>
      <c r="AE11" s="138">
        <f t="shared" si="1"/>
        <v>-7.6292199122639515E-3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3">
        <v>42713</v>
      </c>
      <c r="X12" s="10">
        <v>103.49</v>
      </c>
      <c r="Y12" s="10">
        <v>105.52</v>
      </c>
      <c r="Z12" s="10">
        <v>103.18</v>
      </c>
      <c r="AA12" s="10">
        <v>104.86</v>
      </c>
      <c r="AB12" s="95">
        <v>12173900</v>
      </c>
      <c r="AC12" s="10">
        <v>104.86</v>
      </c>
      <c r="AD12" s="2">
        <f t="shared" si="0"/>
        <v>2.3399999999999892</v>
      </c>
      <c r="AE12" s="138">
        <f t="shared" si="1"/>
        <v>1.4316115302766441E-2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42712</v>
      </c>
      <c r="X13" s="10">
        <v>101.47</v>
      </c>
      <c r="Y13" s="10">
        <v>103.96</v>
      </c>
      <c r="Z13" s="10">
        <v>101.47</v>
      </c>
      <c r="AA13" s="10">
        <v>103.38</v>
      </c>
      <c r="AB13" s="95">
        <v>16524800</v>
      </c>
      <c r="AC13" s="10">
        <v>103.38</v>
      </c>
      <c r="AD13" s="2">
        <f t="shared" si="0"/>
        <v>2.4899999999999949</v>
      </c>
      <c r="AE13" s="138" t="e">
        <f t="shared" si="1"/>
        <v>#DIV/0!</v>
      </c>
    </row>
    <row r="14" spans="1:31" x14ac:dyDescent="0.25">
      <c r="W14" s="133">
        <v>42712</v>
      </c>
      <c r="X14" s="10" t="s">
        <v>401</v>
      </c>
      <c r="Y14" s="10"/>
      <c r="Z14" s="10"/>
      <c r="AA14" s="10"/>
      <c r="AB14" s="95"/>
      <c r="AC14" s="10"/>
      <c r="AD14" s="2">
        <f t="shared" si="0"/>
        <v>0</v>
      </c>
      <c r="AE14" s="138">
        <f t="shared" si="1"/>
        <v>-1</v>
      </c>
    </row>
    <row r="15" spans="1:31" x14ac:dyDescent="0.25">
      <c r="W15" s="133">
        <v>42711</v>
      </c>
      <c r="X15" s="10">
        <v>100.51</v>
      </c>
      <c r="Y15" s="10">
        <v>102.07</v>
      </c>
      <c r="Z15" s="10">
        <v>100.44</v>
      </c>
      <c r="AA15" s="10">
        <v>101.99</v>
      </c>
      <c r="AB15" s="95">
        <v>12255700</v>
      </c>
      <c r="AC15" s="10">
        <v>101.21</v>
      </c>
      <c r="AD15" s="2">
        <f t="shared" si="0"/>
        <v>1.6299999999999955</v>
      </c>
      <c r="AE15" s="138">
        <f t="shared" si="1"/>
        <v>1.3214535989588549E-2</v>
      </c>
    </row>
    <row r="16" spans="1:31" x14ac:dyDescent="0.25">
      <c r="W16" s="133">
        <v>42710</v>
      </c>
      <c r="X16" s="10">
        <v>99.95</v>
      </c>
      <c r="Y16" s="10">
        <v>100.72</v>
      </c>
      <c r="Z16" s="10">
        <v>99.82</v>
      </c>
      <c r="AA16" s="10">
        <v>100.66</v>
      </c>
      <c r="AB16" s="95">
        <v>8427500</v>
      </c>
      <c r="AC16" s="10">
        <v>99.89</v>
      </c>
      <c r="AD16" s="2">
        <f t="shared" si="0"/>
        <v>0.90000000000000568</v>
      </c>
      <c r="AE16" s="138">
        <f t="shared" si="1"/>
        <v>6.9556451612902137E-3</v>
      </c>
    </row>
    <row r="17" spans="1:31" x14ac:dyDescent="0.25">
      <c r="W17" s="133">
        <v>42709</v>
      </c>
      <c r="X17" s="10">
        <v>98.98</v>
      </c>
      <c r="Y17" s="10">
        <v>100.27</v>
      </c>
      <c r="Z17" s="10">
        <v>98.68</v>
      </c>
      <c r="AA17" s="10">
        <v>99.96</v>
      </c>
      <c r="AB17" s="95">
        <v>11331500</v>
      </c>
      <c r="AC17" s="10">
        <v>99.2</v>
      </c>
      <c r="AD17" s="2">
        <f t="shared" si="0"/>
        <v>1.5899999999999892</v>
      </c>
      <c r="AE17" s="138">
        <f t="shared" si="1"/>
        <v>1.4833759590792805E-2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3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3">
        <v>42706</v>
      </c>
      <c r="X18" s="10">
        <v>98.79</v>
      </c>
      <c r="Y18" s="10">
        <v>99.08</v>
      </c>
      <c r="Z18" s="10">
        <v>98.25</v>
      </c>
      <c r="AA18" s="10">
        <v>98.5</v>
      </c>
      <c r="AB18" s="95">
        <v>7737200</v>
      </c>
      <c r="AC18" s="10">
        <v>97.75</v>
      </c>
      <c r="AD18" s="2">
        <f t="shared" si="0"/>
        <v>0.82999999999999829</v>
      </c>
      <c r="AE18" s="138">
        <f t="shared" si="1"/>
        <v>-4.3797107353840126E-3</v>
      </c>
    </row>
    <row r="19" spans="1:31" ht="15.75" thickBot="1" x14ac:dyDescent="0.3">
      <c r="A19" s="356" t="s">
        <v>199</v>
      </c>
      <c r="B19" s="357"/>
      <c r="C19" s="358">
        <f>SumByColor($A$19,C2:C17)</f>
        <v>0</v>
      </c>
      <c r="D19" s="358"/>
      <c r="E19" s="358"/>
      <c r="F19" s="359">
        <f>SumByColor($A$19,F2:F17)</f>
        <v>0</v>
      </c>
      <c r="G19" s="358"/>
      <c r="H19" s="358">
        <f>SumByColor($A$19,H2:H17)</f>
        <v>0</v>
      </c>
      <c r="I19" s="358"/>
      <c r="J19" s="358"/>
      <c r="K19" s="359">
        <f>SumByColor($A$19,K2:K17)</f>
        <v>0</v>
      </c>
      <c r="L19" s="358"/>
      <c r="M19" s="359">
        <f t="shared" ref="M19" si="2">SumByColor($A$19,M2:M17)</f>
        <v>0</v>
      </c>
      <c r="W19" s="133">
        <v>42705</v>
      </c>
      <c r="X19" s="10">
        <v>99.13</v>
      </c>
      <c r="Y19" s="10">
        <v>99.75</v>
      </c>
      <c r="Z19" s="10">
        <v>98.62</v>
      </c>
      <c r="AA19" s="10">
        <v>98.94</v>
      </c>
      <c r="AB19" s="95">
        <v>9958100</v>
      </c>
      <c r="AC19" s="10">
        <v>98.18</v>
      </c>
      <c r="AD19" s="2">
        <f t="shared" si="0"/>
        <v>1.1299999999999955</v>
      </c>
      <c r="AE19" s="138">
        <f t="shared" si="1"/>
        <v>-1.8300122000812769E-3</v>
      </c>
    </row>
    <row r="20" spans="1:31" x14ac:dyDescent="0.25">
      <c r="W20" s="133">
        <v>42704</v>
      </c>
      <c r="X20" s="10">
        <v>99.4</v>
      </c>
      <c r="Y20" s="10">
        <v>100.29</v>
      </c>
      <c r="Z20" s="10">
        <v>99</v>
      </c>
      <c r="AA20" s="10">
        <v>99.12</v>
      </c>
      <c r="AB20" s="95">
        <v>11369200</v>
      </c>
      <c r="AC20" s="10">
        <v>98.36</v>
      </c>
      <c r="AD20" s="2">
        <f t="shared" si="0"/>
        <v>1.2900000000000063</v>
      </c>
      <c r="AE20" s="138">
        <f t="shared" si="1"/>
        <v>-5.5606106561519875E-3</v>
      </c>
    </row>
    <row r="21" spans="1:31" x14ac:dyDescent="0.25">
      <c r="W21" s="133">
        <v>42703</v>
      </c>
      <c r="X21" s="10">
        <v>99.24</v>
      </c>
      <c r="Y21" s="10">
        <v>99.68</v>
      </c>
      <c r="Z21" s="10">
        <v>98.97</v>
      </c>
      <c r="AA21" s="10">
        <v>99.67</v>
      </c>
      <c r="AB21" s="95">
        <v>8396800</v>
      </c>
      <c r="AC21" s="10">
        <v>98.91</v>
      </c>
      <c r="AD21" s="2">
        <f t="shared" si="0"/>
        <v>0.71000000000000796</v>
      </c>
      <c r="AE21" s="138">
        <f t="shared" si="1"/>
        <v>7.1275837491091565E-3</v>
      </c>
    </row>
    <row r="22" spans="1:31" x14ac:dyDescent="0.25">
      <c r="W22" s="133">
        <v>42702</v>
      </c>
      <c r="X22" s="10">
        <v>98.52</v>
      </c>
      <c r="Y22" s="10">
        <v>99.2</v>
      </c>
      <c r="Z22" s="10">
        <v>98.32</v>
      </c>
      <c r="AA22" s="10">
        <v>98.97</v>
      </c>
      <c r="AB22" s="95">
        <v>7106700</v>
      </c>
      <c r="AC22" s="10">
        <v>98.21</v>
      </c>
      <c r="AD22" s="2">
        <f t="shared" si="0"/>
        <v>0.88000000000000966</v>
      </c>
      <c r="AE22" s="138">
        <f t="shared" si="1"/>
        <v>1.5296757087497337E-3</v>
      </c>
    </row>
    <row r="23" spans="1:31" x14ac:dyDescent="0.25">
      <c r="W23" s="133">
        <v>42699</v>
      </c>
      <c r="X23" s="10">
        <v>98.71</v>
      </c>
      <c r="Y23" s="10">
        <v>99.07</v>
      </c>
      <c r="Z23" s="10">
        <v>98.5</v>
      </c>
      <c r="AA23" s="10">
        <v>98.82</v>
      </c>
      <c r="AB23" s="95">
        <v>4396800</v>
      </c>
      <c r="AC23" s="10">
        <v>98.06</v>
      </c>
      <c r="AD23" s="2">
        <f t="shared" si="0"/>
        <v>0.56999999999999318</v>
      </c>
      <c r="AE23" s="138">
        <f t="shared" si="1"/>
        <v>5.6404471336273243E-3</v>
      </c>
    </row>
    <row r="24" spans="1:31" x14ac:dyDescent="0.25">
      <c r="B24" s="191" t="s">
        <v>114</v>
      </c>
      <c r="C24" s="191" t="s">
        <v>147</v>
      </c>
      <c r="D24" s="192" t="s">
        <v>146</v>
      </c>
      <c r="E24" s="194" t="s">
        <v>148</v>
      </c>
      <c r="F24" s="194" t="s">
        <v>65</v>
      </c>
      <c r="G24" s="229" t="s">
        <v>152</v>
      </c>
      <c r="H24" s="229" t="s">
        <v>88</v>
      </c>
      <c r="I24" s="229" t="s">
        <v>156</v>
      </c>
      <c r="W24" s="133">
        <v>42697</v>
      </c>
      <c r="X24" s="10">
        <v>97.67</v>
      </c>
      <c r="Y24" s="10">
        <v>98.28</v>
      </c>
      <c r="Z24" s="10">
        <v>97.59</v>
      </c>
      <c r="AA24" s="10">
        <v>98.26</v>
      </c>
      <c r="AB24" s="95">
        <v>5897400</v>
      </c>
      <c r="AC24" s="10">
        <v>97.51</v>
      </c>
      <c r="AD24" s="2">
        <f t="shared" si="0"/>
        <v>0.68999999999999773</v>
      </c>
      <c r="AE24" s="138">
        <f t="shared" si="1"/>
        <v>5.6724422442244737E-3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42696</v>
      </c>
      <c r="X25" s="10">
        <v>97.4</v>
      </c>
      <c r="Y25" s="10">
        <v>97.93</v>
      </c>
      <c r="Z25" s="10">
        <v>97.27</v>
      </c>
      <c r="AA25" s="10">
        <v>97.71</v>
      </c>
      <c r="AB25" s="95">
        <v>5323700</v>
      </c>
      <c r="AC25" s="10">
        <v>96.96</v>
      </c>
      <c r="AD25" s="2">
        <f t="shared" si="0"/>
        <v>0.6600000000000108</v>
      </c>
      <c r="AE25" s="138">
        <f t="shared" si="1"/>
        <v>8.2576383154409072E-4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42695</v>
      </c>
      <c r="X26" s="10">
        <v>98.11</v>
      </c>
      <c r="Y26" s="10">
        <v>98.27</v>
      </c>
      <c r="Z26" s="10">
        <v>97</v>
      </c>
      <c r="AA26" s="10">
        <v>97.63</v>
      </c>
      <c r="AB26" s="95">
        <v>10771100</v>
      </c>
      <c r="AC26" s="10">
        <v>96.88</v>
      </c>
      <c r="AD26" s="2">
        <f t="shared" si="0"/>
        <v>1.269999999999996</v>
      </c>
      <c r="AE26" s="138">
        <f t="shared" si="1"/>
        <v>-6.2570520053338852E-3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3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42692</v>
      </c>
      <c r="X27" s="10">
        <v>99.05</v>
      </c>
      <c r="Y27" s="10">
        <v>99.37</v>
      </c>
      <c r="Z27" s="10">
        <v>98.14</v>
      </c>
      <c r="AA27" s="10">
        <v>98.24</v>
      </c>
      <c r="AB27" s="95">
        <v>8586100</v>
      </c>
      <c r="AC27" s="10">
        <v>97.49</v>
      </c>
      <c r="AD27" s="2">
        <f t="shared" si="0"/>
        <v>1.230000000000004</v>
      </c>
      <c r="AE27" s="138">
        <f t="shared" si="1"/>
        <v>-1.1357874454923533E-2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31">
        <f t="shared" ref="H28:H36" si="4">(E28-D28)/D28</f>
        <v>-3.346973035358302E-2</v>
      </c>
      <c r="I28" s="40"/>
      <c r="W28" s="133">
        <v>42691</v>
      </c>
      <c r="X28" s="10">
        <v>99.05</v>
      </c>
      <c r="Y28" s="10">
        <v>99.5</v>
      </c>
      <c r="Z28" s="10">
        <v>98.27</v>
      </c>
      <c r="AA28" s="10">
        <v>99.37</v>
      </c>
      <c r="AB28" s="95">
        <v>8662600</v>
      </c>
      <c r="AC28" s="10">
        <v>98.61</v>
      </c>
      <c r="AD28" s="2">
        <f t="shared" si="0"/>
        <v>1.230000000000004</v>
      </c>
      <c r="AE28" s="138">
        <f t="shared" si="1"/>
        <v>2.5416836112239771E-3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3"/>
        <v>-111.19999999999983</v>
      </c>
      <c r="G29" s="40">
        <f t="shared" ref="G29:G36" si="5">D29*C29</f>
        <v>2419.6999999999998</v>
      </c>
      <c r="H29" s="231">
        <f t="shared" si="4"/>
        <v>-4.5956110261602609E-2</v>
      </c>
      <c r="I29" s="40"/>
      <c r="W29" s="133">
        <v>42690</v>
      </c>
      <c r="X29" s="10">
        <v>98.33</v>
      </c>
      <c r="Y29" s="10">
        <v>99.17</v>
      </c>
      <c r="Z29" s="10">
        <v>98.1</v>
      </c>
      <c r="AA29" s="10">
        <v>99.12</v>
      </c>
      <c r="AB29" s="95">
        <v>9702400</v>
      </c>
      <c r="AC29" s="10">
        <v>98.36</v>
      </c>
      <c r="AD29" s="2">
        <f t="shared" si="0"/>
        <v>1.0700000000000074</v>
      </c>
      <c r="AE29" s="138">
        <f t="shared" si="1"/>
        <v>1.454357916451765E-2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31">
        <f t="shared" si="4"/>
        <v>-1.8370045873455299E-2</v>
      </c>
      <c r="I30" s="40"/>
      <c r="W30" s="133">
        <v>42689</v>
      </c>
      <c r="X30" s="10">
        <v>97.9</v>
      </c>
      <c r="Y30" s="10">
        <v>98.14</v>
      </c>
      <c r="Z30" s="10">
        <v>97.42</v>
      </c>
      <c r="AA30" s="10">
        <v>97.7</v>
      </c>
      <c r="AB30" s="95">
        <v>7184600</v>
      </c>
      <c r="AC30" s="10">
        <v>96.95</v>
      </c>
      <c r="AD30" s="2">
        <f t="shared" si="0"/>
        <v>0.71999999999999886</v>
      </c>
      <c r="AE30" s="138">
        <f t="shared" si="1"/>
        <v>-2.2640732736440849E-3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31">
        <f t="shared" si="4"/>
        <v>8.9060627350498918E-3</v>
      </c>
      <c r="I31" s="40"/>
      <c r="W31" s="133">
        <v>42688</v>
      </c>
      <c r="X31" s="10">
        <v>97.56</v>
      </c>
      <c r="Y31" s="10">
        <v>98.31</v>
      </c>
      <c r="Z31" s="10">
        <v>97.45</v>
      </c>
      <c r="AA31" s="10">
        <v>97.92</v>
      </c>
      <c r="AB31" s="95">
        <v>13208400</v>
      </c>
      <c r="AC31" s="10">
        <v>97.17</v>
      </c>
      <c r="AD31" s="2">
        <f t="shared" si="0"/>
        <v>0.85999999999999943</v>
      </c>
      <c r="AE31" s="138">
        <f t="shared" si="1"/>
        <v>2.4760136180748127E-3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31">
        <f t="shared" si="4"/>
        <v>2.4924680434270562E-2</v>
      </c>
      <c r="I32" s="40"/>
      <c r="W32" s="133">
        <v>42685</v>
      </c>
      <c r="X32" s="10">
        <v>97.18</v>
      </c>
      <c r="Y32" s="10">
        <v>98.32</v>
      </c>
      <c r="Z32" s="10">
        <v>95.78</v>
      </c>
      <c r="AA32" s="10">
        <v>97.68</v>
      </c>
      <c r="AB32" s="95">
        <v>23008100</v>
      </c>
      <c r="AC32" s="10">
        <v>96.93</v>
      </c>
      <c r="AD32" s="2">
        <f t="shared" si="0"/>
        <v>2.539999999999992</v>
      </c>
      <c r="AE32" s="138">
        <f t="shared" si="1"/>
        <v>2.8653295128939771E-2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31">
        <f t="shared" si="4"/>
        <v>-5.3477924858143155E-3</v>
      </c>
      <c r="I33" s="40"/>
      <c r="W33" s="133">
        <v>42684</v>
      </c>
      <c r="X33" s="10">
        <v>94.89</v>
      </c>
      <c r="Y33" s="10">
        <v>96.06</v>
      </c>
      <c r="Z33" s="10">
        <v>94.23</v>
      </c>
      <c r="AA33" s="10">
        <v>94.96</v>
      </c>
      <c r="AB33" s="95">
        <v>13777900</v>
      </c>
      <c r="AC33" s="10">
        <v>94.23</v>
      </c>
      <c r="AD33" s="2">
        <f t="shared" si="0"/>
        <v>1.8299999999999983</v>
      </c>
      <c r="AE33" s="138">
        <f t="shared" si="1"/>
        <v>3.300681431005037E-3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31">
        <f t="shared" si="4"/>
        <v>0.12515459891075559</v>
      </c>
      <c r="I34" s="40"/>
      <c r="W34" s="133">
        <v>42683</v>
      </c>
      <c r="X34" s="10">
        <v>92.29</v>
      </c>
      <c r="Y34" s="10">
        <v>94.92</v>
      </c>
      <c r="Z34" s="10">
        <v>92.11</v>
      </c>
      <c r="AA34" s="10">
        <v>94.64</v>
      </c>
      <c r="AB34" s="95">
        <v>8635700</v>
      </c>
      <c r="AC34" s="10">
        <v>93.92</v>
      </c>
      <c r="AD34" s="2">
        <f t="shared" si="0"/>
        <v>2.8100000000000023</v>
      </c>
      <c r="AE34" s="138">
        <f t="shared" si="1"/>
        <v>2.7759982916935044E-3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31">
        <f t="shared" si="4"/>
        <v>0.14500835376570398</v>
      </c>
      <c r="I35" s="40"/>
      <c r="W35" s="133">
        <v>42682</v>
      </c>
      <c r="X35" s="10">
        <v>94.53</v>
      </c>
      <c r="Y35" s="10">
        <v>94.85</v>
      </c>
      <c r="Z35" s="10">
        <v>93.9</v>
      </c>
      <c r="AA35" s="10">
        <v>94.38</v>
      </c>
      <c r="AB35" s="95">
        <v>6226900</v>
      </c>
      <c r="AC35" s="10">
        <v>93.66</v>
      </c>
      <c r="AD35" s="2">
        <f t="shared" si="0"/>
        <v>0.94999999999998863</v>
      </c>
      <c r="AE35" s="138">
        <f t="shared" si="1"/>
        <v>-5.335609860206425E-4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31">
        <f t="shared" si="4"/>
        <v>0.10345650617310724</v>
      </c>
      <c r="I36" s="40"/>
      <c r="W36" s="133">
        <v>42681</v>
      </c>
      <c r="X36" s="10">
        <v>93.77</v>
      </c>
      <c r="Y36" s="10">
        <v>94.48</v>
      </c>
      <c r="Z36" s="10">
        <v>92.95</v>
      </c>
      <c r="AA36" s="10">
        <v>94.43</v>
      </c>
      <c r="AB36" s="95">
        <v>6996100</v>
      </c>
      <c r="AC36" s="10">
        <v>93.71</v>
      </c>
      <c r="AD36" s="2">
        <f t="shared" si="0"/>
        <v>1.5300000000000011</v>
      </c>
      <c r="AE36" s="138">
        <f t="shared" si="1"/>
        <v>2.1473730106823519E-2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6">C37*(E37-D37)</f>
        <v>53.189999999999884</v>
      </c>
      <c r="G37" s="40">
        <f t="shared" ref="G37:G42" si="7">D37*C37</f>
        <v>1382.6100000000001</v>
      </c>
      <c r="H37" s="231">
        <f t="shared" ref="H37:H42" si="8">(E37-D37)/D37</f>
        <v>3.8470718423850456E-2</v>
      </c>
      <c r="I37" s="40"/>
      <c r="W37" s="133">
        <v>42678</v>
      </c>
      <c r="X37" s="10">
        <v>93.5</v>
      </c>
      <c r="Y37" s="10">
        <v>93.79</v>
      </c>
      <c r="Z37" s="10">
        <v>92.36</v>
      </c>
      <c r="AA37" s="10">
        <v>92.45</v>
      </c>
      <c r="AB37" s="95">
        <v>7456500</v>
      </c>
      <c r="AC37" s="10">
        <v>91.74</v>
      </c>
      <c r="AD37" s="2">
        <f t="shared" si="0"/>
        <v>1.4300000000000068</v>
      </c>
      <c r="AE37" s="138">
        <f t="shared" si="1"/>
        <v>-9.9287718540902459E-3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6"/>
        <v>117.08999999999996</v>
      </c>
      <c r="G38" s="40">
        <f t="shared" si="7"/>
        <v>1382.6100000000001</v>
      </c>
      <c r="H38" s="231">
        <f t="shared" si="8"/>
        <v>8.4687655955041519E-2</v>
      </c>
      <c r="I38" s="40"/>
      <c r="W38" s="133">
        <v>42677</v>
      </c>
      <c r="X38" s="10">
        <v>92.26</v>
      </c>
      <c r="Y38" s="10">
        <v>94.13</v>
      </c>
      <c r="Z38" s="10">
        <v>92.24</v>
      </c>
      <c r="AA38" s="10">
        <v>93.37</v>
      </c>
      <c r="AB38" s="95">
        <v>7751400</v>
      </c>
      <c r="AC38" s="10">
        <v>92.66</v>
      </c>
      <c r="AD38" s="2">
        <f t="shared" si="0"/>
        <v>1.8900000000000006</v>
      </c>
      <c r="AE38" s="138">
        <f t="shared" si="1"/>
        <v>1.5897379673281531E-2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6"/>
        <v>109.43999999999988</v>
      </c>
      <c r="G39" s="40">
        <f t="shared" si="7"/>
        <v>1382.6100000000001</v>
      </c>
      <c r="H39" s="231">
        <f t="shared" si="8"/>
        <v>7.9154642306941136E-2</v>
      </c>
      <c r="I39" s="40"/>
      <c r="W39" s="133">
        <v>42676</v>
      </c>
      <c r="X39" s="10">
        <v>91.91</v>
      </c>
      <c r="Y39" s="10">
        <v>92.56</v>
      </c>
      <c r="Z39" s="10">
        <v>91.69</v>
      </c>
      <c r="AA39" s="10">
        <v>91.91</v>
      </c>
      <c r="AB39" s="95">
        <v>6716200</v>
      </c>
      <c r="AC39" s="10">
        <v>91.21</v>
      </c>
      <c r="AD39" s="2">
        <f t="shared" si="0"/>
        <v>0.87000000000000455</v>
      </c>
      <c r="AE39" s="138">
        <f t="shared" si="1"/>
        <v>-5.1265270506110072E-3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6"/>
        <v>90.689999999999884</v>
      </c>
      <c r="G40" s="40">
        <f t="shared" si="7"/>
        <v>1382.6100000000001</v>
      </c>
      <c r="H40" s="231">
        <f t="shared" si="8"/>
        <v>6.55933343459109E-2</v>
      </c>
      <c r="I40" s="40"/>
      <c r="O40" s="614" t="s">
        <v>78</v>
      </c>
      <c r="P40" s="614"/>
      <c r="W40" s="133">
        <v>42675</v>
      </c>
      <c r="X40" s="10">
        <v>92.78</v>
      </c>
      <c r="Y40" s="10">
        <v>92.99</v>
      </c>
      <c r="Z40" s="10">
        <v>91.66</v>
      </c>
      <c r="AA40" s="10">
        <v>92.39</v>
      </c>
      <c r="AB40" s="95">
        <v>6449800</v>
      </c>
      <c r="AC40" s="10">
        <v>91.68</v>
      </c>
      <c r="AD40" s="2">
        <f t="shared" si="0"/>
        <v>1.3299999999999983</v>
      </c>
      <c r="AE40" s="138">
        <f t="shared" si="1"/>
        <v>-3.2615786040443018E-3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6"/>
        <v>83.039999999999807</v>
      </c>
      <c r="G41" s="40">
        <f t="shared" si="7"/>
        <v>1382.6100000000001</v>
      </c>
      <c r="H41" s="231">
        <f t="shared" si="8"/>
        <v>6.0060320697810518E-2</v>
      </c>
      <c r="I41" s="40"/>
      <c r="O41" s="83">
        <v>1.1000000000000001</v>
      </c>
      <c r="P41" s="83">
        <f>O41*$Q$4</f>
        <v>115.01600000000001</v>
      </c>
      <c r="Q41" s="2"/>
      <c r="W41" s="133">
        <v>42674</v>
      </c>
      <c r="X41" s="10">
        <v>93.72</v>
      </c>
      <c r="Y41" s="10">
        <v>93.82</v>
      </c>
      <c r="Z41" s="10">
        <v>92.31</v>
      </c>
      <c r="AA41" s="10">
        <v>92.69</v>
      </c>
      <c r="AB41" s="95">
        <v>9957600</v>
      </c>
      <c r="AC41" s="10">
        <v>91.98</v>
      </c>
      <c r="AD41" s="2">
        <f t="shared" si="0"/>
        <v>1.5099999999999909</v>
      </c>
      <c r="AE41" s="138">
        <f t="shared" si="1"/>
        <v>-1.2348330290991028E-2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6"/>
        <v>78.23999999999991</v>
      </c>
      <c r="G42" s="40">
        <f t="shared" si="7"/>
        <v>1382.6100000000001</v>
      </c>
      <c r="H42" s="231">
        <f t="shared" si="8"/>
        <v>5.6588625859786856E-2</v>
      </c>
      <c r="I42" s="40"/>
      <c r="O42" s="83">
        <v>1.0900000000000001</v>
      </c>
      <c r="P42" s="83">
        <f t="shared" ref="P42:P61" si="9">O42*$Q$4</f>
        <v>113.97040000000001</v>
      </c>
      <c r="Q42" s="2"/>
      <c r="T42" s="91" t="s">
        <v>113</v>
      </c>
      <c r="W42" s="133">
        <v>42671</v>
      </c>
      <c r="X42" s="10">
        <v>93.89</v>
      </c>
      <c r="Y42" s="10">
        <v>94.4</v>
      </c>
      <c r="Z42" s="10">
        <v>93.53</v>
      </c>
      <c r="AA42" s="10">
        <v>93.85</v>
      </c>
      <c r="AB42" s="95">
        <v>7309100</v>
      </c>
      <c r="AC42" s="10">
        <v>93.13</v>
      </c>
      <c r="AD42" s="2">
        <f t="shared" si="0"/>
        <v>0.87000000000000455</v>
      </c>
      <c r="AE42" s="138">
        <f t="shared" si="1"/>
        <v>-1.8220793140407698E-3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0">C43*(E43-D43)</f>
        <v>67.739999999999867</v>
      </c>
      <c r="G43" s="40">
        <f t="shared" ref="G43" si="11">D43*C43</f>
        <v>1382.6100000000001</v>
      </c>
      <c r="H43" s="231">
        <f t="shared" ref="H43" si="12">(E43-D43)/D43</f>
        <v>4.8994293401609899E-2</v>
      </c>
      <c r="I43" s="40"/>
      <c r="O43" s="83">
        <v>1.08</v>
      </c>
      <c r="P43" s="83">
        <f t="shared" si="9"/>
        <v>112.9248</v>
      </c>
      <c r="Q43" s="2"/>
      <c r="T43" s="128" t="s">
        <v>98</v>
      </c>
      <c r="U43" s="98">
        <v>105.15</v>
      </c>
      <c r="W43" s="133">
        <v>42670</v>
      </c>
      <c r="X43" s="10">
        <v>93.8</v>
      </c>
      <c r="Y43" s="10">
        <v>94.34</v>
      </c>
      <c r="Z43" s="10">
        <v>93.31</v>
      </c>
      <c r="AA43" s="10">
        <v>94.02</v>
      </c>
      <c r="AB43" s="95">
        <v>6647000</v>
      </c>
      <c r="AC43" s="10">
        <v>93.3</v>
      </c>
      <c r="AD43" s="2">
        <f t="shared" si="0"/>
        <v>1.0300000000000011</v>
      </c>
      <c r="AE43" s="138">
        <f t="shared" si="1"/>
        <v>5.6046561759000024E-3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3">C44*(E44-D44)</f>
        <v>66.689999999999969</v>
      </c>
      <c r="G44" s="40">
        <f t="shared" ref="G44:G47" si="14">D44*C44</f>
        <v>1371.96</v>
      </c>
      <c r="H44" s="231">
        <f t="shared" ref="H44:H47" si="15">(E44-D44)/D44</f>
        <v>4.8609288900551016E-2</v>
      </c>
      <c r="I44" s="40" t="s">
        <v>190</v>
      </c>
      <c r="O44" s="83">
        <v>1.07</v>
      </c>
      <c r="P44" s="83">
        <f t="shared" si="9"/>
        <v>111.87920000000001</v>
      </c>
      <c r="Q44" s="2"/>
      <c r="T44" s="93" t="s">
        <v>99</v>
      </c>
      <c r="U44" s="88">
        <v>104.85</v>
      </c>
      <c r="W44" s="133">
        <v>42669</v>
      </c>
      <c r="X44" s="10">
        <v>92.39</v>
      </c>
      <c r="Y44" s="10">
        <v>93.72</v>
      </c>
      <c r="Z44" s="10">
        <v>91.9</v>
      </c>
      <c r="AA44" s="10">
        <v>93.49</v>
      </c>
      <c r="AB44" s="95">
        <v>7152800</v>
      </c>
      <c r="AC44" s="10">
        <v>92.78</v>
      </c>
      <c r="AD44" s="2">
        <f t="shared" si="0"/>
        <v>1.8199999999999932</v>
      </c>
      <c r="AE44" s="138">
        <f t="shared" si="1"/>
        <v>8.0399826162538268E-3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3"/>
        <v>59.639999999999986</v>
      </c>
      <c r="G45" s="40">
        <f t="shared" si="14"/>
        <v>2795.16</v>
      </c>
      <c r="H45" s="231">
        <f t="shared" si="15"/>
        <v>2.1336882325162062E-2</v>
      </c>
      <c r="I45" s="40"/>
      <c r="O45" s="83">
        <v>1.06</v>
      </c>
      <c r="P45" s="83">
        <f t="shared" si="9"/>
        <v>110.8336</v>
      </c>
      <c r="Q45" s="2"/>
      <c r="T45" s="93" t="s">
        <v>100</v>
      </c>
      <c r="U45" s="88" t="s">
        <v>129</v>
      </c>
      <c r="W45" s="133">
        <v>42668</v>
      </c>
      <c r="X45" s="10">
        <v>93.14</v>
      </c>
      <c r="Y45" s="10">
        <v>93.36</v>
      </c>
      <c r="Z45" s="10">
        <v>92.64</v>
      </c>
      <c r="AA45" s="10">
        <v>92.75</v>
      </c>
      <c r="AB45" s="95">
        <v>6380700</v>
      </c>
      <c r="AC45" s="10">
        <v>92.04</v>
      </c>
      <c r="AD45" s="2">
        <f t="shared" si="0"/>
        <v>0.71999999999999886</v>
      </c>
      <c r="AE45" s="138">
        <f t="shared" si="1"/>
        <v>-6.6911288581911199E-3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3"/>
        <v>140.91000000000008</v>
      </c>
      <c r="G46" s="40">
        <f t="shared" si="14"/>
        <v>1326.99</v>
      </c>
      <c r="H46" s="231">
        <f t="shared" si="15"/>
        <v>0.10618768792530471</v>
      </c>
      <c r="I46" s="40"/>
      <c r="O46" s="83">
        <v>1.05</v>
      </c>
      <c r="P46" s="83">
        <f t="shared" si="9"/>
        <v>109.78800000000001</v>
      </c>
      <c r="Q46" s="2"/>
      <c r="T46" s="93" t="s">
        <v>101</v>
      </c>
      <c r="U46" s="88" t="s">
        <v>129</v>
      </c>
      <c r="W46" s="133">
        <v>42667</v>
      </c>
      <c r="X46" s="10">
        <v>93.49</v>
      </c>
      <c r="Y46" s="10">
        <v>94.15</v>
      </c>
      <c r="Z46" s="10">
        <v>92.8</v>
      </c>
      <c r="AA46" s="10">
        <v>93.37</v>
      </c>
      <c r="AB46" s="95">
        <v>7281000</v>
      </c>
      <c r="AC46" s="10">
        <v>92.66</v>
      </c>
      <c r="AD46" s="2">
        <f t="shared" si="0"/>
        <v>1.3500000000000085</v>
      </c>
      <c r="AE46" s="138">
        <f t="shared" si="1"/>
        <v>3.6828422876951095E-3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3"/>
        <v>133.25999999999979</v>
      </c>
      <c r="G47" s="40">
        <f t="shared" si="14"/>
        <v>2779.7400000000002</v>
      </c>
      <c r="H47" s="231">
        <f t="shared" si="15"/>
        <v>4.7939735370933899E-2</v>
      </c>
      <c r="I47" s="40"/>
      <c r="O47" s="83">
        <v>1.04</v>
      </c>
      <c r="P47" s="83">
        <f t="shared" si="9"/>
        <v>108.7424</v>
      </c>
      <c r="Q47" s="2"/>
      <c r="T47" s="93" t="s">
        <v>102</v>
      </c>
      <c r="U47" s="88">
        <v>107.85</v>
      </c>
      <c r="W47" s="133">
        <v>42664</v>
      </c>
      <c r="X47" s="10">
        <v>91.33</v>
      </c>
      <c r="Y47" s="10">
        <v>94.19</v>
      </c>
      <c r="Z47" s="10">
        <v>90.6</v>
      </c>
      <c r="AA47" s="10">
        <v>93.03</v>
      </c>
      <c r="AB47" s="95">
        <v>13814500</v>
      </c>
      <c r="AC47" s="10">
        <v>92.32</v>
      </c>
      <c r="AD47" s="2">
        <f t="shared" si="0"/>
        <v>3.5900000000000034</v>
      </c>
      <c r="AE47" s="138">
        <f t="shared" si="1"/>
        <v>1.0839811671958799E-2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6">C48*(E48-D48)</f>
        <v>119.76000000000013</v>
      </c>
      <c r="G48" s="40">
        <f t="shared" ref="G48" si="17">D48*C48</f>
        <v>2779.7400000000002</v>
      </c>
      <c r="H48" s="231">
        <f t="shared" ref="H48" si="18">(E48-D48)/D48</f>
        <v>4.3083166051501268E-2</v>
      </c>
      <c r="I48" s="40"/>
      <c r="O48" s="83">
        <v>1.03</v>
      </c>
      <c r="P48" s="83">
        <f t="shared" si="9"/>
        <v>107.69680000000001</v>
      </c>
      <c r="Q48" s="2"/>
      <c r="T48" s="93" t="s">
        <v>103</v>
      </c>
      <c r="U48" s="88">
        <v>1.4553700000000001</v>
      </c>
      <c r="W48" s="133">
        <v>42663</v>
      </c>
      <c r="X48" s="10">
        <v>91.66</v>
      </c>
      <c r="Y48" s="10">
        <v>92.32</v>
      </c>
      <c r="Z48" s="10">
        <v>91.44</v>
      </c>
      <c r="AA48" s="10">
        <v>92.03</v>
      </c>
      <c r="AB48" s="95">
        <v>6153200</v>
      </c>
      <c r="AC48" s="10">
        <v>91.33</v>
      </c>
      <c r="AD48" s="2">
        <f t="shared" si="0"/>
        <v>0.87999999999999545</v>
      </c>
      <c r="AE48" s="138">
        <f t="shared" si="1"/>
        <v>1.0961306587744524E-3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19">C49*(E49-D49)</f>
        <v>96.360000000000099</v>
      </c>
      <c r="G49" s="40">
        <f t="shared" ref="G49" si="20">D49*C49</f>
        <v>2779.7400000000002</v>
      </c>
      <c r="H49" s="231">
        <f t="shared" ref="H49" si="21">(E49-D49)/D49</f>
        <v>3.4665112564484485E-2</v>
      </c>
      <c r="I49" s="40"/>
      <c r="O49" s="83">
        <v>1.02</v>
      </c>
      <c r="P49" s="83">
        <f t="shared" si="9"/>
        <v>106.6512</v>
      </c>
      <c r="Q49" s="2"/>
      <c r="T49" s="93" t="s">
        <v>122</v>
      </c>
      <c r="U49" s="88" t="s">
        <v>367</v>
      </c>
      <c r="W49" s="133">
        <v>42662</v>
      </c>
      <c r="X49" s="10">
        <v>91.27</v>
      </c>
      <c r="Y49" s="10">
        <v>92.14</v>
      </c>
      <c r="Z49" s="10">
        <v>91</v>
      </c>
      <c r="AA49" s="10">
        <v>91.93</v>
      </c>
      <c r="AB49" s="95">
        <v>6140500</v>
      </c>
      <c r="AC49" s="10">
        <v>91.23</v>
      </c>
      <c r="AD49" s="2">
        <f t="shared" si="0"/>
        <v>1.1400000000000006</v>
      </c>
      <c r="AE49" s="138">
        <f t="shared" si="1"/>
        <v>8.4005747761688454E-3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2">C50*(E50-D50)</f>
        <v>86.759999999999877</v>
      </c>
      <c r="G50" s="40">
        <f t="shared" ref="G50:G51" si="23">D50*C50</f>
        <v>2779.7400000000002</v>
      </c>
      <c r="H50" s="231">
        <f t="shared" ref="H50:H51" si="24">(E50-D50)/D50</f>
        <v>3.1211552159554446E-2</v>
      </c>
      <c r="I50" s="40"/>
      <c r="O50" s="83">
        <v>1.01</v>
      </c>
      <c r="P50" s="83">
        <f t="shared" si="9"/>
        <v>105.60560000000001</v>
      </c>
      <c r="Q50" s="2"/>
      <c r="T50" s="93"/>
      <c r="U50" s="88"/>
      <c r="W50" s="133">
        <v>42661</v>
      </c>
      <c r="X50" s="10">
        <v>91.4</v>
      </c>
      <c r="Y50" s="10">
        <v>91.74</v>
      </c>
      <c r="Z50" s="10">
        <v>90.98</v>
      </c>
      <c r="AA50" s="10">
        <v>91.17</v>
      </c>
      <c r="AB50" s="95">
        <v>4890800</v>
      </c>
      <c r="AC50" s="10">
        <v>90.47</v>
      </c>
      <c r="AD50" s="2">
        <f t="shared" si="0"/>
        <v>0.75999999999999091</v>
      </c>
      <c r="AE50" s="138">
        <f t="shared" si="1"/>
        <v>3.6609718216107368E-3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2"/>
        <v>73.612000000000393</v>
      </c>
      <c r="G51" s="40">
        <f t="shared" si="23"/>
        <v>5144.2380000000003</v>
      </c>
      <c r="H51" s="231">
        <f t="shared" si="24"/>
        <v>1.4309602316222615E-2</v>
      </c>
      <c r="I51" s="40"/>
      <c r="O51" s="83">
        <v>1</v>
      </c>
      <c r="P51" s="83">
        <f t="shared" si="9"/>
        <v>104.56</v>
      </c>
      <c r="Q51" s="2"/>
      <c r="T51" s="93" t="s">
        <v>105</v>
      </c>
      <c r="U51" s="88" t="s">
        <v>591</v>
      </c>
      <c r="W51" s="133">
        <v>42660</v>
      </c>
      <c r="X51" s="10">
        <v>91.35</v>
      </c>
      <c r="Y51" s="10">
        <v>91.47</v>
      </c>
      <c r="Z51" s="10">
        <v>90.56</v>
      </c>
      <c r="AA51" s="10">
        <v>90.83</v>
      </c>
      <c r="AB51" s="95">
        <v>5134600</v>
      </c>
      <c r="AC51" s="10">
        <v>90.14</v>
      </c>
      <c r="AD51" s="2">
        <f t="shared" si="0"/>
        <v>0.90999999999999659</v>
      </c>
      <c r="AE51" s="138">
        <f t="shared" si="1"/>
        <v>-5.07726269315667E-3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5">C52*(E52-D52)</f>
        <v>48.862000000000236</v>
      </c>
      <c r="G52" s="40">
        <f t="shared" ref="G52" si="26">D52*C52</f>
        <v>5144.2380000000003</v>
      </c>
      <c r="H52" s="231">
        <f t="shared" ref="H52" si="27">(E52-D52)/D52</f>
        <v>9.4983941256217615E-3</v>
      </c>
      <c r="I52" s="40"/>
      <c r="O52" s="83">
        <v>0.99</v>
      </c>
      <c r="P52" s="83">
        <f t="shared" si="9"/>
        <v>103.51439999999999</v>
      </c>
      <c r="Q52" s="2"/>
      <c r="T52" s="93" t="s">
        <v>106</v>
      </c>
      <c r="U52" s="88" t="s">
        <v>441</v>
      </c>
      <c r="W52" s="133">
        <v>42657</v>
      </c>
      <c r="X52" s="10">
        <v>91.77</v>
      </c>
      <c r="Y52" s="10">
        <v>91.77</v>
      </c>
      <c r="Z52" s="10">
        <v>91.29</v>
      </c>
      <c r="AA52" s="10">
        <v>91.3</v>
      </c>
      <c r="AB52" s="95">
        <v>4345700</v>
      </c>
      <c r="AC52" s="10">
        <v>90.6</v>
      </c>
      <c r="AD52" s="2">
        <f t="shared" si="0"/>
        <v>0.47999999999998977</v>
      </c>
      <c r="AE52" s="138">
        <f t="shared" si="1"/>
        <v>1.9907100199070271E-3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8">C53*(E53-D53)</f>
        <v>14.761999999999986</v>
      </c>
      <c r="G53" s="40">
        <f t="shared" ref="G53" si="29">D53*C53</f>
        <v>5144.2380000000003</v>
      </c>
      <c r="H53" s="231">
        <f t="shared" ref="H53" si="30">(E53-D53)/D53</f>
        <v>2.8696183963494663E-3</v>
      </c>
      <c r="I53" s="40"/>
      <c r="O53" s="83">
        <v>0.98</v>
      </c>
      <c r="P53" s="83">
        <f t="shared" si="9"/>
        <v>102.4688</v>
      </c>
      <c r="Q53" s="2"/>
      <c r="T53" s="93" t="s">
        <v>107</v>
      </c>
      <c r="U53" s="90">
        <v>3639546</v>
      </c>
      <c r="W53" s="133">
        <v>42656</v>
      </c>
      <c r="X53" s="10">
        <v>90.95</v>
      </c>
      <c r="Y53" s="10">
        <v>91.36</v>
      </c>
      <c r="Z53" s="10">
        <v>90.32</v>
      </c>
      <c r="AA53" s="10">
        <v>91.12</v>
      </c>
      <c r="AB53" s="95">
        <v>5725200</v>
      </c>
      <c r="AC53" s="10">
        <v>90.42</v>
      </c>
      <c r="AD53" s="2">
        <f t="shared" si="0"/>
        <v>1.0400000000000063</v>
      </c>
      <c r="AE53" s="138">
        <f t="shared" si="1"/>
        <v>-3.1970014331385022E-3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1">C54*(E54-D54)</f>
        <v>9.8119999999997987</v>
      </c>
      <c r="G54" s="40">
        <f t="shared" ref="G54" si="32">D54*C54</f>
        <v>5144.2380000000003</v>
      </c>
      <c r="H54" s="231">
        <f t="shared" ref="H54" si="33">(E54-D54)/D54</f>
        <v>1.9073767582292653E-3</v>
      </c>
      <c r="I54" s="40"/>
      <c r="O54" s="83">
        <v>0.97</v>
      </c>
      <c r="P54" s="83">
        <f t="shared" si="9"/>
        <v>101.42319999999999</v>
      </c>
      <c r="T54" s="93" t="s">
        <v>110</v>
      </c>
      <c r="U54" s="90">
        <v>8256550</v>
      </c>
      <c r="W54" s="133">
        <v>42655</v>
      </c>
      <c r="X54" s="10">
        <v>91.88</v>
      </c>
      <c r="Y54" s="10">
        <v>92.08</v>
      </c>
      <c r="Z54" s="10">
        <v>91.39</v>
      </c>
      <c r="AA54" s="10">
        <v>91.41</v>
      </c>
      <c r="AB54" s="95">
        <v>6836600</v>
      </c>
      <c r="AC54" s="10">
        <v>90.71</v>
      </c>
      <c r="AD54" s="2">
        <f t="shared" si="0"/>
        <v>0.68999999999999773</v>
      </c>
      <c r="AE54" s="138">
        <f t="shared" si="1"/>
        <v>-4.9363756033348194E-3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4">C55*(E55-D55)</f>
        <v>30.71200000000033</v>
      </c>
      <c r="G55" s="40">
        <f t="shared" ref="G55" si="35">D55*C55</f>
        <v>5144.2380000000003</v>
      </c>
      <c r="H55" s="231">
        <f t="shared" ref="H55" si="36">(E55-D55)/D55</f>
        <v>5.9701747858478416E-3</v>
      </c>
      <c r="I55" s="40"/>
      <c r="O55" s="83">
        <v>0.96</v>
      </c>
      <c r="P55" s="83">
        <f t="shared" si="9"/>
        <v>100.3776</v>
      </c>
      <c r="T55" s="93" t="s">
        <v>108</v>
      </c>
      <c r="U55" s="88" t="s">
        <v>592</v>
      </c>
      <c r="W55" s="133">
        <v>42654</v>
      </c>
      <c r="X55" s="10">
        <v>92.33</v>
      </c>
      <c r="Y55" s="10">
        <v>92.38</v>
      </c>
      <c r="Z55" s="10">
        <v>91.57</v>
      </c>
      <c r="AA55" s="10">
        <v>91.86</v>
      </c>
      <c r="AB55" s="95">
        <v>6651100</v>
      </c>
      <c r="AC55" s="10">
        <v>91.16</v>
      </c>
      <c r="AD55" s="2">
        <f t="shared" si="0"/>
        <v>0.81000000000000227</v>
      </c>
      <c r="AE55" s="138">
        <f t="shared" si="1"/>
        <v>-6.7552843756810699E-3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7">C56*(E56-D56)</f>
        <v>-62.341999999999445</v>
      </c>
      <c r="G56" s="40">
        <f t="shared" ref="G56" si="38">D56*C56</f>
        <v>6531.7419999999993</v>
      </c>
      <c r="H56" s="231">
        <f t="shared" ref="H56" si="39">(E56-D56)/D56</f>
        <v>-9.5444676167551392E-3</v>
      </c>
      <c r="I56" s="40"/>
      <c r="O56" s="83">
        <v>0.95</v>
      </c>
      <c r="P56" s="83">
        <f t="shared" si="9"/>
        <v>99.331999999999994</v>
      </c>
      <c r="T56" s="93" t="s">
        <v>111</v>
      </c>
      <c r="U56" s="88">
        <v>18.350000000000001</v>
      </c>
      <c r="W56" s="133">
        <v>42653</v>
      </c>
      <c r="X56" s="10">
        <v>92.7</v>
      </c>
      <c r="Y56" s="10">
        <v>93.21</v>
      </c>
      <c r="Z56" s="10">
        <v>92.4</v>
      </c>
      <c r="AA56" s="10">
        <v>92.49</v>
      </c>
      <c r="AB56" s="95">
        <v>4241000</v>
      </c>
      <c r="AC56" s="10">
        <v>91.78</v>
      </c>
      <c r="AD56" s="2">
        <f t="shared" si="0"/>
        <v>0.80999999999998806</v>
      </c>
      <c r="AE56" s="138">
        <f t="shared" si="1"/>
        <v>0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0">C57*(E57-D57)</f>
        <v>-73.541999999999206</v>
      </c>
      <c r="G57" s="40">
        <f t="shared" ref="G57" si="41">D57*C57</f>
        <v>6531.7419999999993</v>
      </c>
      <c r="H57" s="231">
        <f t="shared" ref="H57" si="42">(E57-D57)/D57</f>
        <v>-1.1259170983789502E-2</v>
      </c>
      <c r="I57" s="40"/>
      <c r="O57" s="83">
        <v>0.94</v>
      </c>
      <c r="P57" s="83">
        <f t="shared" si="9"/>
        <v>98.2864</v>
      </c>
      <c r="T57" s="93" t="s">
        <v>112</v>
      </c>
      <c r="U57" s="88">
        <v>5.73</v>
      </c>
      <c r="W57" s="133">
        <v>42650</v>
      </c>
      <c r="X57" s="10">
        <v>93.06</v>
      </c>
      <c r="Y57" s="10">
        <v>93.29</v>
      </c>
      <c r="Z57" s="10">
        <v>92.02</v>
      </c>
      <c r="AA57" s="10">
        <v>92.49</v>
      </c>
      <c r="AB57" s="95">
        <v>6144100</v>
      </c>
      <c r="AC57" s="10">
        <v>91.78</v>
      </c>
      <c r="AD57" s="2">
        <f t="shared" si="0"/>
        <v>1.2700000000000102</v>
      </c>
      <c r="AE57" s="138">
        <f t="shared" si="1"/>
        <v>-3.6908380373426031E-3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3">C58*(E58-D58)</f>
        <v>6.9580000000001974</v>
      </c>
      <c r="G58" s="40">
        <f t="shared" ref="G58" si="44">D58*C58</f>
        <v>6531.7419999999993</v>
      </c>
      <c r="H58" s="231">
        <f t="shared" ref="H58" si="45">(E58-D58)/D58</f>
        <v>1.0652594667701508E-3</v>
      </c>
      <c r="I58" s="40"/>
      <c r="O58" s="83">
        <v>0.93</v>
      </c>
      <c r="P58" s="83">
        <f t="shared" si="9"/>
        <v>97.240800000000007</v>
      </c>
      <c r="T58" s="93" t="s">
        <v>109</v>
      </c>
      <c r="U58" s="88" t="s">
        <v>442</v>
      </c>
      <c r="W58" s="133">
        <v>42649</v>
      </c>
      <c r="X58" s="10">
        <v>92.75</v>
      </c>
      <c r="Y58" s="10">
        <v>93.58</v>
      </c>
      <c r="Z58" s="10">
        <v>92.39</v>
      </c>
      <c r="AA58" s="10">
        <v>92.83</v>
      </c>
      <c r="AB58" s="95">
        <v>7484800</v>
      </c>
      <c r="AC58" s="10">
        <v>92.12</v>
      </c>
      <c r="AD58" s="2">
        <f t="shared" si="0"/>
        <v>1.1899999999999977</v>
      </c>
      <c r="AE58" s="138">
        <f t="shared" si="1"/>
        <v>4.1421408327884102E-3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6">C59*(E59-D59)</f>
        <v>-94.542000000000002</v>
      </c>
      <c r="G59" s="40">
        <f t="shared" ref="G59" si="47">D59*C59</f>
        <v>6531.7419999999993</v>
      </c>
      <c r="H59" s="231">
        <f t="shared" ref="H59" si="48">(E59-D59)/D59</f>
        <v>-1.4474239796979123E-2</v>
      </c>
      <c r="I59" s="40"/>
      <c r="O59" s="83">
        <v>0.92</v>
      </c>
      <c r="P59" s="83">
        <f t="shared" si="9"/>
        <v>96.1952</v>
      </c>
      <c r="W59" s="133">
        <v>42648</v>
      </c>
      <c r="X59" s="10">
        <v>92.94</v>
      </c>
      <c r="Y59" s="10">
        <v>93.28</v>
      </c>
      <c r="Z59" s="10">
        <v>92.38</v>
      </c>
      <c r="AA59" s="10">
        <v>92.45</v>
      </c>
      <c r="AB59" s="95">
        <v>5365000</v>
      </c>
      <c r="AC59" s="10">
        <v>91.74</v>
      </c>
      <c r="AD59" s="2">
        <f t="shared" si="0"/>
        <v>0.90000000000000568</v>
      </c>
      <c r="AE59" s="138">
        <f t="shared" si="1"/>
        <v>-1.5237265999129557E-3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49">C60*(E60-D60)</f>
        <v>-111.34199999999964</v>
      </c>
      <c r="G60" s="40">
        <f t="shared" ref="G60" si="50">D60*C60</f>
        <v>6531.7419999999993</v>
      </c>
      <c r="H60" s="231">
        <f t="shared" ref="H60" si="51">(E60-D60)/D60</f>
        <v>-1.7046294847530667E-2</v>
      </c>
      <c r="I60" s="40"/>
      <c r="O60" s="83">
        <v>0.91</v>
      </c>
      <c r="P60" s="83">
        <f t="shared" si="9"/>
        <v>95.149600000000007</v>
      </c>
      <c r="W60" s="133">
        <v>42647</v>
      </c>
      <c r="X60" s="10">
        <v>92.45</v>
      </c>
      <c r="Y60" s="10">
        <v>92.99</v>
      </c>
      <c r="Z60" s="10">
        <v>92.11</v>
      </c>
      <c r="AA60" s="10">
        <v>92.59</v>
      </c>
      <c r="AB60" s="95">
        <v>5903400</v>
      </c>
      <c r="AC60" s="10">
        <v>91.88</v>
      </c>
      <c r="AD60" s="2">
        <f t="shared" si="0"/>
        <v>0.87999999999999545</v>
      </c>
      <c r="AE60" s="138">
        <f t="shared" si="1"/>
        <v>1.0895619960775704E-3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2">C61*(E61-D61)</f>
        <v>-77.741999999999365</v>
      </c>
      <c r="G61" s="40">
        <f t="shared" ref="G61" si="53">D61*C61</f>
        <v>6531.7419999999993</v>
      </c>
      <c r="H61" s="231">
        <f t="shared" ref="H61" si="54">(E61-D61)/D61</f>
        <v>-1.1902184746427426E-2</v>
      </c>
      <c r="I61" s="40"/>
      <c r="O61" s="83">
        <v>0.9</v>
      </c>
      <c r="P61" s="83">
        <f t="shared" si="9"/>
        <v>94.103999999999999</v>
      </c>
      <c r="W61" s="133">
        <v>42646</v>
      </c>
      <c r="X61" s="10">
        <v>92.47</v>
      </c>
      <c r="Y61" s="10">
        <v>92.72</v>
      </c>
      <c r="Z61" s="10">
        <v>92.05</v>
      </c>
      <c r="AA61" s="10">
        <v>92.49</v>
      </c>
      <c r="AB61" s="95">
        <v>5834700</v>
      </c>
      <c r="AC61" s="10">
        <v>91.78</v>
      </c>
      <c r="AD61" s="2">
        <f t="shared" si="0"/>
        <v>0.67000000000000171</v>
      </c>
      <c r="AE61" s="138">
        <f t="shared" si="1"/>
        <v>-4.0151926207271371E-3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5">C62*(E62-D62)</f>
        <v>-31.541999999999604</v>
      </c>
      <c r="G62" s="40">
        <f t="shared" ref="G62" si="56">D62*C62</f>
        <v>6531.7419999999993</v>
      </c>
      <c r="H62" s="231">
        <f t="shared" ref="H62" si="57">(E62-D62)/D62</f>
        <v>-4.8290333574105664E-3</v>
      </c>
      <c r="I62" s="40"/>
      <c r="W62" s="133">
        <v>42643</v>
      </c>
      <c r="X62" s="10">
        <v>92.28</v>
      </c>
      <c r="Y62" s="10">
        <v>93.49</v>
      </c>
      <c r="Z62" s="10">
        <v>92.21</v>
      </c>
      <c r="AA62" s="10">
        <v>92.86</v>
      </c>
      <c r="AB62" s="95">
        <v>8923700</v>
      </c>
      <c r="AC62" s="10">
        <v>92.15</v>
      </c>
      <c r="AD62" s="2">
        <f t="shared" si="0"/>
        <v>1.2800000000000011</v>
      </c>
      <c r="AE62" s="138">
        <f t="shared" si="1"/>
        <v>1.1525795828759788E-2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8">C63*(E63-D63)</f>
        <v>-57.441999999999922</v>
      </c>
      <c r="G63" s="40">
        <f t="shared" ref="G63" si="59">D63*C63</f>
        <v>6531.7419999999993</v>
      </c>
      <c r="H63" s="231">
        <f t="shared" ref="H63" si="60">(E63-D63)/D63</f>
        <v>-8.7942848936776626E-3</v>
      </c>
      <c r="I63" s="40"/>
      <c r="W63" s="133">
        <v>42642</v>
      </c>
      <c r="X63" s="10">
        <v>92.14</v>
      </c>
      <c r="Y63" s="10">
        <v>93.1</v>
      </c>
      <c r="Z63" s="10">
        <v>91.53</v>
      </c>
      <c r="AA63" s="10">
        <v>91.8</v>
      </c>
      <c r="AB63" s="95">
        <v>7476600</v>
      </c>
      <c r="AC63" s="10">
        <v>91.1</v>
      </c>
      <c r="AD63" s="2">
        <f t="shared" si="0"/>
        <v>1.5699999999999932</v>
      </c>
      <c r="AE63" s="138">
        <f t="shared" si="1"/>
        <v>-4.2627609574816816E-3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1">C64*(E64-D64)</f>
        <v>-19.641999999999484</v>
      </c>
      <c r="G64" s="40">
        <f t="shared" ref="G64" si="62">D64*C64</f>
        <v>6531.7419999999993</v>
      </c>
      <c r="H64" s="231">
        <f t="shared" ref="H64" si="63">(E64-D64)/D64</f>
        <v>-3.0071610299364985E-3</v>
      </c>
      <c r="I64" s="40"/>
      <c r="W64" s="133">
        <v>42641</v>
      </c>
      <c r="X64" s="10">
        <v>91.75</v>
      </c>
      <c r="Y64" s="10">
        <v>92.3</v>
      </c>
      <c r="Z64" s="10">
        <v>91.48</v>
      </c>
      <c r="AA64" s="10">
        <v>92.2</v>
      </c>
      <c r="AB64" s="95">
        <v>8272300</v>
      </c>
      <c r="AC64" s="10">
        <v>91.49</v>
      </c>
      <c r="AD64" s="2">
        <f t="shared" si="0"/>
        <v>0.81999999999999318</v>
      </c>
      <c r="AE64" s="138">
        <f t="shared" si="1"/>
        <v>5.1637002856514957E-3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4">C65*(E65-D65)</f>
        <v>-43.441999999999723</v>
      </c>
      <c r="G65" s="40">
        <f t="shared" ref="G65" si="65">D65*C65</f>
        <v>6531.7419999999993</v>
      </c>
      <c r="H65" s="231">
        <f t="shared" ref="H65" si="66">(E65-D65)/D65</f>
        <v>-6.6509056848846337E-3</v>
      </c>
      <c r="I65" s="40"/>
      <c r="W65" s="133">
        <v>42640</v>
      </c>
      <c r="X65" s="10">
        <v>91.93</v>
      </c>
      <c r="Y65" s="10">
        <v>92.18</v>
      </c>
      <c r="Z65" s="10">
        <v>91.5</v>
      </c>
      <c r="AA65" s="10">
        <v>91.72</v>
      </c>
      <c r="AB65" s="95">
        <v>9167400</v>
      </c>
      <c r="AC65" s="10">
        <v>91.02</v>
      </c>
      <c r="AD65" s="2">
        <f t="shared" si="0"/>
        <v>0.68000000000000682</v>
      </c>
      <c r="AE65" s="138">
        <f t="shared" si="1"/>
        <v>-2.629848783694988E-3</v>
      </c>
    </row>
    <row r="66" spans="2:31" x14ac:dyDescent="0.25">
      <c r="B66" s="193">
        <v>42701</v>
      </c>
      <c r="C66" s="10">
        <v>0</v>
      </c>
      <c r="D66" s="40"/>
      <c r="E66" s="40"/>
      <c r="F66" s="40">
        <v>257.31</v>
      </c>
      <c r="G66" s="40"/>
      <c r="H66" s="231"/>
      <c r="I66" s="40"/>
      <c r="W66" s="133">
        <v>42639</v>
      </c>
      <c r="X66" s="10">
        <v>92.47</v>
      </c>
      <c r="Y66" s="10">
        <v>92.68</v>
      </c>
      <c r="Z66" s="10">
        <v>91.4</v>
      </c>
      <c r="AA66" s="10">
        <v>91.96</v>
      </c>
      <c r="AB66" s="95">
        <v>10449300</v>
      </c>
      <c r="AC66" s="10">
        <v>91.26</v>
      </c>
      <c r="AD66" s="2">
        <f t="shared" si="0"/>
        <v>1.2800000000000011</v>
      </c>
      <c r="AE66" s="138">
        <f t="shared" si="1"/>
        <v>-1.4044943820224698E-2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42636</v>
      </c>
      <c r="X67" s="10">
        <v>93.07</v>
      </c>
      <c r="Y67" s="10">
        <v>93.52</v>
      </c>
      <c r="Z67" s="10">
        <v>93</v>
      </c>
      <c r="AA67" s="10">
        <v>93.27</v>
      </c>
      <c r="AB67" s="95">
        <v>4407700</v>
      </c>
      <c r="AC67" s="10">
        <v>92.56</v>
      </c>
      <c r="AD67" s="2">
        <f>Y67-Z67</f>
        <v>0.51999999999999602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>
        <v>42635</v>
      </c>
      <c r="X68" s="10">
        <v>92.73</v>
      </c>
      <c r="Y68" s="10">
        <v>93.71</v>
      </c>
      <c r="Z68" s="10">
        <v>92.64</v>
      </c>
      <c r="AA68" s="10">
        <v>93.41</v>
      </c>
      <c r="AB68" s="95">
        <v>6470700</v>
      </c>
      <c r="AC68" s="10">
        <v>92.7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70" t="s">
        <v>1</v>
      </c>
      <c r="B82" s="570" t="s">
        <v>2</v>
      </c>
      <c r="C82" s="570" t="s">
        <v>4</v>
      </c>
      <c r="D82" s="571" t="s">
        <v>5</v>
      </c>
      <c r="E82" s="571" t="s">
        <v>94</v>
      </c>
      <c r="F82" s="571" t="s">
        <v>60</v>
      </c>
      <c r="G82" s="570" t="s">
        <v>3</v>
      </c>
      <c r="H82" s="570" t="s">
        <v>6</v>
      </c>
      <c r="I82" s="571" t="s">
        <v>7</v>
      </c>
      <c r="J82" s="571" t="s">
        <v>95</v>
      </c>
      <c r="K82" s="571" t="s">
        <v>61</v>
      </c>
      <c r="L82" s="570" t="s">
        <v>37</v>
      </c>
      <c r="M82" s="570" t="s">
        <v>38</v>
      </c>
    </row>
    <row r="83" spans="1:13" x14ac:dyDescent="0.25">
      <c r="A83" s="572" t="s">
        <v>63</v>
      </c>
      <c r="B83" s="568">
        <v>42226</v>
      </c>
      <c r="C83" s="573">
        <v>10</v>
      </c>
      <c r="D83" s="574">
        <v>113.72</v>
      </c>
      <c r="E83" s="574">
        <v>0</v>
      </c>
      <c r="F83" s="574">
        <f t="shared" ref="F83:F92" si="67">C83*D83</f>
        <v>1137.2</v>
      </c>
      <c r="G83" s="568">
        <v>42304</v>
      </c>
      <c r="H83" s="575">
        <v>30</v>
      </c>
      <c r="I83" s="574">
        <v>111.35</v>
      </c>
      <c r="J83" s="574">
        <v>0.06</v>
      </c>
      <c r="K83" s="574">
        <f t="shared" ref="K83:K88" si="68">I83*H83-J83</f>
        <v>3340.44</v>
      </c>
      <c r="L83" s="568">
        <v>42580</v>
      </c>
      <c r="M83" s="574">
        <v>10.65</v>
      </c>
    </row>
    <row r="84" spans="1:13" x14ac:dyDescent="0.25">
      <c r="A84" s="576" t="s">
        <v>71</v>
      </c>
      <c r="B84" s="568">
        <v>42226</v>
      </c>
      <c r="C84" s="573">
        <v>5</v>
      </c>
      <c r="D84" s="574">
        <v>112.2</v>
      </c>
      <c r="E84" s="574">
        <v>0</v>
      </c>
      <c r="F84" s="574">
        <f t="shared" si="67"/>
        <v>561</v>
      </c>
      <c r="G84" s="568">
        <v>42416</v>
      </c>
      <c r="H84" s="575">
        <v>15</v>
      </c>
      <c r="I84" s="574">
        <v>92.85</v>
      </c>
      <c r="J84" s="574">
        <v>0.03</v>
      </c>
      <c r="K84" s="574">
        <f t="shared" si="68"/>
        <v>1392.72</v>
      </c>
      <c r="L84" s="573"/>
      <c r="M84" s="573"/>
    </row>
    <row r="85" spans="1:13" x14ac:dyDescent="0.25">
      <c r="A85" s="573"/>
      <c r="B85" s="568">
        <v>42226</v>
      </c>
      <c r="C85" s="573">
        <v>5</v>
      </c>
      <c r="D85" s="574">
        <v>110.93</v>
      </c>
      <c r="E85" s="574">
        <v>0</v>
      </c>
      <c r="F85" s="574">
        <f t="shared" si="67"/>
        <v>554.65000000000009</v>
      </c>
      <c r="G85" s="568">
        <v>42482</v>
      </c>
      <c r="H85" s="575">
        <v>10</v>
      </c>
      <c r="I85" s="574">
        <v>103.71</v>
      </c>
      <c r="J85" s="574">
        <v>0.02</v>
      </c>
      <c r="K85" s="574">
        <f t="shared" si="68"/>
        <v>1037.08</v>
      </c>
      <c r="L85" s="573"/>
      <c r="M85" s="573"/>
    </row>
    <row r="86" spans="1:13" x14ac:dyDescent="0.25">
      <c r="A86" s="573"/>
      <c r="B86" s="568">
        <v>42227</v>
      </c>
      <c r="C86" s="573">
        <v>10</v>
      </c>
      <c r="D86" s="574">
        <v>105</v>
      </c>
      <c r="E86" s="574">
        <v>0</v>
      </c>
      <c r="F86" s="574">
        <f t="shared" si="67"/>
        <v>1050</v>
      </c>
      <c r="G86" s="568">
        <v>42592</v>
      </c>
      <c r="H86" s="575">
        <v>15</v>
      </c>
      <c r="I86" s="574">
        <v>97.88</v>
      </c>
      <c r="J86" s="574">
        <v>0.03</v>
      </c>
      <c r="K86" s="574">
        <f t="shared" si="68"/>
        <v>1468.1699999999998</v>
      </c>
      <c r="L86" s="573"/>
      <c r="M86" s="573"/>
    </row>
    <row r="87" spans="1:13" x14ac:dyDescent="0.25">
      <c r="A87" s="573"/>
      <c r="B87" s="568">
        <v>42374</v>
      </c>
      <c r="C87" s="573">
        <v>25</v>
      </c>
      <c r="D87" s="574">
        <v>100.9</v>
      </c>
      <c r="E87" s="574">
        <v>0</v>
      </c>
      <c r="F87" s="574">
        <f t="shared" si="67"/>
        <v>2522.5</v>
      </c>
      <c r="G87" s="568">
        <v>42684</v>
      </c>
      <c r="H87" s="575">
        <v>50</v>
      </c>
      <c r="I87" s="574">
        <v>97.5</v>
      </c>
      <c r="J87" s="574">
        <v>0.11</v>
      </c>
      <c r="K87" s="574">
        <f t="shared" si="68"/>
        <v>4874.8900000000003</v>
      </c>
      <c r="L87" s="573"/>
      <c r="M87" s="573"/>
    </row>
    <row r="88" spans="1:13" x14ac:dyDescent="0.25">
      <c r="A88" s="573"/>
      <c r="B88" s="568">
        <v>42409</v>
      </c>
      <c r="C88" s="573">
        <v>15</v>
      </c>
      <c r="D88" s="574">
        <v>88.5</v>
      </c>
      <c r="E88" s="574">
        <v>0</v>
      </c>
      <c r="F88" s="574">
        <f t="shared" si="67"/>
        <v>1327.5</v>
      </c>
      <c r="G88" s="568">
        <v>42684</v>
      </c>
      <c r="H88" s="575">
        <v>20</v>
      </c>
      <c r="I88" s="574">
        <v>95.71</v>
      </c>
      <c r="J88" s="574">
        <v>0.04</v>
      </c>
      <c r="K88" s="574">
        <f t="shared" si="68"/>
        <v>1914.1599999999999</v>
      </c>
      <c r="L88" s="573"/>
      <c r="M88" s="573"/>
    </row>
    <row r="89" spans="1:13" x14ac:dyDescent="0.25">
      <c r="A89" s="573"/>
      <c r="B89" s="568">
        <v>42586</v>
      </c>
      <c r="C89" s="573">
        <v>15</v>
      </c>
      <c r="D89" s="574">
        <v>94.88</v>
      </c>
      <c r="E89" s="574">
        <v>0</v>
      </c>
      <c r="F89" s="574">
        <f t="shared" si="67"/>
        <v>1423.1999999999998</v>
      </c>
      <c r="G89" s="573"/>
      <c r="H89" s="575"/>
      <c r="I89" s="574"/>
      <c r="J89" s="574"/>
      <c r="K89" s="574"/>
      <c r="L89" s="573"/>
      <c r="M89" s="573"/>
    </row>
    <row r="90" spans="1:13" x14ac:dyDescent="0.25">
      <c r="A90" s="573"/>
      <c r="B90" s="568">
        <v>42594</v>
      </c>
      <c r="C90" s="573">
        <v>15</v>
      </c>
      <c r="D90" s="574">
        <v>96.85</v>
      </c>
      <c r="E90" s="574">
        <v>0</v>
      </c>
      <c r="F90" s="574">
        <f t="shared" si="67"/>
        <v>1452.75</v>
      </c>
      <c r="G90" s="573"/>
      <c r="H90" s="575"/>
      <c r="I90" s="574"/>
      <c r="J90" s="574"/>
      <c r="K90" s="574"/>
      <c r="L90" s="573"/>
      <c r="M90" s="573"/>
    </row>
    <row r="91" spans="1:13" x14ac:dyDescent="0.25">
      <c r="A91" s="573"/>
      <c r="B91" s="568">
        <v>42611</v>
      </c>
      <c r="C91" s="573">
        <v>25</v>
      </c>
      <c r="D91" s="574">
        <v>94.58</v>
      </c>
      <c r="E91" s="574">
        <v>0</v>
      </c>
      <c r="F91" s="574">
        <f t="shared" si="67"/>
        <v>2364.5</v>
      </c>
      <c r="G91" s="573"/>
      <c r="H91" s="573"/>
      <c r="I91" s="574"/>
      <c r="J91" s="574"/>
      <c r="K91" s="574"/>
      <c r="L91" s="573"/>
      <c r="M91" s="573"/>
    </row>
    <row r="92" spans="1:13" x14ac:dyDescent="0.25">
      <c r="A92" s="573"/>
      <c r="B92" s="568">
        <v>42622</v>
      </c>
      <c r="C92" s="573">
        <v>15</v>
      </c>
      <c r="D92" s="574">
        <v>92.5</v>
      </c>
      <c r="E92" s="574">
        <v>0</v>
      </c>
      <c r="F92" s="574">
        <f t="shared" si="67"/>
        <v>1387.5</v>
      </c>
      <c r="G92" s="573"/>
      <c r="H92" s="573"/>
      <c r="I92" s="574"/>
      <c r="J92" s="574"/>
      <c r="K92" s="574"/>
      <c r="L92" s="573"/>
      <c r="M92" s="573"/>
    </row>
    <row r="93" spans="1:13" x14ac:dyDescent="0.25">
      <c r="A93" s="573"/>
      <c r="B93" s="573"/>
      <c r="C93" s="573"/>
      <c r="D93" s="574"/>
      <c r="E93" s="574"/>
      <c r="F93" s="574"/>
      <c r="G93" s="573"/>
      <c r="H93" s="573"/>
      <c r="I93" s="574"/>
      <c r="J93" s="574"/>
      <c r="K93" s="574"/>
      <c r="L93" s="573"/>
      <c r="M93" s="573"/>
    </row>
    <row r="94" spans="1:13" x14ac:dyDescent="0.25">
      <c r="A94" s="573"/>
      <c r="B94" s="573"/>
      <c r="C94" s="573"/>
      <c r="D94" s="574"/>
      <c r="E94" s="574"/>
      <c r="F94" s="574"/>
      <c r="G94" s="573"/>
      <c r="H94" s="573"/>
      <c r="I94" s="574"/>
      <c r="J94" s="574"/>
      <c r="K94" s="574"/>
      <c r="L94" s="573"/>
      <c r="M94" s="573"/>
    </row>
    <row r="95" spans="1:13" x14ac:dyDescent="0.25">
      <c r="A95" s="573"/>
      <c r="B95" s="573"/>
      <c r="C95" s="573"/>
      <c r="D95" s="574"/>
      <c r="E95" s="574"/>
      <c r="F95" s="574"/>
      <c r="G95" s="573"/>
      <c r="H95" s="573"/>
      <c r="I95" s="574"/>
      <c r="J95" s="574"/>
      <c r="K95" s="574"/>
      <c r="L95" s="573"/>
      <c r="M95" s="573"/>
    </row>
    <row r="96" spans="1:13" x14ac:dyDescent="0.25">
      <c r="A96" s="573"/>
      <c r="B96" s="573"/>
      <c r="C96" s="573"/>
      <c r="D96" s="574"/>
      <c r="E96" s="574"/>
      <c r="F96" s="574"/>
      <c r="G96" s="573"/>
      <c r="H96" s="573"/>
      <c r="I96" s="574"/>
      <c r="J96" s="574"/>
      <c r="K96" s="574"/>
      <c r="L96" s="573"/>
      <c r="M96" s="573"/>
    </row>
    <row r="97" spans="1:13" x14ac:dyDescent="0.25">
      <c r="A97" s="573"/>
      <c r="B97" s="573"/>
      <c r="C97" s="573"/>
      <c r="D97" s="574"/>
      <c r="E97" s="574"/>
      <c r="F97" s="574"/>
      <c r="G97" s="573"/>
      <c r="H97" s="573"/>
      <c r="I97" s="574"/>
      <c r="J97" s="574"/>
      <c r="K97" s="574"/>
      <c r="L97" s="573"/>
      <c r="M97" s="573"/>
    </row>
    <row r="98" spans="1:13" x14ac:dyDescent="0.25">
      <c r="A98" s="573"/>
      <c r="B98" s="573"/>
      <c r="C98" s="573"/>
      <c r="D98" s="574"/>
      <c r="E98" s="574"/>
      <c r="F98" s="574"/>
      <c r="G98" s="573"/>
      <c r="H98" s="573"/>
      <c r="I98" s="574"/>
      <c r="J98" s="574"/>
      <c r="K98" s="574"/>
      <c r="L98" s="573"/>
      <c r="M98" s="573"/>
    </row>
    <row r="99" spans="1:13" x14ac:dyDescent="0.25">
      <c r="A99" s="577" t="s">
        <v>81</v>
      </c>
      <c r="B99" s="578"/>
      <c r="C99" s="578">
        <f>SUM(C83:C92)</f>
        <v>140</v>
      </c>
      <c r="D99" s="579"/>
      <c r="E99" s="579"/>
      <c r="F99" s="579">
        <f>SUM(F83:F92)</f>
        <v>13780.8</v>
      </c>
      <c r="G99" s="578"/>
      <c r="H99" s="580">
        <f>SUM(H83:H88)</f>
        <v>140</v>
      </c>
      <c r="I99" s="579"/>
      <c r="J99" s="579"/>
      <c r="K99" s="579">
        <f>SUM(K83:K88)</f>
        <v>14027.46</v>
      </c>
      <c r="L99" s="578"/>
      <c r="M99" s="579">
        <f>SUM(M83:M86)</f>
        <v>10.65</v>
      </c>
    </row>
    <row r="100" spans="1:13" ht="15.75" thickBot="1" x14ac:dyDescent="0.3">
      <c r="A100" s="581" t="s">
        <v>199</v>
      </c>
      <c r="B100" s="582"/>
      <c r="C100" s="583">
        <f>SumByColor($A$19,C83:C98)</f>
        <v>0</v>
      </c>
      <c r="D100" s="583"/>
      <c r="E100" s="583"/>
      <c r="F100" s="584">
        <f>SumByColor($A$19,F83:F98)</f>
        <v>0</v>
      </c>
      <c r="G100" s="583"/>
      <c r="H100" s="583">
        <f>SumByColor($A$19,H83:H98)</f>
        <v>0</v>
      </c>
      <c r="I100" s="583"/>
      <c r="J100" s="583"/>
      <c r="K100" s="584">
        <f>SumByColor($A$19,K83:K98)</f>
        <v>0</v>
      </c>
      <c r="L100" s="583"/>
      <c r="M100" s="584">
        <f t="shared" ref="M100" si="69"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59">
        <v>42629</v>
      </c>
      <c r="C2" s="7">
        <v>400</v>
      </c>
      <c r="D2" s="44">
        <v>4.28</v>
      </c>
      <c r="E2" s="44">
        <v>0</v>
      </c>
      <c r="F2" s="44">
        <f t="shared" ref="F2:F9" si="0">C2*D2+E2</f>
        <v>1712</v>
      </c>
      <c r="G2" s="459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1800</v>
      </c>
      <c r="T2" s="1"/>
      <c r="W2" s="110">
        <v>42727</v>
      </c>
      <c r="X2" s="9">
        <v>3.32</v>
      </c>
      <c r="Y2" s="9">
        <v>3.44</v>
      </c>
      <c r="Z2" s="9">
        <v>3.32</v>
      </c>
      <c r="AA2" s="9">
        <v>3.42</v>
      </c>
      <c r="AB2" s="104">
        <v>12705300</v>
      </c>
      <c r="AC2" s="9">
        <v>3.42</v>
      </c>
      <c r="AD2" s="40">
        <f>Y2-Z2</f>
        <v>0.12000000000000011</v>
      </c>
      <c r="AE2" s="162">
        <f>AC2/AC3-1</f>
        <v>2.39520958083832E-2</v>
      </c>
    </row>
    <row r="3" spans="1:31" x14ac:dyDescent="0.25">
      <c r="A3" s="23" t="s">
        <v>71</v>
      </c>
      <c r="B3" s="45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59">
        <v>42670</v>
      </c>
      <c r="H3" s="82">
        <v>200</v>
      </c>
      <c r="I3" s="44">
        <v>4.18</v>
      </c>
      <c r="J3" s="44">
        <v>0.02</v>
      </c>
      <c r="K3" s="44">
        <f t="shared" ref="K3:K6" si="1">H3*I3-J3</f>
        <v>835.98</v>
      </c>
      <c r="O3" s="11" t="s">
        <v>58</v>
      </c>
      <c r="Q3" s="495">
        <f>IF(Q2=0, Q4, (F18-K18)/Q2)</f>
        <v>3.5200777777777774</v>
      </c>
      <c r="T3" s="1"/>
      <c r="W3" s="110">
        <v>42726</v>
      </c>
      <c r="X3" s="9">
        <v>3.32</v>
      </c>
      <c r="Y3" s="9">
        <v>3.42</v>
      </c>
      <c r="Z3" s="9">
        <v>3.3</v>
      </c>
      <c r="AA3" s="9">
        <v>3.34</v>
      </c>
      <c r="AB3" s="104">
        <v>15337700</v>
      </c>
      <c r="AC3" s="9">
        <v>3.34</v>
      </c>
      <c r="AD3" s="40">
        <f t="shared" ref="AD3:AD66" si="2">Y3-Z3</f>
        <v>0.12000000000000011</v>
      </c>
      <c r="AE3" s="162">
        <f t="shared" ref="AE3:AE66" si="3">AC3/AC4-1</f>
        <v>1.5197568389057725E-2</v>
      </c>
    </row>
    <row r="4" spans="1:31" x14ac:dyDescent="0.25">
      <c r="B4" s="45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59">
        <v>42670</v>
      </c>
      <c r="H4" s="82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55">
        <v>3.36</v>
      </c>
      <c r="R4" s="506">
        <v>3.0000000000000001E-3</v>
      </c>
      <c r="T4" s="163"/>
      <c r="W4" s="110">
        <v>42725</v>
      </c>
      <c r="X4" s="9">
        <v>3.47</v>
      </c>
      <c r="Y4" s="9">
        <v>3.47</v>
      </c>
      <c r="Z4" s="9">
        <v>3.28</v>
      </c>
      <c r="AA4" s="9">
        <v>3.29</v>
      </c>
      <c r="AB4" s="104">
        <v>31544700</v>
      </c>
      <c r="AC4" s="9">
        <v>3.29</v>
      </c>
      <c r="AD4" s="40">
        <f t="shared" si="2"/>
        <v>0.19000000000000039</v>
      </c>
      <c r="AE4" s="162">
        <f t="shared" si="3"/>
        <v>-4.6376811594202927E-2</v>
      </c>
    </row>
    <row r="5" spans="1:31" x14ac:dyDescent="0.25">
      <c r="B5" s="459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459">
        <v>42697</v>
      </c>
      <c r="H5" s="82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6048</v>
      </c>
      <c r="W5" s="110">
        <v>42724</v>
      </c>
      <c r="X5" s="9">
        <v>3.57</v>
      </c>
      <c r="Y5" s="9">
        <v>3.57</v>
      </c>
      <c r="Z5" s="9">
        <v>3.43</v>
      </c>
      <c r="AA5" s="9">
        <v>3.45</v>
      </c>
      <c r="AB5" s="104">
        <v>16142900</v>
      </c>
      <c r="AC5" s="9">
        <v>3.45</v>
      </c>
      <c r="AD5" s="40">
        <f t="shared" si="2"/>
        <v>0.13999999999999968</v>
      </c>
      <c r="AE5" s="162">
        <f t="shared" si="3"/>
        <v>-3.3613445378151141E-2</v>
      </c>
    </row>
    <row r="6" spans="1:31" x14ac:dyDescent="0.25">
      <c r="B6" s="74">
        <v>42676</v>
      </c>
      <c r="C6" s="4">
        <v>300</v>
      </c>
      <c r="D6" s="3">
        <v>3.59</v>
      </c>
      <c r="E6" s="3">
        <v>0</v>
      </c>
      <c r="F6" s="3">
        <f t="shared" si="0"/>
        <v>1077</v>
      </c>
      <c r="G6" s="459">
        <v>42702</v>
      </c>
      <c r="H6" s="82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6336.1399999999994</v>
      </c>
      <c r="W6" s="110">
        <v>42723</v>
      </c>
      <c r="X6" s="9">
        <v>3.53</v>
      </c>
      <c r="Y6" s="9">
        <v>3.59</v>
      </c>
      <c r="Z6" s="9">
        <v>3.5</v>
      </c>
      <c r="AA6" s="9">
        <v>3.57</v>
      </c>
      <c r="AB6" s="104">
        <v>15160300</v>
      </c>
      <c r="AC6" s="9">
        <v>3.57</v>
      </c>
      <c r="AD6" s="40">
        <f t="shared" si="2"/>
        <v>8.9999999999999858E-2</v>
      </c>
      <c r="AE6" s="162">
        <f t="shared" si="3"/>
        <v>2.8089887640447841E-3</v>
      </c>
    </row>
    <row r="7" spans="1:31" x14ac:dyDescent="0.25">
      <c r="B7" s="74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"/>
      <c r="H7" s="185"/>
      <c r="I7" s="3"/>
      <c r="J7" s="3"/>
      <c r="K7" s="3"/>
      <c r="O7" s="11" t="s">
        <v>182</v>
      </c>
      <c r="Q7" s="2">
        <f>Q10+Q8</f>
        <v>146.79000000000087</v>
      </c>
      <c r="R7">
        <v>700</v>
      </c>
      <c r="W7" s="110">
        <v>42720</v>
      </c>
      <c r="X7" s="9">
        <v>3.5</v>
      </c>
      <c r="Y7" s="9">
        <v>3.57</v>
      </c>
      <c r="Z7" s="9">
        <v>3.41</v>
      </c>
      <c r="AA7" s="9">
        <v>3.56</v>
      </c>
      <c r="AB7" s="104">
        <v>93389600</v>
      </c>
      <c r="AC7" s="9">
        <v>3.56</v>
      </c>
      <c r="AD7" s="40">
        <f t="shared" si="2"/>
        <v>0.1599999999999997</v>
      </c>
      <c r="AE7" s="162">
        <f t="shared" si="3"/>
        <v>2.005730659025784E-2</v>
      </c>
    </row>
    <row r="8" spans="1:31" x14ac:dyDescent="0.25">
      <c r="B8" s="504">
        <v>42716</v>
      </c>
      <c r="C8" s="4">
        <v>400</v>
      </c>
      <c r="D8" s="3">
        <v>3.56</v>
      </c>
      <c r="E8" s="3">
        <v>0</v>
      </c>
      <c r="F8" s="3">
        <f t="shared" si="0"/>
        <v>1424</v>
      </c>
      <c r="G8" s="4"/>
      <c r="H8" s="185"/>
      <c r="I8" s="3"/>
      <c r="J8" s="3"/>
      <c r="K8" s="3"/>
      <c r="O8" s="11" t="s">
        <v>185</v>
      </c>
      <c r="P8" s="34"/>
      <c r="Q8" s="2">
        <f>K18+M18-F18+Q2*Q4</f>
        <v>-288.13999999999942</v>
      </c>
      <c r="W8" s="110">
        <v>42719</v>
      </c>
      <c r="X8" s="9">
        <v>3.42</v>
      </c>
      <c r="Y8" s="9">
        <v>3.5</v>
      </c>
      <c r="Z8" s="9">
        <v>3.4</v>
      </c>
      <c r="AA8" s="9">
        <v>3.49</v>
      </c>
      <c r="AB8" s="104">
        <v>12778100</v>
      </c>
      <c r="AC8" s="9">
        <v>3.49</v>
      </c>
      <c r="AD8" s="40">
        <f t="shared" si="2"/>
        <v>0.10000000000000009</v>
      </c>
      <c r="AE8" s="162">
        <f t="shared" si="3"/>
        <v>1.4534883720930258E-2</v>
      </c>
    </row>
    <row r="9" spans="1:31" x14ac:dyDescent="0.25">
      <c r="B9" s="504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"/>
      <c r="H9" s="185"/>
      <c r="I9" s="3"/>
      <c r="J9" s="3"/>
      <c r="K9" s="3"/>
      <c r="O9" s="11" t="s">
        <v>216</v>
      </c>
      <c r="Q9" s="138">
        <f>IF(Q2=0, 0, Q8/Q6)</f>
        <v>-4.5475636586312713E-2</v>
      </c>
      <c r="W9" s="110">
        <v>42718</v>
      </c>
      <c r="X9" s="9">
        <v>3.45</v>
      </c>
      <c r="Y9" s="9">
        <v>3.5</v>
      </c>
      <c r="Z9" s="9">
        <v>3.39</v>
      </c>
      <c r="AA9" s="9">
        <v>3.44</v>
      </c>
      <c r="AB9" s="104">
        <v>15035400</v>
      </c>
      <c r="AC9" s="9">
        <v>3.44</v>
      </c>
      <c r="AD9" s="40">
        <f t="shared" si="2"/>
        <v>0.10999999999999988</v>
      </c>
      <c r="AE9" s="162">
        <f t="shared" si="3"/>
        <v>-2.8985507246377384E-3</v>
      </c>
    </row>
    <row r="10" spans="1:31" x14ac:dyDescent="0.25">
      <c r="O10" s="11" t="s">
        <v>215</v>
      </c>
      <c r="P10" s="34"/>
      <c r="Q10" s="2">
        <f>M68</f>
        <v>434.93000000000029</v>
      </c>
      <c r="W10" s="110">
        <v>42717</v>
      </c>
      <c r="X10" s="9">
        <v>3.39</v>
      </c>
      <c r="Y10" s="9">
        <v>3.53</v>
      </c>
      <c r="Z10" s="9">
        <v>3.35</v>
      </c>
      <c r="AA10" s="9">
        <v>3.45</v>
      </c>
      <c r="AB10" s="104">
        <v>21984100</v>
      </c>
      <c r="AC10" s="9">
        <v>3.45</v>
      </c>
      <c r="AD10" s="40">
        <f t="shared" si="2"/>
        <v>0.17999999999999972</v>
      </c>
      <c r="AE10" s="162" t="e">
        <f t="shared" si="3"/>
        <v>#DIV/0!</v>
      </c>
    </row>
    <row r="11" spans="1:31" x14ac:dyDescent="0.25">
      <c r="O11" s="11" t="s">
        <v>179</v>
      </c>
      <c r="P11" s="34"/>
      <c r="Q11" s="138">
        <f>VALUE(TRIM(CLEAN(MID(U58, FIND("(", U58)+1, 6))))</f>
        <v>0.12280000000000001</v>
      </c>
      <c r="W11" s="110">
        <v>42717</v>
      </c>
      <c r="X11" s="9" t="s">
        <v>172</v>
      </c>
      <c r="Y11" s="9"/>
      <c r="Z11" s="9"/>
      <c r="AA11" s="9"/>
      <c r="AB11" s="104"/>
      <c r="AC11" s="9"/>
      <c r="AD11" s="40">
        <f t="shared" si="2"/>
        <v>0</v>
      </c>
      <c r="AE11" s="162">
        <f t="shared" si="3"/>
        <v>-1</v>
      </c>
    </row>
    <row r="12" spans="1:31" x14ac:dyDescent="0.25">
      <c r="W12" s="110">
        <v>42716</v>
      </c>
      <c r="X12" s="9">
        <v>3.68</v>
      </c>
      <c r="Y12" s="9">
        <v>3.7</v>
      </c>
      <c r="Z12" s="9">
        <v>3.47</v>
      </c>
      <c r="AA12" s="9">
        <v>3.49</v>
      </c>
      <c r="AB12" s="104">
        <v>28424200</v>
      </c>
      <c r="AC12" s="9">
        <v>3.39</v>
      </c>
      <c r="AD12" s="40">
        <f t="shared" si="2"/>
        <v>0.22999999999999998</v>
      </c>
      <c r="AE12" s="162">
        <f t="shared" si="3"/>
        <v>-4.7752808988763995E-2</v>
      </c>
    </row>
    <row r="13" spans="1:31" x14ac:dyDescent="0.25">
      <c r="W13" s="110">
        <v>42713</v>
      </c>
      <c r="X13" s="9">
        <v>3.69</v>
      </c>
      <c r="Y13" s="9">
        <v>3.72</v>
      </c>
      <c r="Z13" s="9">
        <v>3.63</v>
      </c>
      <c r="AA13" s="9">
        <v>3.67</v>
      </c>
      <c r="AB13" s="104">
        <v>20546900</v>
      </c>
      <c r="AC13" s="9">
        <v>3.56</v>
      </c>
      <c r="AD13" s="40">
        <f t="shared" si="2"/>
        <v>9.0000000000000302E-2</v>
      </c>
      <c r="AE13" s="162">
        <f t="shared" si="3"/>
        <v>-8.3565459610027704E-3</v>
      </c>
    </row>
    <row r="14" spans="1:31" x14ac:dyDescent="0.25">
      <c r="W14" s="110">
        <v>42712</v>
      </c>
      <c r="X14" s="9">
        <v>3.65</v>
      </c>
      <c r="Y14" s="9">
        <v>3.73</v>
      </c>
      <c r="Z14" s="9">
        <v>3.63</v>
      </c>
      <c r="AA14" s="9">
        <v>3.7</v>
      </c>
      <c r="AB14" s="104">
        <v>18816200</v>
      </c>
      <c r="AC14" s="9">
        <v>3.59</v>
      </c>
      <c r="AD14" s="40">
        <f t="shared" si="2"/>
        <v>0.10000000000000009</v>
      </c>
      <c r="AE14" s="162">
        <f t="shared" si="3"/>
        <v>2.8653295128939771E-2</v>
      </c>
    </row>
    <row r="15" spans="1:31" x14ac:dyDescent="0.25">
      <c r="W15" s="110">
        <v>42711</v>
      </c>
      <c r="X15" s="9">
        <v>3.53</v>
      </c>
      <c r="Y15" s="9">
        <v>3.69</v>
      </c>
      <c r="Z15" s="9">
        <v>3.53</v>
      </c>
      <c r="AA15" s="9">
        <v>3.6</v>
      </c>
      <c r="AB15" s="104">
        <v>22919100</v>
      </c>
      <c r="AC15" s="9">
        <v>3.49</v>
      </c>
      <c r="AD15" s="40">
        <f t="shared" si="2"/>
        <v>0.16000000000000014</v>
      </c>
      <c r="AE15" s="162">
        <f t="shared" si="3"/>
        <v>2.0467836257310079E-2</v>
      </c>
    </row>
    <row r="16" spans="1:31" x14ac:dyDescent="0.25">
      <c r="W16" s="110">
        <v>42710</v>
      </c>
      <c r="X16" s="9">
        <v>3.46</v>
      </c>
      <c r="Y16" s="9">
        <v>3.53</v>
      </c>
      <c r="Z16" s="9">
        <v>3.41</v>
      </c>
      <c r="AA16" s="9">
        <v>3.53</v>
      </c>
      <c r="AB16" s="104">
        <v>17303500</v>
      </c>
      <c r="AC16" s="9">
        <v>3.42</v>
      </c>
      <c r="AD16" s="40">
        <f t="shared" si="2"/>
        <v>0.11999999999999966</v>
      </c>
      <c r="AE16" s="162">
        <f t="shared" si="3"/>
        <v>3.0120481927710774E-2</v>
      </c>
    </row>
    <row r="17" spans="1:31" x14ac:dyDescent="0.25">
      <c r="H17" s="72"/>
      <c r="W17" s="110">
        <v>42709</v>
      </c>
      <c r="X17" s="9">
        <v>3.51</v>
      </c>
      <c r="Y17" s="9">
        <v>3.6</v>
      </c>
      <c r="Z17" s="9">
        <v>3.35</v>
      </c>
      <c r="AA17" s="9">
        <v>3.42</v>
      </c>
      <c r="AB17" s="104">
        <v>30097600</v>
      </c>
      <c r="AC17" s="9">
        <v>3.32</v>
      </c>
      <c r="AD17" s="40">
        <f t="shared" si="2"/>
        <v>0.25</v>
      </c>
      <c r="AE17" s="162">
        <f t="shared" si="3"/>
        <v>-1.7751479289940808E-2</v>
      </c>
    </row>
    <row r="18" spans="1:31" x14ac:dyDescent="0.25">
      <c r="A18" s="32" t="s">
        <v>81</v>
      </c>
      <c r="B18" s="14"/>
      <c r="C18" s="14">
        <f>SUM(C2:C17)</f>
        <v>3400</v>
      </c>
      <c r="D18" s="18"/>
      <c r="E18" s="18"/>
      <c r="F18" s="18">
        <f>SUM(F2:F17)</f>
        <v>12644</v>
      </c>
      <c r="G18" s="14"/>
      <c r="H18" s="14">
        <f>SUM(H2:H7)</f>
        <v>1600</v>
      </c>
      <c r="I18" s="18"/>
      <c r="J18" s="18"/>
      <c r="K18" s="18">
        <f>SUM(K2:K7)</f>
        <v>6307.8600000000006</v>
      </c>
      <c r="L18" s="14"/>
      <c r="M18" s="18">
        <f>SUM(M2:M5)</f>
        <v>0</v>
      </c>
      <c r="W18" s="110">
        <v>42706</v>
      </c>
      <c r="X18" s="9">
        <v>3.53</v>
      </c>
      <c r="Y18" s="9">
        <v>3.55</v>
      </c>
      <c r="Z18" s="9">
        <v>3.46</v>
      </c>
      <c r="AA18" s="9">
        <v>3.48</v>
      </c>
      <c r="AB18" s="104">
        <v>14274000</v>
      </c>
      <c r="AC18" s="9">
        <v>3.38</v>
      </c>
      <c r="AD18" s="40">
        <f t="shared" si="2"/>
        <v>8.9999999999999858E-2</v>
      </c>
      <c r="AE18" s="162">
        <f t="shared" si="3"/>
        <v>-5.8823529411764497E-3</v>
      </c>
    </row>
    <row r="19" spans="1:31" ht="15.75" thickBot="1" x14ac:dyDescent="0.3">
      <c r="A19" s="356" t="s">
        <v>199</v>
      </c>
      <c r="B19" s="357"/>
      <c r="C19" s="358">
        <f>SumByColor($A$19,C2:C17)</f>
        <v>1600</v>
      </c>
      <c r="D19" s="358"/>
      <c r="E19" s="358"/>
      <c r="F19" s="359">
        <f>SumByColor($A$19,F2:F17)</f>
        <v>6204</v>
      </c>
      <c r="G19" s="358"/>
      <c r="H19" s="358">
        <f>SumByColor($A$19,H2:H17)</f>
        <v>1600</v>
      </c>
      <c r="I19" s="358"/>
      <c r="J19" s="358"/>
      <c r="K19" s="359">
        <f>SumByColor($A$19,K2:K17)</f>
        <v>6308</v>
      </c>
      <c r="L19" s="358"/>
      <c r="M19" s="599">
        <f>SumByColor($A$19,M2:M17)</f>
        <v>0</v>
      </c>
      <c r="W19" s="110">
        <v>42705</v>
      </c>
      <c r="X19" s="9">
        <v>3.63</v>
      </c>
      <c r="Y19" s="9">
        <v>3.68</v>
      </c>
      <c r="Z19" s="9">
        <v>3.48</v>
      </c>
      <c r="AA19" s="9">
        <v>3.51</v>
      </c>
      <c r="AB19" s="104">
        <v>21100400</v>
      </c>
      <c r="AC19" s="9">
        <v>3.4</v>
      </c>
      <c r="AD19" s="40">
        <f t="shared" si="2"/>
        <v>0.20000000000000018</v>
      </c>
      <c r="AE19" s="162">
        <f t="shared" si="3"/>
        <v>-3.9548022598870136E-2</v>
      </c>
    </row>
    <row r="20" spans="1:31" x14ac:dyDescent="0.25">
      <c r="W20" s="110">
        <v>42704</v>
      </c>
      <c r="X20" s="9">
        <v>3.67</v>
      </c>
      <c r="Y20" s="9">
        <v>3.73</v>
      </c>
      <c r="Z20" s="9">
        <v>3.64</v>
      </c>
      <c r="AA20" s="9">
        <v>3.65</v>
      </c>
      <c r="AB20" s="104">
        <v>18109000</v>
      </c>
      <c r="AC20" s="9">
        <v>3.54</v>
      </c>
      <c r="AD20" s="40">
        <f t="shared" si="2"/>
        <v>8.9999999999999858E-2</v>
      </c>
      <c r="AE20" s="162">
        <f t="shared" si="3"/>
        <v>-5.6179775280899014E-3</v>
      </c>
    </row>
    <row r="21" spans="1:31" x14ac:dyDescent="0.25">
      <c r="W21" s="110">
        <v>42703</v>
      </c>
      <c r="X21" s="9">
        <v>3.74</v>
      </c>
      <c r="Y21" s="9">
        <v>3.76</v>
      </c>
      <c r="Z21" s="9">
        <v>3.66</v>
      </c>
      <c r="AA21" s="9">
        <v>3.67</v>
      </c>
      <c r="AB21" s="104">
        <v>12998900</v>
      </c>
      <c r="AC21" s="9">
        <v>3.56</v>
      </c>
      <c r="AD21" s="40">
        <f t="shared" si="2"/>
        <v>9.9999999999999645E-2</v>
      </c>
      <c r="AE21" s="162">
        <f t="shared" si="3"/>
        <v>-1.9283746556473802E-2</v>
      </c>
    </row>
    <row r="22" spans="1:31" x14ac:dyDescent="0.25">
      <c r="W22" s="110">
        <v>42702</v>
      </c>
      <c r="X22" s="9">
        <v>3.67</v>
      </c>
      <c r="Y22" s="9">
        <v>3.78</v>
      </c>
      <c r="Z22" s="9">
        <v>3.67</v>
      </c>
      <c r="AA22" s="9">
        <v>3.74</v>
      </c>
      <c r="AB22" s="104">
        <v>16108400</v>
      </c>
      <c r="AC22" s="9">
        <v>3.63</v>
      </c>
      <c r="AD22" s="40">
        <f t="shared" si="2"/>
        <v>0.10999999999999988</v>
      </c>
      <c r="AE22" s="162">
        <f t="shared" si="3"/>
        <v>1.3966480446927276E-2</v>
      </c>
    </row>
    <row r="23" spans="1:31" x14ac:dyDescent="0.25">
      <c r="W23" s="110">
        <v>42699</v>
      </c>
      <c r="X23" s="9">
        <v>3.63</v>
      </c>
      <c r="Y23" s="9">
        <v>3.7</v>
      </c>
      <c r="Z23" s="9">
        <v>3.62</v>
      </c>
      <c r="AA23" s="9">
        <v>3.69</v>
      </c>
      <c r="AB23" s="104">
        <v>5704100</v>
      </c>
      <c r="AC23" s="9">
        <v>3.58</v>
      </c>
      <c r="AD23" s="40">
        <f t="shared" si="2"/>
        <v>8.0000000000000071E-2</v>
      </c>
      <c r="AE23" s="162">
        <f t="shared" si="3"/>
        <v>1.9943019943019946E-2</v>
      </c>
    </row>
    <row r="24" spans="1:31" x14ac:dyDescent="0.25">
      <c r="W24" s="110">
        <v>42697</v>
      </c>
      <c r="X24" s="9">
        <v>3.55</v>
      </c>
      <c r="Y24" s="9">
        <v>3.62</v>
      </c>
      <c r="Z24" s="9">
        <v>3.55</v>
      </c>
      <c r="AA24" s="9">
        <v>3.62</v>
      </c>
      <c r="AB24" s="104">
        <v>10192600</v>
      </c>
      <c r="AC24" s="9">
        <v>3.51</v>
      </c>
      <c r="AD24" s="40">
        <f t="shared" si="2"/>
        <v>7.0000000000000284E-2</v>
      </c>
      <c r="AE24" s="162">
        <f t="shared" si="3"/>
        <v>8.6206896551723755E-3</v>
      </c>
    </row>
    <row r="25" spans="1:31" x14ac:dyDescent="0.25">
      <c r="W25" s="110">
        <v>42696</v>
      </c>
      <c r="X25" s="9">
        <v>3.54</v>
      </c>
      <c r="Y25" s="9">
        <v>3.6</v>
      </c>
      <c r="Z25" s="9">
        <v>3.52</v>
      </c>
      <c r="AA25" s="9">
        <v>3.59</v>
      </c>
      <c r="AB25" s="104">
        <v>15493900</v>
      </c>
      <c r="AC25" s="9">
        <v>3.48</v>
      </c>
      <c r="AD25" s="40">
        <f t="shared" si="2"/>
        <v>8.0000000000000071E-2</v>
      </c>
      <c r="AE25" s="162">
        <f t="shared" si="3"/>
        <v>2.3529411764705799E-2</v>
      </c>
    </row>
    <row r="26" spans="1:31" x14ac:dyDescent="0.25">
      <c r="W26" s="110">
        <v>42695</v>
      </c>
      <c r="X26" s="9">
        <v>3.47</v>
      </c>
      <c r="Y26" s="9">
        <v>3.52</v>
      </c>
      <c r="Z26" s="9">
        <v>3.45</v>
      </c>
      <c r="AA26" s="9">
        <v>3.51</v>
      </c>
      <c r="AB26" s="104">
        <v>16942100</v>
      </c>
      <c r="AC26" s="9">
        <v>3.4</v>
      </c>
      <c r="AD26" s="40">
        <f t="shared" si="2"/>
        <v>6.999999999999984E-2</v>
      </c>
      <c r="AE26" s="162">
        <f t="shared" si="3"/>
        <v>2.4096385542168752E-2</v>
      </c>
    </row>
    <row r="27" spans="1:31" x14ac:dyDescent="0.25">
      <c r="W27" s="110">
        <v>42692</v>
      </c>
      <c r="X27" s="9">
        <v>3.39</v>
      </c>
      <c r="Y27" s="9">
        <v>3.44</v>
      </c>
      <c r="Z27" s="9">
        <v>3.35</v>
      </c>
      <c r="AA27" s="9">
        <v>3.42</v>
      </c>
      <c r="AB27" s="104">
        <v>12626800</v>
      </c>
      <c r="AC27" s="9">
        <v>3.32</v>
      </c>
      <c r="AD27" s="40">
        <f t="shared" si="2"/>
        <v>8.9999999999999858E-2</v>
      </c>
      <c r="AE27" s="162">
        <f t="shared" si="3"/>
        <v>1.8404907975460238E-2</v>
      </c>
    </row>
    <row r="28" spans="1:31" x14ac:dyDescent="0.25">
      <c r="W28" s="110">
        <v>42691</v>
      </c>
      <c r="X28" s="9">
        <v>3.46</v>
      </c>
      <c r="Y28" s="9">
        <v>3.48</v>
      </c>
      <c r="Z28" s="9">
        <v>3.36</v>
      </c>
      <c r="AA28" s="9">
        <v>3.36</v>
      </c>
      <c r="AB28" s="104">
        <v>16910400</v>
      </c>
      <c r="AC28" s="9">
        <v>3.26</v>
      </c>
      <c r="AD28" s="40">
        <f t="shared" si="2"/>
        <v>0.12000000000000011</v>
      </c>
      <c r="AE28" s="162">
        <f t="shared" si="3"/>
        <v>-2.1021021021021102E-2</v>
      </c>
    </row>
    <row r="29" spans="1:31" x14ac:dyDescent="0.25">
      <c r="W29" s="110">
        <v>42690</v>
      </c>
      <c r="X29" s="9">
        <v>3.3</v>
      </c>
      <c r="Y29" s="9">
        <v>3.47</v>
      </c>
      <c r="Z29" s="9">
        <v>3.28</v>
      </c>
      <c r="AA29" s="9">
        <v>3.43</v>
      </c>
      <c r="AB29" s="104">
        <v>24529600</v>
      </c>
      <c r="AC29" s="9">
        <v>3.33</v>
      </c>
      <c r="AD29" s="40">
        <f t="shared" si="2"/>
        <v>0.19000000000000039</v>
      </c>
      <c r="AE29" s="162">
        <f t="shared" si="3"/>
        <v>4.0624999999999911E-2</v>
      </c>
    </row>
    <row r="30" spans="1:31" x14ac:dyDescent="0.25">
      <c r="W30" s="110">
        <v>42689</v>
      </c>
      <c r="X30" s="9">
        <v>3.24</v>
      </c>
      <c r="Y30" s="9">
        <v>3.3</v>
      </c>
      <c r="Z30" s="9">
        <v>3.22</v>
      </c>
      <c r="AA30" s="9">
        <v>3.3</v>
      </c>
      <c r="AB30" s="104">
        <v>13537500</v>
      </c>
      <c r="AC30" s="9">
        <v>3.2</v>
      </c>
      <c r="AD30" s="40">
        <f t="shared" si="2"/>
        <v>7.9999999999999627E-2</v>
      </c>
      <c r="AE30" s="162">
        <f t="shared" si="3"/>
        <v>1.9108280254777066E-2</v>
      </c>
    </row>
    <row r="31" spans="1:31" x14ac:dyDescent="0.25">
      <c r="W31" s="110">
        <v>42688</v>
      </c>
      <c r="X31" s="9">
        <v>3.15</v>
      </c>
      <c r="Y31" s="9">
        <v>3.24</v>
      </c>
      <c r="Z31" s="9">
        <v>3.14</v>
      </c>
      <c r="AA31" s="9">
        <v>3.24</v>
      </c>
      <c r="AB31" s="104">
        <v>15433900</v>
      </c>
      <c r="AC31" s="9">
        <v>3.14</v>
      </c>
      <c r="AD31" s="40">
        <f t="shared" si="2"/>
        <v>0.10000000000000009</v>
      </c>
      <c r="AE31" s="162">
        <f t="shared" si="3"/>
        <v>1.9480519480519431E-2</v>
      </c>
    </row>
    <row r="32" spans="1:31" x14ac:dyDescent="0.25">
      <c r="W32" s="110">
        <v>42685</v>
      </c>
      <c r="X32" s="9">
        <v>3.15</v>
      </c>
      <c r="Y32" s="9">
        <v>3.23</v>
      </c>
      <c r="Z32" s="9">
        <v>3.11</v>
      </c>
      <c r="AA32" s="9">
        <v>3.18</v>
      </c>
      <c r="AB32" s="104">
        <v>18806400</v>
      </c>
      <c r="AC32" s="9">
        <v>3.08</v>
      </c>
      <c r="AD32" s="40">
        <f t="shared" si="2"/>
        <v>0.12000000000000011</v>
      </c>
      <c r="AE32" s="162">
        <f t="shared" si="3"/>
        <v>6.5359477124182774E-3</v>
      </c>
    </row>
    <row r="33" spans="2:31" x14ac:dyDescent="0.25">
      <c r="W33" s="110">
        <v>42684</v>
      </c>
      <c r="X33" s="9">
        <v>3.23</v>
      </c>
      <c r="Y33" s="9">
        <v>3.26</v>
      </c>
      <c r="Z33" s="9">
        <v>3.15</v>
      </c>
      <c r="AA33" s="9">
        <v>3.16</v>
      </c>
      <c r="AB33" s="104">
        <v>21524600</v>
      </c>
      <c r="AC33" s="9">
        <v>3.06</v>
      </c>
      <c r="AD33" s="40">
        <f t="shared" si="2"/>
        <v>0.10999999999999988</v>
      </c>
      <c r="AE33" s="162">
        <f t="shared" si="3"/>
        <v>-1.6077170418006381E-2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42683</v>
      </c>
      <c r="X34" s="9">
        <v>3.19</v>
      </c>
      <c r="Y34" s="9">
        <v>3.22</v>
      </c>
      <c r="Z34" s="9">
        <v>3.13</v>
      </c>
      <c r="AA34" s="9">
        <v>3.21</v>
      </c>
      <c r="AB34" s="104">
        <v>22316500</v>
      </c>
      <c r="AC34" s="9">
        <v>3.11</v>
      </c>
      <c r="AD34" s="40">
        <f t="shared" si="2"/>
        <v>9.0000000000000302E-2</v>
      </c>
      <c r="AE34" s="162">
        <f t="shared" si="3"/>
        <v>-9.5541401273886439E-3</v>
      </c>
    </row>
    <row r="35" spans="2:31" x14ac:dyDescent="0.25">
      <c r="B35" s="191" t="s">
        <v>114</v>
      </c>
      <c r="C35" s="191" t="s">
        <v>147</v>
      </c>
      <c r="D35" s="192" t="s">
        <v>146</v>
      </c>
      <c r="E35" s="194" t="s">
        <v>148</v>
      </c>
      <c r="F35" s="195" t="s">
        <v>65</v>
      </c>
      <c r="G35" s="229" t="s">
        <v>152</v>
      </c>
      <c r="H35" s="195" t="s">
        <v>88</v>
      </c>
      <c r="I35" s="229" t="s">
        <v>156</v>
      </c>
      <c r="W35" s="110">
        <v>42682</v>
      </c>
      <c r="X35" s="9">
        <v>3.25</v>
      </c>
      <c r="Y35" s="9">
        <v>3.31</v>
      </c>
      <c r="Z35" s="9">
        <v>3.21</v>
      </c>
      <c r="AA35" s="9">
        <v>3.24</v>
      </c>
      <c r="AB35" s="104">
        <v>27615500</v>
      </c>
      <c r="AC35" s="9">
        <v>3.14</v>
      </c>
      <c r="AD35" s="40">
        <f t="shared" si="2"/>
        <v>0.10000000000000009</v>
      </c>
      <c r="AE35" s="162">
        <f t="shared" si="3"/>
        <v>9.6463022508039842E-3</v>
      </c>
    </row>
    <row r="36" spans="2:31" x14ac:dyDescent="0.25">
      <c r="B36" s="193">
        <v>42629</v>
      </c>
      <c r="C36" s="237">
        <v>400</v>
      </c>
      <c r="D36" s="553">
        <v>4.28</v>
      </c>
      <c r="E36" s="40">
        <v>4.28</v>
      </c>
      <c r="F36" s="40">
        <f t="shared" ref="F36:F42" si="4">C36*(E36-D36)</f>
        <v>0</v>
      </c>
      <c r="G36" s="40">
        <f t="shared" ref="G36:G42" si="5">D36*C36</f>
        <v>1712</v>
      </c>
      <c r="H36" s="232">
        <f t="shared" ref="H36:H42" si="6">(E36-D36)/D36</f>
        <v>0</v>
      </c>
      <c r="I36" s="40"/>
      <c r="W36" s="110">
        <v>42681</v>
      </c>
      <c r="X36" s="9">
        <v>3.2</v>
      </c>
      <c r="Y36" s="9">
        <v>3.29</v>
      </c>
      <c r="Z36" s="9">
        <v>3.16</v>
      </c>
      <c r="AA36" s="9">
        <v>3.21</v>
      </c>
      <c r="AB36" s="104">
        <v>30989400</v>
      </c>
      <c r="AC36" s="9">
        <v>3.11</v>
      </c>
      <c r="AD36" s="40">
        <f t="shared" si="2"/>
        <v>0.12999999999999989</v>
      </c>
      <c r="AE36" s="162">
        <f t="shared" si="3"/>
        <v>2.64026402640265E-2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4"/>
        <v>7.9999999999998295</v>
      </c>
      <c r="G37" s="40">
        <f t="shared" si="5"/>
        <v>1712</v>
      </c>
      <c r="H37" s="232">
        <f t="shared" si="6"/>
        <v>4.6728971962615821E-3</v>
      </c>
      <c r="I37" s="40"/>
      <c r="W37" s="110">
        <v>42678</v>
      </c>
      <c r="X37" s="9">
        <v>3.17</v>
      </c>
      <c r="Y37" s="9">
        <v>3.24</v>
      </c>
      <c r="Z37" s="9">
        <v>3.1</v>
      </c>
      <c r="AA37" s="9">
        <v>3.12</v>
      </c>
      <c r="AB37" s="104">
        <v>43146000</v>
      </c>
      <c r="AC37" s="9">
        <v>3.03</v>
      </c>
      <c r="AD37" s="40">
        <f t="shared" si="2"/>
        <v>0.14000000000000012</v>
      </c>
      <c r="AE37" s="162">
        <f t="shared" si="3"/>
        <v>-3.2894736842106198E-3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4"/>
        <v>-28.000000000000114</v>
      </c>
      <c r="G38" s="40">
        <f t="shared" si="5"/>
        <v>1712</v>
      </c>
      <c r="H38" s="232">
        <f t="shared" si="6"/>
        <v>-1.6355140186915952E-2</v>
      </c>
      <c r="I38" s="40"/>
      <c r="W38" s="110">
        <v>42677</v>
      </c>
      <c r="X38" s="9">
        <v>3.42</v>
      </c>
      <c r="Y38" s="9">
        <v>3.43</v>
      </c>
      <c r="Z38" s="9">
        <v>3.12</v>
      </c>
      <c r="AA38" s="9">
        <v>3.13</v>
      </c>
      <c r="AB38" s="104">
        <v>54916600</v>
      </c>
      <c r="AC38" s="9">
        <v>3.04</v>
      </c>
      <c r="AD38" s="40">
        <f t="shared" si="2"/>
        <v>0.31000000000000005</v>
      </c>
      <c r="AE38" s="162">
        <f t="shared" si="3"/>
        <v>-7.5987841945288737E-2</v>
      </c>
    </row>
    <row r="39" spans="2:31" x14ac:dyDescent="0.25">
      <c r="B39" s="193">
        <v>42634</v>
      </c>
      <c r="C39" s="7">
        <v>800</v>
      </c>
      <c r="D39" s="552">
        <v>4.18</v>
      </c>
      <c r="E39" s="40">
        <v>4.13</v>
      </c>
      <c r="F39" s="40">
        <f t="shared" si="4"/>
        <v>-39.999999999999858</v>
      </c>
      <c r="G39" s="40">
        <f t="shared" si="5"/>
        <v>3344</v>
      </c>
      <c r="H39" s="232">
        <f t="shared" si="6"/>
        <v>-1.1961722488038236E-2</v>
      </c>
      <c r="I39" s="40"/>
      <c r="W39" s="110">
        <v>42676</v>
      </c>
      <c r="X39" s="9">
        <v>3.8</v>
      </c>
      <c r="Y39" s="9">
        <v>3.8</v>
      </c>
      <c r="Z39" s="9">
        <v>3.38</v>
      </c>
      <c r="AA39" s="9">
        <v>3.39</v>
      </c>
      <c r="AB39" s="104">
        <v>85892100</v>
      </c>
      <c r="AC39" s="9">
        <v>3.29</v>
      </c>
      <c r="AD39" s="40">
        <f t="shared" si="2"/>
        <v>0.41999999999999993</v>
      </c>
      <c r="AE39" s="162">
        <f t="shared" si="3"/>
        <v>-0.13648293963254599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4"/>
        <v>67.960000000000065</v>
      </c>
      <c r="G40" s="40">
        <f t="shared" si="5"/>
        <v>1664.04</v>
      </c>
      <c r="H40" s="232">
        <f t="shared" si="6"/>
        <v>4.0840364414317001E-2</v>
      </c>
      <c r="I40" s="40"/>
      <c r="O40" s="614" t="s">
        <v>78</v>
      </c>
      <c r="P40" s="614"/>
      <c r="W40" s="110">
        <v>42675</v>
      </c>
      <c r="X40" s="9">
        <v>4.04</v>
      </c>
      <c r="Y40" s="9">
        <v>4.07</v>
      </c>
      <c r="Z40" s="9">
        <v>3.9</v>
      </c>
      <c r="AA40" s="9">
        <v>3.93</v>
      </c>
      <c r="AB40" s="104">
        <v>19346400</v>
      </c>
      <c r="AC40" s="9">
        <v>3.81</v>
      </c>
      <c r="AD40" s="40">
        <f t="shared" si="2"/>
        <v>0.17000000000000037</v>
      </c>
      <c r="AE40" s="162">
        <f t="shared" si="3"/>
        <v>-2.3076923076922995E-2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4"/>
        <v>-3.9999999999906777E-2</v>
      </c>
      <c r="G41" s="40">
        <f t="shared" si="5"/>
        <v>1664.04</v>
      </c>
      <c r="H41" s="232">
        <f t="shared" si="6"/>
        <v>-2.4037883704662615E-5</v>
      </c>
      <c r="I41" s="40"/>
      <c r="O41" s="83">
        <v>1.1000000000000001</v>
      </c>
      <c r="P41" s="83">
        <f>O41*$Q$4</f>
        <v>3.6960000000000002</v>
      </c>
      <c r="Q41" s="2"/>
      <c r="W41" s="110">
        <v>42674</v>
      </c>
      <c r="X41" s="9">
        <v>4.05</v>
      </c>
      <c r="Y41" s="9">
        <v>4.09</v>
      </c>
      <c r="Z41" s="9">
        <v>4</v>
      </c>
      <c r="AA41" s="9">
        <v>4.0199999999999996</v>
      </c>
      <c r="AB41" s="104">
        <v>23321700</v>
      </c>
      <c r="AC41" s="9">
        <v>3.9</v>
      </c>
      <c r="AD41" s="40">
        <f t="shared" si="2"/>
        <v>8.9999999999999858E-2</v>
      </c>
      <c r="AE41" s="162">
        <f t="shared" si="3"/>
        <v>-2.5575447570332921E-3</v>
      </c>
    </row>
    <row r="42" spans="2:31" ht="20.25" thickBot="1" x14ac:dyDescent="0.35">
      <c r="B42" s="193">
        <v>42648</v>
      </c>
      <c r="C42" s="7">
        <v>800</v>
      </c>
      <c r="D42" s="552">
        <v>4.0900499999999997</v>
      </c>
      <c r="E42" s="40">
        <v>4.03</v>
      </c>
      <c r="F42" s="236">
        <f t="shared" si="4"/>
        <v>-48.039999999999594</v>
      </c>
      <c r="G42" s="40">
        <f t="shared" si="5"/>
        <v>3272.04</v>
      </c>
      <c r="H42" s="232">
        <f t="shared" si="6"/>
        <v>-1.4681972103030402E-2</v>
      </c>
      <c r="I42" s="552">
        <v>4</v>
      </c>
      <c r="O42" s="83">
        <v>1.0900000000000001</v>
      </c>
      <c r="P42" s="83">
        <f t="shared" ref="P42:P61" si="7">O42*$Q$4</f>
        <v>3.6624000000000003</v>
      </c>
      <c r="Q42" s="2"/>
      <c r="T42" s="91" t="s">
        <v>113</v>
      </c>
      <c r="W42" s="110">
        <v>42671</v>
      </c>
      <c r="X42" s="9">
        <v>4.16</v>
      </c>
      <c r="Y42" s="9">
        <v>4.24</v>
      </c>
      <c r="Z42" s="9">
        <v>4.03</v>
      </c>
      <c r="AA42" s="9">
        <v>4.03</v>
      </c>
      <c r="AB42" s="104">
        <v>20753500</v>
      </c>
      <c r="AC42" s="9">
        <v>3.91</v>
      </c>
      <c r="AD42" s="40">
        <f t="shared" si="2"/>
        <v>0.20999999999999996</v>
      </c>
      <c r="AE42" s="162">
        <f t="shared" si="3"/>
        <v>-3.2178217821782207E-2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8">C43*(E43-D43)</f>
        <v>-80.039999999999623</v>
      </c>
      <c r="G43" s="40">
        <f t="shared" ref="G43" si="9">D43*C43</f>
        <v>3272.04</v>
      </c>
      <c r="H43" s="232">
        <f t="shared" ref="H43" si="10">(E43-D43)/D43</f>
        <v>-2.4461803645432094E-2</v>
      </c>
      <c r="I43" s="40"/>
      <c r="O43" s="83">
        <v>1.08</v>
      </c>
      <c r="P43" s="83">
        <f t="shared" si="7"/>
        <v>3.6288</v>
      </c>
      <c r="Q43" s="2"/>
      <c r="T43" s="128" t="s">
        <v>98</v>
      </c>
      <c r="U43" s="98">
        <v>3.42</v>
      </c>
      <c r="W43" s="110">
        <v>42670</v>
      </c>
      <c r="X43" s="9">
        <v>4.0999999999999996</v>
      </c>
      <c r="Y43" s="9">
        <v>4.26</v>
      </c>
      <c r="Z43" s="9">
        <v>4.0199999999999996</v>
      </c>
      <c r="AA43" s="9">
        <v>4.17</v>
      </c>
      <c r="AB43" s="104">
        <v>24739300</v>
      </c>
      <c r="AC43" s="9">
        <v>4.04</v>
      </c>
      <c r="AD43" s="40">
        <f t="shared" si="2"/>
        <v>0.24000000000000021</v>
      </c>
      <c r="AE43" s="162">
        <f t="shared" si="3"/>
        <v>1.7632241813601901E-2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1">C44*(E44-D44)</f>
        <v>111.96000000000055</v>
      </c>
      <c r="G44" s="40">
        <f t="shared" ref="G44" si="12">D44*C44</f>
        <v>3272.04</v>
      </c>
      <c r="H44" s="232">
        <f t="shared" ref="H44" si="13">(E44-D44)/D44</f>
        <v>3.4217185608978053E-2</v>
      </c>
      <c r="I44" s="202" t="s">
        <v>327</v>
      </c>
      <c r="O44" s="83">
        <v>1.07</v>
      </c>
      <c r="P44" s="83">
        <f t="shared" si="7"/>
        <v>3.5952000000000002</v>
      </c>
      <c r="Q44" s="2"/>
      <c r="T44" s="93" t="s">
        <v>99</v>
      </c>
      <c r="U44" s="88">
        <v>3.42</v>
      </c>
      <c r="W44" s="110">
        <v>42669</v>
      </c>
      <c r="X44" s="9">
        <v>4.1100000000000003</v>
      </c>
      <c r="Y44" s="9">
        <v>4.13</v>
      </c>
      <c r="Z44" s="9">
        <v>4.05</v>
      </c>
      <c r="AA44" s="9">
        <v>4.09</v>
      </c>
      <c r="AB44" s="104">
        <v>7883700</v>
      </c>
      <c r="AC44" s="9">
        <v>3.97</v>
      </c>
      <c r="AD44" s="40">
        <f t="shared" si="2"/>
        <v>8.0000000000000071E-2</v>
      </c>
      <c r="AE44" s="162">
        <f t="shared" si="3"/>
        <v>-5.0125313283208017E-3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51" si="14">C45*(E45-D45)</f>
        <v>-8.0399999999997362</v>
      </c>
      <c r="G45" s="40">
        <f t="shared" ref="G45:G51" si="15">D45*C45</f>
        <v>3272.04</v>
      </c>
      <c r="H45" s="232">
        <f t="shared" ref="H45:H51" si="16">(E45-D45)/D45</f>
        <v>-2.4571826750283423E-3</v>
      </c>
      <c r="I45" s="40"/>
      <c r="O45" s="83">
        <v>1.06</v>
      </c>
      <c r="P45" s="83">
        <f t="shared" si="7"/>
        <v>3.5615999999999999</v>
      </c>
      <c r="Q45" s="2"/>
      <c r="T45" s="93" t="s">
        <v>100</v>
      </c>
      <c r="U45" s="88" t="s">
        <v>593</v>
      </c>
      <c r="W45" s="110">
        <v>42668</v>
      </c>
      <c r="X45" s="9">
        <v>4.0999999999999996</v>
      </c>
      <c r="Y45" s="9">
        <v>4.1399999999999997</v>
      </c>
      <c r="Z45" s="9">
        <v>4.07</v>
      </c>
      <c r="AA45" s="9">
        <v>4.1100000000000003</v>
      </c>
      <c r="AB45" s="104">
        <v>8635300</v>
      </c>
      <c r="AC45" s="9">
        <v>3.99</v>
      </c>
      <c r="AD45" s="40">
        <f t="shared" si="2"/>
        <v>6.9999999999999396E-2</v>
      </c>
      <c r="AE45" s="162">
        <f t="shared" si="3"/>
        <v>2.5125628140703071E-3</v>
      </c>
    </row>
    <row r="46" spans="2:31" x14ac:dyDescent="0.25">
      <c r="B46" s="193">
        <v>42670</v>
      </c>
      <c r="C46" s="237">
        <v>400</v>
      </c>
      <c r="D46" s="553">
        <v>3.9802</v>
      </c>
      <c r="E46" s="40">
        <v>4.17</v>
      </c>
      <c r="F46" s="236">
        <f t="shared" si="14"/>
        <v>75.919999999999987</v>
      </c>
      <c r="G46" s="40">
        <f t="shared" si="15"/>
        <v>1592.08</v>
      </c>
      <c r="H46" s="232">
        <f t="shared" si="16"/>
        <v>4.7686045927340326E-2</v>
      </c>
      <c r="I46" s="553">
        <v>3.9</v>
      </c>
      <c r="O46" s="83">
        <v>1.05</v>
      </c>
      <c r="P46" s="83">
        <f t="shared" si="7"/>
        <v>3.528</v>
      </c>
      <c r="Q46" s="2"/>
      <c r="T46" s="93" t="s">
        <v>101</v>
      </c>
      <c r="U46" s="88" t="s">
        <v>594</v>
      </c>
      <c r="W46" s="110">
        <v>42667</v>
      </c>
      <c r="X46" s="9">
        <v>4.09</v>
      </c>
      <c r="Y46" s="9">
        <v>4.12</v>
      </c>
      <c r="Z46" s="9">
        <v>4.05</v>
      </c>
      <c r="AA46" s="9">
        <v>4.0999999999999996</v>
      </c>
      <c r="AB46" s="104">
        <v>5841100</v>
      </c>
      <c r="AC46" s="9">
        <v>3.98</v>
      </c>
      <c r="AD46" s="40">
        <f t="shared" si="2"/>
        <v>7.0000000000000284E-2</v>
      </c>
      <c r="AE46" s="162">
        <f t="shared" si="3"/>
        <v>7.5949367088608E-3</v>
      </c>
    </row>
    <row r="47" spans="2:31" x14ac:dyDescent="0.25">
      <c r="B47" s="193">
        <v>42674</v>
      </c>
      <c r="C47" s="7">
        <v>800</v>
      </c>
      <c r="D47" s="552">
        <v>4.0000999999999998</v>
      </c>
      <c r="E47" s="40">
        <v>4.0199999999999996</v>
      </c>
      <c r="F47" s="236">
        <f t="shared" si="14"/>
        <v>15.919999999999845</v>
      </c>
      <c r="G47" s="40">
        <f t="shared" si="15"/>
        <v>3200.08</v>
      </c>
      <c r="H47" s="232">
        <f t="shared" si="16"/>
        <v>4.9748756281092496E-3</v>
      </c>
      <c r="I47" s="552" t="s">
        <v>348</v>
      </c>
      <c r="O47" s="83">
        <v>1.04</v>
      </c>
      <c r="P47" s="83">
        <f t="shared" si="7"/>
        <v>3.4944000000000002</v>
      </c>
      <c r="Q47" s="2"/>
      <c r="T47" s="93" t="s">
        <v>102</v>
      </c>
      <c r="U47" s="88">
        <v>4.87</v>
      </c>
      <c r="W47" s="110">
        <v>42664</v>
      </c>
      <c r="X47" s="9">
        <v>4.0599999999999996</v>
      </c>
      <c r="Y47" s="9">
        <v>4.13</v>
      </c>
      <c r="Z47" s="9">
        <v>4.0599999999999996</v>
      </c>
      <c r="AA47" s="9">
        <v>4.07</v>
      </c>
      <c r="AB47" s="104">
        <v>11225900</v>
      </c>
      <c r="AC47" s="9">
        <v>3.95</v>
      </c>
      <c r="AD47" s="40">
        <f t="shared" si="2"/>
        <v>7.0000000000000284E-2</v>
      </c>
      <c r="AE47" s="162">
        <f t="shared" si="3"/>
        <v>-5.0377833753149082E-3</v>
      </c>
    </row>
    <row r="48" spans="2:31" x14ac:dyDescent="0.25">
      <c r="B48" s="193">
        <v>42676</v>
      </c>
      <c r="C48" s="10">
        <v>1100</v>
      </c>
      <c r="D48" s="202">
        <v>3.8882500000000002</v>
      </c>
      <c r="E48" s="40">
        <v>3.39</v>
      </c>
      <c r="F48" s="236">
        <f t="shared" si="14"/>
        <v>-548.07500000000005</v>
      </c>
      <c r="G48" s="40">
        <f t="shared" si="15"/>
        <v>4277.0749999999998</v>
      </c>
      <c r="H48" s="232">
        <f t="shared" si="16"/>
        <v>-0.12814248055037614</v>
      </c>
      <c r="I48" s="40"/>
      <c r="O48" s="83">
        <v>1.03</v>
      </c>
      <c r="P48" s="83">
        <f t="shared" si="7"/>
        <v>3.4607999999999999</v>
      </c>
      <c r="Q48" s="2"/>
      <c r="T48" s="93" t="s">
        <v>103</v>
      </c>
      <c r="U48" s="88">
        <v>0.61389199999999999</v>
      </c>
      <c r="W48" s="110">
        <v>42663</v>
      </c>
      <c r="X48" s="9">
        <v>4.0999999999999996</v>
      </c>
      <c r="Y48" s="9">
        <v>4.12</v>
      </c>
      <c r="Z48" s="9">
        <v>4.04</v>
      </c>
      <c r="AA48" s="9">
        <v>4.09</v>
      </c>
      <c r="AB48" s="104">
        <v>10307200</v>
      </c>
      <c r="AC48" s="9">
        <v>3.97</v>
      </c>
      <c r="AD48" s="40">
        <f t="shared" si="2"/>
        <v>8.0000000000000071E-2</v>
      </c>
      <c r="AE48" s="162">
        <f t="shared" si="3"/>
        <v>0</v>
      </c>
    </row>
    <row r="49" spans="2:31" x14ac:dyDescent="0.25">
      <c r="B49" s="193">
        <v>42678</v>
      </c>
      <c r="C49" s="600">
        <v>1500</v>
      </c>
      <c r="D49" s="601">
        <v>3.6860499999999998</v>
      </c>
      <c r="E49" s="40">
        <v>3.12</v>
      </c>
      <c r="F49" s="236">
        <f t="shared" si="14"/>
        <v>-849.07499999999959</v>
      </c>
      <c r="G49" s="40">
        <f t="shared" si="15"/>
        <v>5529.0749999999998</v>
      </c>
      <c r="H49" s="232">
        <f t="shared" si="16"/>
        <v>-0.15356546981185815</v>
      </c>
      <c r="I49" s="40"/>
      <c r="O49" s="83">
        <v>1.02</v>
      </c>
      <c r="P49" s="83">
        <f t="shared" si="7"/>
        <v>3.4272</v>
      </c>
      <c r="Q49" s="2"/>
      <c r="T49" s="93" t="s">
        <v>104</v>
      </c>
      <c r="U49" s="88" t="s">
        <v>464</v>
      </c>
      <c r="W49" s="110">
        <v>42662</v>
      </c>
      <c r="X49" s="9">
        <v>4.12</v>
      </c>
      <c r="Y49" s="9">
        <v>4.13</v>
      </c>
      <c r="Z49" s="9">
        <v>4.04</v>
      </c>
      <c r="AA49" s="9">
        <v>4.09</v>
      </c>
      <c r="AB49" s="104">
        <v>14172600</v>
      </c>
      <c r="AC49" s="9">
        <v>3.97</v>
      </c>
      <c r="AD49" s="40">
        <f t="shared" si="2"/>
        <v>8.9999999999999858E-2</v>
      </c>
      <c r="AE49" s="162">
        <f t="shared" si="3"/>
        <v>2.525252525252597E-3</v>
      </c>
    </row>
    <row r="50" spans="2:31" x14ac:dyDescent="0.25">
      <c r="B50" s="193">
        <v>42701</v>
      </c>
      <c r="C50" s="10">
        <v>1100</v>
      </c>
      <c r="D50" s="202">
        <v>3.7101000000000002</v>
      </c>
      <c r="E50" s="40">
        <v>3.69</v>
      </c>
      <c r="F50" s="236">
        <f t="shared" si="14"/>
        <v>-22.110000000000252</v>
      </c>
      <c r="G50" s="40">
        <f t="shared" si="15"/>
        <v>4081.11</v>
      </c>
      <c r="H50" s="232">
        <f t="shared" si="16"/>
        <v>-5.4176437292795957E-3</v>
      </c>
      <c r="I50" s="40"/>
      <c r="O50" s="83">
        <v>1.01</v>
      </c>
      <c r="P50" s="83">
        <f t="shared" si="7"/>
        <v>3.3935999999999997</v>
      </c>
      <c r="Q50" s="2"/>
      <c r="T50" s="93"/>
      <c r="U50" s="88"/>
      <c r="W50" s="110">
        <v>42661</v>
      </c>
      <c r="X50" s="9">
        <v>3.95</v>
      </c>
      <c r="Y50" s="9">
        <v>4.09</v>
      </c>
      <c r="Z50" s="9">
        <v>3.93</v>
      </c>
      <c r="AA50" s="9">
        <v>4.08</v>
      </c>
      <c r="AB50" s="104">
        <v>20453700</v>
      </c>
      <c r="AC50" s="9">
        <v>3.96</v>
      </c>
      <c r="AD50" s="40">
        <f t="shared" si="2"/>
        <v>0.1599999999999997</v>
      </c>
      <c r="AE50" s="162">
        <f t="shared" si="3"/>
        <v>4.7619047619047672E-2</v>
      </c>
    </row>
    <row r="51" spans="2:31" x14ac:dyDescent="0.25">
      <c r="B51" s="193">
        <v>42702</v>
      </c>
      <c r="C51" s="10">
        <v>700</v>
      </c>
      <c r="D51" s="202">
        <v>3.6873399999999998</v>
      </c>
      <c r="E51" s="40">
        <v>3.74</v>
      </c>
      <c r="F51" s="236">
        <f t="shared" si="14"/>
        <v>36.862000000000265</v>
      </c>
      <c r="G51" s="40">
        <f t="shared" si="15"/>
        <v>2581.1379999999999</v>
      </c>
      <c r="H51" s="232">
        <f t="shared" si="16"/>
        <v>1.4281297629185369E-2</v>
      </c>
      <c r="I51" s="40"/>
      <c r="O51" s="83">
        <v>1</v>
      </c>
      <c r="P51" s="83">
        <f t="shared" si="7"/>
        <v>3.36</v>
      </c>
      <c r="Q51" s="2"/>
      <c r="T51" s="93" t="s">
        <v>105</v>
      </c>
      <c r="U51" s="88" t="s">
        <v>595</v>
      </c>
      <c r="W51" s="110">
        <v>42660</v>
      </c>
      <c r="X51" s="9">
        <v>3.96</v>
      </c>
      <c r="Y51" s="9">
        <v>3.99</v>
      </c>
      <c r="Z51" s="9">
        <v>3.88</v>
      </c>
      <c r="AA51" s="9">
        <v>3.9</v>
      </c>
      <c r="AB51" s="104">
        <v>11834900</v>
      </c>
      <c r="AC51" s="9">
        <v>3.78</v>
      </c>
      <c r="AD51" s="40">
        <f t="shared" si="2"/>
        <v>0.11000000000000032</v>
      </c>
      <c r="AE51" s="162">
        <f t="shared" si="3"/>
        <v>-1.0471204188481686E-2</v>
      </c>
    </row>
    <row r="52" spans="2:31" x14ac:dyDescent="0.25">
      <c r="B52" s="193">
        <v>42705</v>
      </c>
      <c r="C52" s="10">
        <v>700</v>
      </c>
      <c r="D52" s="202">
        <v>3.6873399999999998</v>
      </c>
      <c r="E52" s="40">
        <v>3.51</v>
      </c>
      <c r="F52" s="236">
        <f t="shared" ref="F52" si="17">C52*(E52-D52)</f>
        <v>-124.13800000000003</v>
      </c>
      <c r="G52" s="40">
        <f t="shared" ref="G52" si="18">D52*C52</f>
        <v>2581.1379999999999</v>
      </c>
      <c r="H52" s="232">
        <f t="shared" ref="H52" si="19">(E52-D52)/D52</f>
        <v>-4.809429019293042E-2</v>
      </c>
      <c r="I52" s="40"/>
      <c r="O52" s="83">
        <v>0.99</v>
      </c>
      <c r="P52" s="83">
        <f t="shared" si="7"/>
        <v>3.3264</v>
      </c>
      <c r="Q52" s="2"/>
      <c r="T52" s="93" t="s">
        <v>106</v>
      </c>
      <c r="U52" s="88" t="s">
        <v>359</v>
      </c>
      <c r="W52" s="110">
        <v>42657</v>
      </c>
      <c r="X52" s="9">
        <v>4.01</v>
      </c>
      <c r="Y52" s="9">
        <v>4.04</v>
      </c>
      <c r="Z52" s="9">
        <v>3.93</v>
      </c>
      <c r="AA52" s="9">
        <v>3.94</v>
      </c>
      <c r="AB52" s="104">
        <v>11454800</v>
      </c>
      <c r="AC52" s="9">
        <v>3.82</v>
      </c>
      <c r="AD52" s="40">
        <f t="shared" si="2"/>
        <v>0.10999999999999988</v>
      </c>
      <c r="AE52" s="162">
        <f t="shared" si="3"/>
        <v>-1.5463917525773252E-2</v>
      </c>
    </row>
    <row r="53" spans="2:31" x14ac:dyDescent="0.25">
      <c r="B53" s="193">
        <v>42713</v>
      </c>
      <c r="C53" s="10">
        <v>700</v>
      </c>
      <c r="D53" s="202">
        <v>3.6873399999999998</v>
      </c>
      <c r="E53" s="40">
        <v>3.67</v>
      </c>
      <c r="F53" s="236">
        <f t="shared" ref="F53:F55" si="20">C53*(E53-D53)</f>
        <v>-12.137999999999938</v>
      </c>
      <c r="G53" s="40">
        <f t="shared" ref="G53:G55" si="21">D53*C53</f>
        <v>2581.1379999999999</v>
      </c>
      <c r="H53" s="232">
        <f t="shared" ref="H53:H55" si="22">(E53-D53)/D53</f>
        <v>-4.7025769253716534E-3</v>
      </c>
      <c r="I53" s="40"/>
      <c r="O53" s="83">
        <v>0.98</v>
      </c>
      <c r="P53" s="83">
        <f t="shared" si="7"/>
        <v>3.2927999999999997</v>
      </c>
      <c r="Q53" s="2"/>
      <c r="T53" s="93" t="s">
        <v>107</v>
      </c>
      <c r="U53" s="90">
        <v>11289144</v>
      </c>
      <c r="W53" s="110">
        <v>42656</v>
      </c>
      <c r="X53" s="9">
        <v>4</v>
      </c>
      <c r="Y53" s="9">
        <v>4.03</v>
      </c>
      <c r="Z53" s="9">
        <v>3.94</v>
      </c>
      <c r="AA53" s="9">
        <v>4</v>
      </c>
      <c r="AB53" s="104">
        <v>14406500</v>
      </c>
      <c r="AC53" s="9">
        <v>3.88</v>
      </c>
      <c r="AD53" s="40">
        <f t="shared" si="2"/>
        <v>9.0000000000000302E-2</v>
      </c>
      <c r="AE53" s="162">
        <f t="shared" si="3"/>
        <v>-5.12820512820511E-3</v>
      </c>
    </row>
    <row r="54" spans="2:31" x14ac:dyDescent="0.25">
      <c r="B54" s="193">
        <v>42716</v>
      </c>
      <c r="C54" s="10">
        <v>1100</v>
      </c>
      <c r="D54" s="202">
        <v>3.641</v>
      </c>
      <c r="E54" s="40">
        <v>3.49</v>
      </c>
      <c r="F54" s="236">
        <f t="shared" si="20"/>
        <v>-166.0999999999998</v>
      </c>
      <c r="G54" s="40">
        <f t="shared" si="21"/>
        <v>4005.1</v>
      </c>
      <c r="H54" s="232">
        <f t="shared" si="22"/>
        <v>-4.1472123043119966E-2</v>
      </c>
      <c r="I54" s="40"/>
      <c r="O54" s="83">
        <v>0.97</v>
      </c>
      <c r="P54" s="83">
        <f t="shared" si="7"/>
        <v>3.2591999999999999</v>
      </c>
      <c r="T54" s="93" t="s">
        <v>110</v>
      </c>
      <c r="U54" s="90">
        <v>21929300</v>
      </c>
      <c r="W54" s="110">
        <v>42655</v>
      </c>
      <c r="X54" s="9">
        <v>4.16</v>
      </c>
      <c r="Y54" s="9">
        <v>4.1900000000000004</v>
      </c>
      <c r="Z54" s="9">
        <v>4.01</v>
      </c>
      <c r="AA54" s="9">
        <v>4.0199999999999996</v>
      </c>
      <c r="AB54" s="104">
        <v>12999800</v>
      </c>
      <c r="AC54" s="9">
        <v>3.9</v>
      </c>
      <c r="AD54" s="40">
        <f t="shared" si="2"/>
        <v>0.1800000000000006</v>
      </c>
      <c r="AE54" s="162">
        <f t="shared" si="3"/>
        <v>-3.2258064516129115E-2</v>
      </c>
    </row>
    <row r="55" spans="2:31" x14ac:dyDescent="0.25">
      <c r="B55" s="193">
        <v>42725</v>
      </c>
      <c r="C55" s="10">
        <v>1800</v>
      </c>
      <c r="D55" s="202">
        <v>3.5200800000000001</v>
      </c>
      <c r="E55" s="40">
        <v>3.29</v>
      </c>
      <c r="F55" s="236">
        <f t="shared" si="20"/>
        <v>-414.14400000000012</v>
      </c>
      <c r="G55" s="40">
        <f t="shared" si="21"/>
        <v>6336.1440000000002</v>
      </c>
      <c r="H55" s="232">
        <f t="shared" si="22"/>
        <v>-6.5362150860207732E-2</v>
      </c>
      <c r="I55" s="40"/>
      <c r="O55" s="83">
        <v>0.96</v>
      </c>
      <c r="P55" s="83">
        <f t="shared" si="7"/>
        <v>3.2255999999999996</v>
      </c>
      <c r="T55" s="93" t="s">
        <v>108</v>
      </c>
      <c r="U55" s="88" t="s">
        <v>465</v>
      </c>
      <c r="W55" s="110">
        <v>42654</v>
      </c>
      <c r="X55" s="9">
        <v>4.0999999999999996</v>
      </c>
      <c r="Y55" s="9">
        <v>4.1900000000000004</v>
      </c>
      <c r="Z55" s="9">
        <v>4.0999999999999996</v>
      </c>
      <c r="AA55" s="9">
        <v>4.1500000000000004</v>
      </c>
      <c r="AB55" s="104">
        <v>17771000</v>
      </c>
      <c r="AC55" s="9">
        <v>4.03</v>
      </c>
      <c r="AD55" s="40">
        <f t="shared" si="2"/>
        <v>9.0000000000000746E-2</v>
      </c>
      <c r="AE55" s="162">
        <f t="shared" si="3"/>
        <v>0</v>
      </c>
    </row>
    <row r="56" spans="2:31" x14ac:dyDescent="0.25">
      <c r="B56" s="193">
        <v>42729</v>
      </c>
      <c r="C56" s="10">
        <v>1800</v>
      </c>
      <c r="D56" s="202">
        <v>3.5200800000000001</v>
      </c>
      <c r="E56" s="40">
        <v>3.42</v>
      </c>
      <c r="F56" s="236">
        <f t="shared" ref="F56" si="23">C56*(E56-D56)</f>
        <v>-180.14400000000029</v>
      </c>
      <c r="G56" s="40">
        <f t="shared" ref="G56" si="24">D56*C56</f>
        <v>6336.1440000000002</v>
      </c>
      <c r="H56" s="232">
        <f t="shared" ref="H56" si="25">(E56-D56)/D56</f>
        <v>-2.8431172018817803E-2</v>
      </c>
      <c r="I56" s="40"/>
      <c r="O56" s="83">
        <v>0.95</v>
      </c>
      <c r="P56" s="83">
        <f t="shared" si="7"/>
        <v>3.1919999999999997</v>
      </c>
      <c r="T56" s="93" t="s">
        <v>111</v>
      </c>
      <c r="U56" s="88" t="s">
        <v>129</v>
      </c>
      <c r="W56" s="110">
        <v>42653</v>
      </c>
      <c r="X56" s="9">
        <v>4.25</v>
      </c>
      <c r="Y56" s="9">
        <v>4.29</v>
      </c>
      <c r="Z56" s="9">
        <v>4.1399999999999997</v>
      </c>
      <c r="AA56" s="9">
        <v>4.1500000000000004</v>
      </c>
      <c r="AB56" s="104">
        <v>17634600</v>
      </c>
      <c r="AC56" s="9">
        <v>4.03</v>
      </c>
      <c r="AD56" s="40">
        <f t="shared" si="2"/>
        <v>0.15000000000000036</v>
      </c>
      <c r="AE56" s="162">
        <f t="shared" si="3"/>
        <v>-1.7073170731707221E-2</v>
      </c>
    </row>
    <row r="57" spans="2:31" x14ac:dyDescent="0.25">
      <c r="B57" s="193"/>
      <c r="C57" s="10"/>
      <c r="D57" s="202"/>
      <c r="E57" s="40"/>
      <c r="F57" s="236"/>
      <c r="G57" s="40"/>
      <c r="H57" s="232"/>
      <c r="I57" s="40"/>
      <c r="O57" s="83">
        <v>0.94</v>
      </c>
      <c r="P57" s="83">
        <f t="shared" si="7"/>
        <v>3.1583999999999999</v>
      </c>
      <c r="T57" s="93" t="s">
        <v>112</v>
      </c>
      <c r="U57" s="88">
        <v>-0.53</v>
      </c>
      <c r="W57" s="110">
        <v>42650</v>
      </c>
      <c r="X57" s="9">
        <v>3.99</v>
      </c>
      <c r="Y57" s="9">
        <v>4.3600000000000003</v>
      </c>
      <c r="Z57" s="9">
        <v>3.94</v>
      </c>
      <c r="AA57" s="9">
        <v>4.2300000000000004</v>
      </c>
      <c r="AB57" s="104">
        <v>73382200</v>
      </c>
      <c r="AC57" s="9">
        <v>4.0999999999999996</v>
      </c>
      <c r="AD57" s="40">
        <f t="shared" si="2"/>
        <v>0.42000000000000037</v>
      </c>
      <c r="AE57" s="162">
        <f t="shared" si="3"/>
        <v>5.9431524547803427E-2</v>
      </c>
    </row>
    <row r="58" spans="2:31" x14ac:dyDescent="0.25">
      <c r="B58" s="193"/>
      <c r="C58" s="10"/>
      <c r="D58" s="202"/>
      <c r="E58" s="40"/>
      <c r="F58" s="236"/>
      <c r="G58" s="40"/>
      <c r="H58" s="232"/>
      <c r="I58" s="40"/>
      <c r="O58" s="83">
        <v>0.93</v>
      </c>
      <c r="P58" s="83">
        <f t="shared" si="7"/>
        <v>3.1248</v>
      </c>
      <c r="T58" s="93" t="s">
        <v>109</v>
      </c>
      <c r="U58" s="88" t="s">
        <v>596</v>
      </c>
      <c r="W58" s="110">
        <v>42649</v>
      </c>
      <c r="X58" s="9">
        <v>4</v>
      </c>
      <c r="Y58" s="9">
        <v>4.03</v>
      </c>
      <c r="Z58" s="9">
        <v>3.9</v>
      </c>
      <c r="AA58" s="9">
        <v>3.99</v>
      </c>
      <c r="AB58" s="104">
        <v>29323000</v>
      </c>
      <c r="AC58" s="9">
        <v>3.87</v>
      </c>
      <c r="AD58" s="40">
        <f t="shared" si="2"/>
        <v>0.13000000000000034</v>
      </c>
      <c r="AE58" s="162">
        <f t="shared" si="3"/>
        <v>-1.0230179028132946E-2</v>
      </c>
    </row>
    <row r="59" spans="2:31" x14ac:dyDescent="0.25">
      <c r="B59" s="193"/>
      <c r="C59" s="10"/>
      <c r="D59" s="202"/>
      <c r="E59" s="40"/>
      <c r="F59" s="236"/>
      <c r="G59" s="40"/>
      <c r="H59" s="232"/>
      <c r="I59" s="40"/>
      <c r="O59" s="83">
        <v>0.92</v>
      </c>
      <c r="P59" s="83">
        <f t="shared" si="7"/>
        <v>3.0912000000000002</v>
      </c>
      <c r="W59" s="110">
        <v>42648</v>
      </c>
      <c r="X59" s="9">
        <v>4.07</v>
      </c>
      <c r="Y59" s="9">
        <v>4.0999999999999996</v>
      </c>
      <c r="Z59" s="9">
        <v>4.01</v>
      </c>
      <c r="AA59" s="9">
        <v>4.03</v>
      </c>
      <c r="AB59" s="104">
        <v>33544800</v>
      </c>
      <c r="AC59" s="9">
        <v>3.91</v>
      </c>
      <c r="AD59" s="40">
        <f t="shared" si="2"/>
        <v>8.9999999999999858E-2</v>
      </c>
      <c r="AE59" s="162">
        <f t="shared" si="3"/>
        <v>-1.7587939698492372E-2</v>
      </c>
    </row>
    <row r="60" spans="2:31" x14ac:dyDescent="0.25">
      <c r="B60" s="193"/>
      <c r="C60" s="10"/>
      <c r="D60" s="202"/>
      <c r="E60" s="40"/>
      <c r="F60" s="236"/>
      <c r="G60" s="40"/>
      <c r="H60" s="232"/>
      <c r="I60" s="40"/>
      <c r="O60" s="83">
        <v>0.91</v>
      </c>
      <c r="P60" s="83">
        <f t="shared" si="7"/>
        <v>3.0575999999999999</v>
      </c>
      <c r="W60" s="110">
        <v>42647</v>
      </c>
      <c r="X60" s="9">
        <v>4.1500000000000004</v>
      </c>
      <c r="Y60" s="9">
        <v>4.16</v>
      </c>
      <c r="Z60" s="9">
        <v>4.03</v>
      </c>
      <c r="AA60" s="9">
        <v>4.0999999999999996</v>
      </c>
      <c r="AB60" s="104">
        <v>27830100</v>
      </c>
      <c r="AC60" s="9">
        <v>3.98</v>
      </c>
      <c r="AD60" s="40">
        <f t="shared" si="2"/>
        <v>0.12999999999999989</v>
      </c>
      <c r="AE60" s="162">
        <f t="shared" si="3"/>
        <v>-9.9502487562188602E-3</v>
      </c>
    </row>
    <row r="61" spans="2:31" x14ac:dyDescent="0.25">
      <c r="B61" s="193"/>
      <c r="C61" s="10"/>
      <c r="D61" s="202"/>
      <c r="E61" s="40"/>
      <c r="F61" s="236"/>
      <c r="G61" s="40"/>
      <c r="H61" s="232"/>
      <c r="I61" s="40"/>
      <c r="O61" s="83">
        <v>0.9</v>
      </c>
      <c r="P61" s="83">
        <f t="shared" si="7"/>
        <v>3.024</v>
      </c>
      <c r="W61" s="110">
        <v>42646</v>
      </c>
      <c r="X61" s="9">
        <v>4.16</v>
      </c>
      <c r="Y61" s="9">
        <v>4.25</v>
      </c>
      <c r="Z61" s="9">
        <v>4.1399999999999997</v>
      </c>
      <c r="AA61" s="9">
        <v>4.1399999999999997</v>
      </c>
      <c r="AB61" s="104">
        <v>16728900</v>
      </c>
      <c r="AC61" s="9">
        <v>4.0199999999999996</v>
      </c>
      <c r="AD61" s="40">
        <f t="shared" si="2"/>
        <v>0.11000000000000032</v>
      </c>
      <c r="AE61" s="162">
        <f t="shared" si="3"/>
        <v>-2.4813895781639062E-3</v>
      </c>
    </row>
    <row r="62" spans="2:31" x14ac:dyDescent="0.25">
      <c r="B62" s="193"/>
      <c r="C62" s="10"/>
      <c r="D62" s="202"/>
      <c r="E62" s="40"/>
      <c r="F62" s="236"/>
      <c r="G62" s="40"/>
      <c r="H62" s="232"/>
      <c r="I62" s="40"/>
      <c r="W62" s="110">
        <v>42643</v>
      </c>
      <c r="X62" s="9">
        <v>4.3099999999999996</v>
      </c>
      <c r="Y62" s="9">
        <v>4.3099999999999996</v>
      </c>
      <c r="Z62" s="9">
        <v>4.1500000000000004</v>
      </c>
      <c r="AA62" s="9">
        <v>4.16</v>
      </c>
      <c r="AB62" s="104">
        <v>20358300</v>
      </c>
      <c r="AC62" s="9">
        <v>4.03</v>
      </c>
      <c r="AD62" s="40">
        <f t="shared" si="2"/>
        <v>0.15999999999999925</v>
      </c>
      <c r="AE62" s="162">
        <f t="shared" si="3"/>
        <v>-2.1844660194174748E-2</v>
      </c>
    </row>
    <row r="63" spans="2:31" x14ac:dyDescent="0.25">
      <c r="B63" s="193"/>
      <c r="C63" s="10"/>
      <c r="D63" s="202"/>
      <c r="E63" s="40"/>
      <c r="F63" s="236"/>
      <c r="G63" s="40"/>
      <c r="H63" s="232"/>
      <c r="I63" s="40"/>
      <c r="W63" s="110">
        <v>42642</v>
      </c>
      <c r="X63" s="9">
        <v>4.32</v>
      </c>
      <c r="Y63" s="9">
        <v>4.3899999999999997</v>
      </c>
      <c r="Z63" s="9">
        <v>4.22</v>
      </c>
      <c r="AA63" s="9">
        <v>4.25</v>
      </c>
      <c r="AB63" s="104">
        <v>15052300</v>
      </c>
      <c r="AC63" s="9">
        <v>4.12</v>
      </c>
      <c r="AD63" s="40">
        <f t="shared" si="2"/>
        <v>0.16999999999999993</v>
      </c>
      <c r="AE63" s="162">
        <f t="shared" si="3"/>
        <v>-2.1377672209026088E-2</v>
      </c>
    </row>
    <row r="64" spans="2:31" x14ac:dyDescent="0.25">
      <c r="B64" s="193"/>
      <c r="C64" s="10"/>
      <c r="D64" s="202"/>
      <c r="E64" s="40"/>
      <c r="F64" s="236"/>
      <c r="G64" s="40"/>
      <c r="H64" s="232"/>
      <c r="I64" s="40"/>
      <c r="W64" s="110">
        <v>42641</v>
      </c>
      <c r="X64" s="9">
        <v>4.3499999999999996</v>
      </c>
      <c r="Y64" s="9">
        <v>4.38</v>
      </c>
      <c r="Z64" s="9">
        <v>4.25</v>
      </c>
      <c r="AA64" s="9">
        <v>4.34</v>
      </c>
      <c r="AB64" s="104">
        <v>17621300</v>
      </c>
      <c r="AC64" s="9">
        <v>4.21</v>
      </c>
      <c r="AD64" s="40">
        <f t="shared" si="2"/>
        <v>0.12999999999999989</v>
      </c>
      <c r="AE64" s="162">
        <f t="shared" si="3"/>
        <v>0</v>
      </c>
    </row>
    <row r="65" spans="1:31" x14ac:dyDescent="0.25">
      <c r="W65" s="110">
        <v>42640</v>
      </c>
      <c r="X65" s="9">
        <v>4.37</v>
      </c>
      <c r="Y65" s="9">
        <v>4.4000000000000004</v>
      </c>
      <c r="Z65" s="9">
        <v>4.3099999999999996</v>
      </c>
      <c r="AA65" s="9">
        <v>4.34</v>
      </c>
      <c r="AB65" s="104">
        <v>13581800</v>
      </c>
      <c r="AC65" s="9">
        <v>4.21</v>
      </c>
      <c r="AD65" s="40">
        <f t="shared" si="2"/>
        <v>9.0000000000000746E-2</v>
      </c>
      <c r="AE65" s="162">
        <f t="shared" si="3"/>
        <v>-4.7281323877069736E-3</v>
      </c>
    </row>
    <row r="66" spans="1:31" x14ac:dyDescent="0.25">
      <c r="W66" s="110">
        <v>42639</v>
      </c>
      <c r="X66" s="9">
        <v>4.3</v>
      </c>
      <c r="Y66" s="9">
        <v>4.4000000000000004</v>
      </c>
      <c r="Z66" s="9">
        <v>4.29</v>
      </c>
      <c r="AA66" s="9">
        <v>4.3600000000000003</v>
      </c>
      <c r="AB66" s="104">
        <v>11918800</v>
      </c>
      <c r="AC66" s="9">
        <v>4.2300000000000004</v>
      </c>
      <c r="AD66" s="40">
        <f t="shared" si="2"/>
        <v>0.11000000000000032</v>
      </c>
      <c r="AE66" s="162">
        <f t="shared" si="3"/>
        <v>7.1428571428571175E-3</v>
      </c>
    </row>
    <row r="67" spans="1:31" x14ac:dyDescent="0.25">
      <c r="W67" s="110">
        <v>42636</v>
      </c>
      <c r="X67" s="9">
        <v>4.38</v>
      </c>
      <c r="Y67" s="9">
        <v>4.3899999999999997</v>
      </c>
      <c r="Z67" s="9">
        <v>4.28</v>
      </c>
      <c r="AA67" s="9">
        <v>4.33</v>
      </c>
      <c r="AB67" s="104">
        <v>19247400</v>
      </c>
      <c r="AC67" s="9">
        <v>4.2</v>
      </c>
      <c r="AD67" s="40">
        <f>Y67-Z67</f>
        <v>0.10999999999999943</v>
      </c>
      <c r="AE67" s="162">
        <f>AC67/AC68-1</f>
        <v>0</v>
      </c>
    </row>
    <row r="68" spans="1:31" x14ac:dyDescent="0.25">
      <c r="L68" t="s">
        <v>215</v>
      </c>
      <c r="M68" s="2">
        <f>K86+M86-F86</f>
        <v>434.93000000000029</v>
      </c>
      <c r="W68" s="110">
        <v>42635</v>
      </c>
      <c r="X68" s="9">
        <v>4.18</v>
      </c>
      <c r="Y68" s="9">
        <v>4.37</v>
      </c>
      <c r="Z68" s="9">
        <v>4.1100000000000003</v>
      </c>
      <c r="AA68" s="9">
        <v>4.33</v>
      </c>
      <c r="AB68" s="104">
        <v>44037400</v>
      </c>
      <c r="AC68" s="9">
        <v>4.2</v>
      </c>
      <c r="AD68" s="40">
        <f>Y68-Z68</f>
        <v>0.25999999999999979</v>
      </c>
      <c r="AE68" s="162" t="e">
        <f>AC68/AC69-1</f>
        <v>#DIV/0!</v>
      </c>
    </row>
    <row r="69" spans="1:31" x14ac:dyDescent="0.25">
      <c r="A69" s="387" t="s">
        <v>1</v>
      </c>
      <c r="B69" s="387" t="s">
        <v>2</v>
      </c>
      <c r="C69" s="387" t="s">
        <v>4</v>
      </c>
      <c r="D69" s="389" t="s">
        <v>5</v>
      </c>
      <c r="E69" s="389" t="s">
        <v>94</v>
      </c>
      <c r="F69" s="389" t="s">
        <v>60</v>
      </c>
      <c r="G69" s="387" t="s">
        <v>3</v>
      </c>
      <c r="H69" s="387" t="s">
        <v>6</v>
      </c>
      <c r="I69" s="389" t="s">
        <v>7</v>
      </c>
      <c r="J69" s="389" t="s">
        <v>95</v>
      </c>
      <c r="K69" s="389" t="s">
        <v>61</v>
      </c>
      <c r="L69" s="387" t="s">
        <v>37</v>
      </c>
      <c r="M69" s="387" t="s">
        <v>38</v>
      </c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90" t="s">
        <v>9</v>
      </c>
      <c r="B70" s="380">
        <v>42356</v>
      </c>
      <c r="C70" s="381">
        <v>250</v>
      </c>
      <c r="D70" s="382">
        <v>4.45</v>
      </c>
      <c r="E70" s="382">
        <v>0</v>
      </c>
      <c r="F70" s="382">
        <f>C70*D70+E70</f>
        <v>1112.5</v>
      </c>
      <c r="G70" s="380">
        <v>42398</v>
      </c>
      <c r="H70" s="385">
        <v>250</v>
      </c>
      <c r="I70" s="382">
        <v>4.5199999999999996</v>
      </c>
      <c r="J70" s="382">
        <v>0.02</v>
      </c>
      <c r="K70" s="382">
        <f>H70*I70-J70</f>
        <v>1129.98</v>
      </c>
      <c r="L70" s="381"/>
      <c r="M70" s="381"/>
    </row>
    <row r="71" spans="1:31" x14ac:dyDescent="0.25">
      <c r="A71" s="391"/>
      <c r="B71" s="380">
        <v>42382</v>
      </c>
      <c r="C71" s="381">
        <v>250</v>
      </c>
      <c r="D71" s="382">
        <v>4.25</v>
      </c>
      <c r="E71" s="382">
        <v>0</v>
      </c>
      <c r="F71" s="382">
        <f>C71*D71+E71</f>
        <v>1062.5</v>
      </c>
      <c r="G71" s="380">
        <v>42418</v>
      </c>
      <c r="H71" s="385">
        <v>250</v>
      </c>
      <c r="I71" s="382">
        <v>4.45</v>
      </c>
      <c r="J71" s="382">
        <v>0.02</v>
      </c>
      <c r="K71" s="382">
        <f>H71*I71-J71</f>
        <v>1112.48</v>
      </c>
      <c r="L71" s="381"/>
      <c r="M71" s="381"/>
    </row>
    <row r="72" spans="1:31" x14ac:dyDescent="0.25">
      <c r="A72" s="381"/>
      <c r="B72" s="380">
        <v>42402</v>
      </c>
      <c r="C72" s="381">
        <v>250</v>
      </c>
      <c r="D72" s="382">
        <v>4.3600000000000003</v>
      </c>
      <c r="E72" s="382">
        <v>0</v>
      </c>
      <c r="F72" s="382">
        <f>C72*D72+E72</f>
        <v>1090</v>
      </c>
      <c r="G72" s="380">
        <v>42436</v>
      </c>
      <c r="H72" s="385">
        <v>250</v>
      </c>
      <c r="I72" s="382">
        <v>5.83</v>
      </c>
      <c r="J72" s="382">
        <v>0.03</v>
      </c>
      <c r="K72" s="382">
        <f>H72*I72-J72</f>
        <v>1457.47</v>
      </c>
      <c r="L72" s="381"/>
      <c r="M72" s="381"/>
    </row>
    <row r="73" spans="1:31" x14ac:dyDescent="0.25">
      <c r="A73" s="381"/>
      <c r="B73" s="380"/>
      <c r="C73" s="381"/>
      <c r="D73" s="382"/>
      <c r="E73" s="382"/>
      <c r="F73" s="382"/>
      <c r="G73" s="381"/>
      <c r="H73" s="385"/>
      <c r="I73" s="382"/>
      <c r="J73" s="382"/>
      <c r="K73" s="382"/>
      <c r="L73" s="381"/>
      <c r="M73" s="381"/>
    </row>
    <row r="74" spans="1:31" x14ac:dyDescent="0.25">
      <c r="A74" s="381"/>
      <c r="B74" s="381"/>
      <c r="C74" s="381"/>
      <c r="D74" s="382"/>
      <c r="E74" s="382"/>
      <c r="F74" s="382"/>
      <c r="G74" s="381"/>
      <c r="H74" s="385"/>
      <c r="I74" s="382"/>
      <c r="J74" s="382"/>
      <c r="K74" s="382"/>
      <c r="L74" s="381"/>
      <c r="M74" s="381"/>
    </row>
    <row r="75" spans="1:31" x14ac:dyDescent="0.25">
      <c r="A75" s="381"/>
      <c r="B75" s="381"/>
      <c r="C75" s="381"/>
      <c r="D75" s="382"/>
      <c r="E75" s="382"/>
      <c r="F75" s="382"/>
      <c r="G75" s="381"/>
      <c r="H75" s="385"/>
      <c r="I75" s="382"/>
      <c r="J75" s="382"/>
      <c r="K75" s="382"/>
      <c r="L75" s="381"/>
      <c r="M75" s="381"/>
    </row>
    <row r="76" spans="1:31" x14ac:dyDescent="0.25">
      <c r="A76" s="381"/>
      <c r="B76" s="381"/>
      <c r="C76" s="381"/>
      <c r="D76" s="382"/>
      <c r="E76" s="382"/>
      <c r="F76" s="382"/>
      <c r="G76" s="381"/>
      <c r="H76" s="385"/>
      <c r="I76" s="382"/>
      <c r="J76" s="382"/>
      <c r="K76" s="382"/>
      <c r="L76" s="381"/>
      <c r="M76" s="381"/>
    </row>
    <row r="77" spans="1:31" x14ac:dyDescent="0.25">
      <c r="A77" s="381"/>
      <c r="B77" s="381"/>
      <c r="C77" s="381"/>
      <c r="D77" s="382"/>
      <c r="E77" s="382"/>
      <c r="F77" s="382"/>
      <c r="G77" s="381"/>
      <c r="H77" s="385"/>
      <c r="I77" s="382"/>
      <c r="J77" s="382"/>
      <c r="K77" s="382"/>
      <c r="L77" s="381"/>
      <c r="M77" s="381"/>
    </row>
    <row r="78" spans="1:31" x14ac:dyDescent="0.25">
      <c r="A78" s="381"/>
      <c r="B78" s="381"/>
      <c r="C78" s="381"/>
      <c r="D78" s="382"/>
      <c r="E78" s="382"/>
      <c r="F78" s="382"/>
      <c r="G78" s="381"/>
      <c r="H78" s="381"/>
      <c r="I78" s="382"/>
      <c r="J78" s="382"/>
      <c r="K78" s="382"/>
      <c r="L78" s="381"/>
      <c r="M78" s="381"/>
    </row>
    <row r="79" spans="1:31" x14ac:dyDescent="0.25">
      <c r="A79" s="381"/>
      <c r="B79" s="381"/>
      <c r="C79" s="381"/>
      <c r="D79" s="382"/>
      <c r="E79" s="382"/>
      <c r="F79" s="382"/>
      <c r="G79" s="381"/>
      <c r="H79" s="381"/>
      <c r="I79" s="382"/>
      <c r="J79" s="382"/>
      <c r="K79" s="382"/>
      <c r="L79" s="381"/>
      <c r="M79" s="381"/>
    </row>
    <row r="80" spans="1:31" x14ac:dyDescent="0.25">
      <c r="A80" s="381"/>
      <c r="B80" s="381"/>
      <c r="C80" s="381"/>
      <c r="D80" s="382"/>
      <c r="E80" s="382"/>
      <c r="F80" s="382"/>
      <c r="G80" s="381"/>
      <c r="H80" s="381"/>
      <c r="I80" s="382"/>
      <c r="J80" s="382"/>
      <c r="K80" s="382"/>
      <c r="L80" s="381"/>
      <c r="M80" s="381"/>
    </row>
    <row r="81" spans="1:13" x14ac:dyDescent="0.25">
      <c r="A81" s="381"/>
      <c r="B81" s="381"/>
      <c r="C81" s="381"/>
      <c r="D81" s="382"/>
      <c r="E81" s="382"/>
      <c r="F81" s="382"/>
      <c r="G81" s="381"/>
      <c r="H81" s="381"/>
      <c r="I81" s="382"/>
      <c r="J81" s="382"/>
      <c r="K81" s="382"/>
      <c r="L81" s="381"/>
      <c r="M81" s="381"/>
    </row>
    <row r="82" spans="1:13" x14ac:dyDescent="0.25">
      <c r="A82" s="381"/>
      <c r="B82" s="381"/>
      <c r="C82" s="381"/>
      <c r="D82" s="382"/>
      <c r="E82" s="382"/>
      <c r="F82" s="382"/>
      <c r="G82" s="381"/>
      <c r="H82" s="381"/>
      <c r="I82" s="382"/>
      <c r="J82" s="382"/>
      <c r="K82" s="382"/>
      <c r="L82" s="381"/>
      <c r="M82" s="381"/>
    </row>
    <row r="83" spans="1:13" x14ac:dyDescent="0.25">
      <c r="A83" s="381"/>
      <c r="B83" s="381"/>
      <c r="C83" s="381"/>
      <c r="D83" s="382"/>
      <c r="E83" s="382"/>
      <c r="F83" s="382"/>
      <c r="G83" s="381"/>
      <c r="H83" s="381"/>
      <c r="I83" s="382"/>
      <c r="J83" s="382"/>
      <c r="K83" s="382"/>
      <c r="L83" s="381"/>
      <c r="M83" s="381"/>
    </row>
    <row r="84" spans="1:13" x14ac:dyDescent="0.25">
      <c r="A84" s="381"/>
      <c r="B84" s="381"/>
      <c r="C84" s="381"/>
      <c r="D84" s="382"/>
      <c r="E84" s="382"/>
      <c r="F84" s="382"/>
      <c r="G84" s="381"/>
      <c r="H84" s="381"/>
      <c r="I84" s="382"/>
      <c r="J84" s="382"/>
      <c r="K84" s="382"/>
      <c r="L84" s="381"/>
      <c r="M84" s="381"/>
    </row>
    <row r="85" spans="1:13" x14ac:dyDescent="0.25">
      <c r="A85" s="381"/>
      <c r="B85" s="381"/>
      <c r="C85" s="381"/>
      <c r="D85" s="382"/>
      <c r="E85" s="382"/>
      <c r="F85" s="382"/>
      <c r="G85" s="381"/>
      <c r="H85" s="385"/>
      <c r="I85" s="382"/>
      <c r="J85" s="382"/>
      <c r="K85" s="382"/>
      <c r="L85" s="381"/>
      <c r="M85" s="381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22" t="s">
        <v>114</v>
      </c>
      <c r="C89" s="522" t="s">
        <v>147</v>
      </c>
      <c r="D89" s="523" t="s">
        <v>146</v>
      </c>
      <c r="E89" s="524" t="s">
        <v>148</v>
      </c>
      <c r="F89" s="525" t="s">
        <v>65</v>
      </c>
      <c r="G89" s="526" t="s">
        <v>152</v>
      </c>
      <c r="H89" s="525" t="s">
        <v>88</v>
      </c>
      <c r="I89" s="526" t="s">
        <v>156</v>
      </c>
    </row>
    <row r="90" spans="1:13" x14ac:dyDescent="0.25">
      <c r="B90" s="380">
        <v>42353</v>
      </c>
      <c r="C90" s="381">
        <v>250</v>
      </c>
      <c r="D90" s="527">
        <v>4.45</v>
      </c>
      <c r="E90" s="382">
        <v>4.45</v>
      </c>
      <c r="F90" s="382">
        <f>C90*(E90-D90)</f>
        <v>0</v>
      </c>
      <c r="G90" s="382">
        <f>D90*C90</f>
        <v>1112.5</v>
      </c>
      <c r="H90" s="384">
        <f>(E90-D90)/D90</f>
        <v>0</v>
      </c>
      <c r="I90" s="382"/>
    </row>
    <row r="91" spans="1:13" x14ac:dyDescent="0.25">
      <c r="B91" s="380">
        <v>42356</v>
      </c>
      <c r="C91" s="381">
        <v>250</v>
      </c>
      <c r="D91" s="527">
        <v>4.45</v>
      </c>
      <c r="E91" s="382">
        <v>4.79</v>
      </c>
      <c r="F91" s="382">
        <f>C91*(E91-D91)</f>
        <v>84.999999999999972</v>
      </c>
      <c r="G91" s="382">
        <f>D91*C91</f>
        <v>1112.5</v>
      </c>
      <c r="H91" s="384">
        <f>(E91-D91)/D91</f>
        <v>7.6404494382022431E-2</v>
      </c>
      <c r="I91" s="382"/>
    </row>
    <row r="92" spans="1:13" x14ac:dyDescent="0.25">
      <c r="B92" s="380">
        <v>42382</v>
      </c>
      <c r="C92" s="381">
        <v>500</v>
      </c>
      <c r="D92" s="527">
        <v>4.3499999999999996</v>
      </c>
      <c r="E92" s="382">
        <v>4.17</v>
      </c>
      <c r="F92" s="382">
        <f t="shared" ref="F92:F100" si="26">C92*(E92-D92)</f>
        <v>-89.999999999999858</v>
      </c>
      <c r="G92" s="382">
        <f t="shared" ref="G92:G100" si="27">D92*C92</f>
        <v>2175</v>
      </c>
      <c r="H92" s="384">
        <f t="shared" ref="H92:H100" si="28">(E92-D92)/D92</f>
        <v>-4.1379310344827523E-2</v>
      </c>
      <c r="I92" s="382"/>
    </row>
    <row r="93" spans="1:13" x14ac:dyDescent="0.25">
      <c r="B93" s="380">
        <v>42398</v>
      </c>
      <c r="C93" s="381">
        <v>250</v>
      </c>
      <c r="D93" s="527">
        <v>4.18</v>
      </c>
      <c r="E93" s="382">
        <v>4.5199999999999996</v>
      </c>
      <c r="F93" s="382">
        <f t="shared" si="26"/>
        <v>84.999999999999972</v>
      </c>
      <c r="G93" s="382">
        <f t="shared" si="27"/>
        <v>1045</v>
      </c>
      <c r="H93" s="384">
        <f t="shared" si="28"/>
        <v>8.1339712918660254E-2</v>
      </c>
      <c r="I93" s="382"/>
    </row>
    <row r="94" spans="1:13" x14ac:dyDescent="0.25">
      <c r="B94" s="380">
        <v>42402</v>
      </c>
      <c r="C94" s="381">
        <v>500</v>
      </c>
      <c r="D94" s="527">
        <v>4.2699999999999996</v>
      </c>
      <c r="E94" s="382">
        <v>4.3499999999999996</v>
      </c>
      <c r="F94" s="382">
        <f t="shared" si="26"/>
        <v>40.000000000000036</v>
      </c>
      <c r="G94" s="382">
        <f t="shared" si="27"/>
        <v>2135</v>
      </c>
      <c r="H94" s="384">
        <f t="shared" si="28"/>
        <v>1.8735362997658097E-2</v>
      </c>
      <c r="I94" s="382"/>
    </row>
    <row r="95" spans="1:13" x14ac:dyDescent="0.25">
      <c r="B95" s="380">
        <v>42403</v>
      </c>
      <c r="C95" s="381">
        <v>500</v>
      </c>
      <c r="D95" s="527">
        <v>4.2699999999999996</v>
      </c>
      <c r="E95" s="382">
        <v>4.5999999999999996</v>
      </c>
      <c r="F95" s="382">
        <f t="shared" si="26"/>
        <v>165.00000000000003</v>
      </c>
      <c r="G95" s="382">
        <f t="shared" si="27"/>
        <v>2135</v>
      </c>
      <c r="H95" s="384">
        <f t="shared" si="28"/>
        <v>7.7283372365339609E-2</v>
      </c>
      <c r="I95" s="382"/>
    </row>
    <row r="96" spans="1:13" x14ac:dyDescent="0.25">
      <c r="B96" s="380">
        <v>42418</v>
      </c>
      <c r="C96" s="381">
        <v>250</v>
      </c>
      <c r="D96" s="527">
        <v>4.09</v>
      </c>
      <c r="E96" s="382">
        <v>4.25</v>
      </c>
      <c r="F96" s="382">
        <f t="shared" si="26"/>
        <v>40.000000000000036</v>
      </c>
      <c r="G96" s="382">
        <f t="shared" si="27"/>
        <v>1022.5</v>
      </c>
      <c r="H96" s="384">
        <f t="shared" si="28"/>
        <v>3.911980440097803E-2</v>
      </c>
      <c r="I96" s="382"/>
    </row>
    <row r="97" spans="2:9" x14ac:dyDescent="0.25">
      <c r="B97" s="380">
        <v>42421</v>
      </c>
      <c r="C97" s="381">
        <v>250</v>
      </c>
      <c r="D97" s="527">
        <v>4.09</v>
      </c>
      <c r="E97" s="382">
        <v>4.4400000000000004</v>
      </c>
      <c r="F97" s="382">
        <f t="shared" si="26"/>
        <v>87.500000000000128</v>
      </c>
      <c r="G97" s="382">
        <f t="shared" si="27"/>
        <v>1022.5</v>
      </c>
      <c r="H97" s="384">
        <f t="shared" si="28"/>
        <v>8.5574572127139495E-2</v>
      </c>
      <c r="I97" s="382"/>
    </row>
    <row r="98" spans="2:9" x14ac:dyDescent="0.25">
      <c r="B98" s="380">
        <v>42424</v>
      </c>
      <c r="C98" s="381">
        <v>250</v>
      </c>
      <c r="D98" s="527">
        <v>4.09</v>
      </c>
      <c r="E98" s="382">
        <v>5.3</v>
      </c>
      <c r="F98" s="382">
        <f t="shared" si="26"/>
        <v>302.5</v>
      </c>
      <c r="G98" s="382">
        <f t="shared" si="27"/>
        <v>1022.5</v>
      </c>
      <c r="H98" s="384">
        <f t="shared" si="28"/>
        <v>0.29584352078239606</v>
      </c>
      <c r="I98" s="382"/>
    </row>
    <row r="99" spans="2:9" x14ac:dyDescent="0.25">
      <c r="B99" s="380">
        <v>42430</v>
      </c>
      <c r="C99" s="381">
        <v>250</v>
      </c>
      <c r="D99" s="527">
        <v>4.09</v>
      </c>
      <c r="E99" s="382">
        <v>5.47</v>
      </c>
      <c r="F99" s="471">
        <f t="shared" si="26"/>
        <v>345</v>
      </c>
      <c r="G99" s="382">
        <f t="shared" si="27"/>
        <v>1022.5</v>
      </c>
      <c r="H99" s="384">
        <f t="shared" si="28"/>
        <v>0.33740831295843521</v>
      </c>
      <c r="I99" s="382"/>
    </row>
    <row r="100" spans="2:9" x14ac:dyDescent="0.25">
      <c r="B100" s="380">
        <v>42431</v>
      </c>
      <c r="C100" s="381">
        <v>250</v>
      </c>
      <c r="D100" s="527">
        <v>4.09</v>
      </c>
      <c r="E100" s="382">
        <v>5.63</v>
      </c>
      <c r="F100" s="471">
        <f t="shared" si="26"/>
        <v>385</v>
      </c>
      <c r="G100" s="382">
        <f t="shared" si="27"/>
        <v>1022.5</v>
      </c>
      <c r="H100" s="384">
        <f t="shared" si="28"/>
        <v>0.37652811735941322</v>
      </c>
      <c r="I100" s="382"/>
    </row>
    <row r="101" spans="2:9" x14ac:dyDescent="0.25">
      <c r="B101" s="380">
        <v>42436</v>
      </c>
      <c r="C101" s="381">
        <v>0</v>
      </c>
      <c r="D101" s="527"/>
      <c r="E101" s="382">
        <v>5.79</v>
      </c>
      <c r="F101" s="471">
        <v>434.93</v>
      </c>
      <c r="G101" s="382"/>
      <c r="H101" s="384"/>
      <c r="I101" s="38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64 F34 F90:F101 H34 H99:H101">
    <cfRule type="expression" dxfId="101" priority="19">
      <formula>F34&gt;0</formula>
    </cfRule>
    <cfRule type="expression" dxfId="100" priority="20">
      <formula>F34&lt;0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H40:H64">
    <cfRule type="expression" dxfId="95" priority="13">
      <formula>H40&gt;0</formula>
    </cfRule>
    <cfRule type="expression" dxfId="94" priority="14">
      <formula>H40&lt;0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3" priority="5">
      <formula>Q8&gt;0</formula>
    </cfRule>
    <cfRule type="expression" dxfId="92" priority="6">
      <formula>Q8&lt;0</formula>
    </cfRule>
  </conditionalFormatting>
  <conditionalFormatting sqref="Q7">
    <cfRule type="expression" dxfId="91" priority="7">
      <formula>Q7&gt;0</formula>
    </cfRule>
    <cfRule type="expression" dxfId="90" priority="8">
      <formula>Q7&lt;0</formula>
    </cfRule>
  </conditionalFormatting>
  <conditionalFormatting sqref="F36:F39">
    <cfRule type="expression" dxfId="89" priority="3">
      <formula>F36&gt;0</formula>
    </cfRule>
    <cfRule type="expression" dxfId="88" priority="4">
      <formula>F36&lt;0</formula>
    </cfRule>
  </conditionalFormatting>
  <conditionalFormatting sqref="H36:H39">
    <cfRule type="expression" dxfId="87" priority="1">
      <formula>H36&gt;0</formula>
    </cfRule>
    <cfRule type="expression" dxfId="86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1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7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59">
        <v>42214</v>
      </c>
      <c r="C2" s="7">
        <v>10</v>
      </c>
      <c r="D2" s="44">
        <v>113.01</v>
      </c>
      <c r="E2" s="44">
        <v>0</v>
      </c>
      <c r="F2" s="44">
        <f t="shared" ref="F2:F23" si="0">C2*D2 + E2</f>
        <v>1130.1000000000001</v>
      </c>
      <c r="G2" s="459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42727</v>
      </c>
      <c r="X2" s="10">
        <v>73.3</v>
      </c>
      <c r="Y2" s="10">
        <v>73.89</v>
      </c>
      <c r="Z2" s="10">
        <v>73.22</v>
      </c>
      <c r="AA2" s="10">
        <v>73.64</v>
      </c>
      <c r="AB2" s="95">
        <v>5304700</v>
      </c>
      <c r="AC2" s="10">
        <v>73.64</v>
      </c>
      <c r="AD2" s="40">
        <f>Y2-Z2</f>
        <v>0.67000000000000171</v>
      </c>
      <c r="AE2" s="162">
        <f>AC2/AC3-1</f>
        <v>4.6384720327421469E-3</v>
      </c>
    </row>
    <row r="3" spans="1:40" x14ac:dyDescent="0.25">
      <c r="A3" s="23" t="s">
        <v>71</v>
      </c>
      <c r="B3" s="459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9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79.536680000000004</v>
      </c>
      <c r="W3" s="133">
        <v>42726</v>
      </c>
      <c r="X3" s="10">
        <v>73.680000000000007</v>
      </c>
      <c r="Y3" s="10">
        <v>73.75</v>
      </c>
      <c r="Z3" s="10">
        <v>72.92</v>
      </c>
      <c r="AA3" s="10">
        <v>73.3</v>
      </c>
      <c r="AB3" s="95">
        <v>8413800</v>
      </c>
      <c r="AC3" s="10">
        <v>73.3</v>
      </c>
      <c r="AD3" s="40">
        <f t="shared" ref="AD3:AD66" si="1">Y3-Z3</f>
        <v>0.82999999999999829</v>
      </c>
      <c r="AE3" s="162">
        <f t="shared" ref="AE3:AE66" si="2">AC3/AC4-1</f>
        <v>-8.9237425635477763E-3</v>
      </c>
      <c r="AN3" s="234"/>
    </row>
    <row r="4" spans="1:40" x14ac:dyDescent="0.25">
      <c r="B4" s="459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9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4">
        <v>72.13</v>
      </c>
      <c r="R4" s="506">
        <v>-8.8000000000000005E-3</v>
      </c>
      <c r="W4" s="133">
        <v>42725</v>
      </c>
      <c r="X4" s="10">
        <v>74.03</v>
      </c>
      <c r="Y4" s="10">
        <v>74.83</v>
      </c>
      <c r="Z4" s="10">
        <v>73.56</v>
      </c>
      <c r="AA4" s="10">
        <v>73.959999999999994</v>
      </c>
      <c r="AB4" s="95">
        <v>7018700</v>
      </c>
      <c r="AC4" s="10">
        <v>73.959999999999994</v>
      </c>
      <c r="AD4" s="40">
        <f t="shared" si="1"/>
        <v>1.269999999999996</v>
      </c>
      <c r="AE4" s="162">
        <f t="shared" si="2"/>
        <v>-1.2153950033761962E-3</v>
      </c>
    </row>
    <row r="5" spans="1:40" x14ac:dyDescent="0.25">
      <c r="B5" s="459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9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18032.5</v>
      </c>
      <c r="T5" s="1"/>
      <c r="W5" s="133">
        <v>42724</v>
      </c>
      <c r="X5" s="10">
        <v>74.510000000000005</v>
      </c>
      <c r="Y5" s="10">
        <v>74.63</v>
      </c>
      <c r="Z5" s="10">
        <v>73.430000000000007</v>
      </c>
      <c r="AA5" s="10">
        <v>74.05</v>
      </c>
      <c r="AB5" s="95">
        <v>8452000</v>
      </c>
      <c r="AC5" s="10">
        <v>74.05</v>
      </c>
      <c r="AD5" s="40">
        <f t="shared" si="1"/>
        <v>1.1999999999999886</v>
      </c>
      <c r="AE5" s="162">
        <f t="shared" si="2"/>
        <v>-4.7043010752689796E-3</v>
      </c>
      <c r="AK5" s="234"/>
      <c r="AN5" s="234"/>
    </row>
    <row r="6" spans="1:40" x14ac:dyDescent="0.25">
      <c r="B6" s="460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9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19884.170000000002</v>
      </c>
      <c r="W6" s="133">
        <v>42723</v>
      </c>
      <c r="X6" s="10">
        <v>73.61</v>
      </c>
      <c r="Y6" s="10">
        <v>75.3</v>
      </c>
      <c r="Z6" s="10">
        <v>73.55</v>
      </c>
      <c r="AA6" s="10">
        <v>74.400000000000006</v>
      </c>
      <c r="AB6" s="95">
        <v>8212200</v>
      </c>
      <c r="AC6" s="10">
        <v>74.400000000000006</v>
      </c>
      <c r="AD6" s="40">
        <f t="shared" si="1"/>
        <v>1.75</v>
      </c>
      <c r="AE6" s="162">
        <f t="shared" si="2"/>
        <v>4.0485829959515662E-3</v>
      </c>
    </row>
    <row r="7" spans="1:40" x14ac:dyDescent="0.25">
      <c r="B7" s="459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8"/>
      <c r="H7" s="7"/>
      <c r="I7" s="7"/>
      <c r="J7" s="7"/>
      <c r="K7" s="7"/>
      <c r="L7" s="1">
        <v>42734</v>
      </c>
      <c r="M7" s="3">
        <v>117.5</v>
      </c>
      <c r="O7" s="11" t="s">
        <v>182</v>
      </c>
      <c r="Q7" s="2">
        <f>Q10+Q8</f>
        <v>-1851.6699999999983</v>
      </c>
      <c r="R7">
        <v>100</v>
      </c>
      <c r="W7" s="133">
        <v>42720</v>
      </c>
      <c r="X7" s="10">
        <v>74.430000000000007</v>
      </c>
      <c r="Y7" s="10">
        <v>74.959999999999994</v>
      </c>
      <c r="Z7" s="10">
        <v>73.94</v>
      </c>
      <c r="AA7" s="10">
        <v>74.099999999999994</v>
      </c>
      <c r="AB7" s="95">
        <v>14437500</v>
      </c>
      <c r="AC7" s="10">
        <v>74.099999999999994</v>
      </c>
      <c r="AD7" s="40">
        <f t="shared" si="1"/>
        <v>1.019999999999996</v>
      </c>
      <c r="AE7" s="162">
        <f t="shared" si="2"/>
        <v>-1.9192587690271434E-2</v>
      </c>
    </row>
    <row r="8" spans="1:40" x14ac:dyDescent="0.25">
      <c r="B8" s="459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8"/>
      <c r="H8" s="82"/>
      <c r="I8" s="7"/>
      <c r="J8" s="7"/>
      <c r="K8" s="7"/>
      <c r="O8" s="11" t="s">
        <v>185</v>
      </c>
      <c r="P8" s="34"/>
      <c r="Q8" s="2">
        <f>K31+M31-F31+Q2*Q4</f>
        <v>-1851.6699999999983</v>
      </c>
      <c r="T8" s="1"/>
      <c r="W8" s="133">
        <v>42719</v>
      </c>
      <c r="X8" s="10">
        <v>75.8</v>
      </c>
      <c r="Y8" s="10">
        <v>75.989999999999995</v>
      </c>
      <c r="Z8" s="10">
        <v>74.91</v>
      </c>
      <c r="AA8" s="10">
        <v>75.55</v>
      </c>
      <c r="AB8" s="95">
        <v>9448800</v>
      </c>
      <c r="AC8" s="10">
        <v>75.55</v>
      </c>
      <c r="AD8" s="40">
        <f t="shared" si="1"/>
        <v>1.0799999999999983</v>
      </c>
      <c r="AE8" s="162">
        <f t="shared" si="2"/>
        <v>-2.1133271694623312E-3</v>
      </c>
    </row>
    <row r="9" spans="1:40" x14ac:dyDescent="0.25">
      <c r="A9" s="423"/>
      <c r="B9" s="459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8"/>
      <c r="H9" s="7"/>
      <c r="I9" s="7"/>
      <c r="J9" s="7"/>
      <c r="K9" s="7"/>
      <c r="O9" s="11" t="s">
        <v>216</v>
      </c>
      <c r="Q9" s="138">
        <f>IF(Q2=0, 0, Q8/Q6)</f>
        <v>-9.3122820816760168E-2</v>
      </c>
      <c r="W9" s="133">
        <v>42718</v>
      </c>
      <c r="X9" s="10">
        <v>74.86</v>
      </c>
      <c r="Y9" s="10">
        <v>76.319999999999993</v>
      </c>
      <c r="Z9" s="10">
        <v>74.86</v>
      </c>
      <c r="AA9" s="10">
        <v>75.709999999999994</v>
      </c>
      <c r="AB9" s="95">
        <v>11822800</v>
      </c>
      <c r="AC9" s="10">
        <v>75.709999999999994</v>
      </c>
      <c r="AD9" s="40">
        <f t="shared" si="1"/>
        <v>1.4599999999999937</v>
      </c>
      <c r="AE9" s="162">
        <f t="shared" si="2"/>
        <v>1.1624799572421018E-2</v>
      </c>
    </row>
    <row r="10" spans="1:40" x14ac:dyDescent="0.25">
      <c r="A10" s="423" t="s">
        <v>218</v>
      </c>
      <c r="B10" s="459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8"/>
      <c r="H10" s="7"/>
      <c r="I10" s="7"/>
      <c r="J10" s="7"/>
      <c r="K10" s="7"/>
      <c r="O10" s="11" t="s">
        <v>215</v>
      </c>
      <c r="P10" s="34"/>
      <c r="Q10" s="2">
        <f>M62</f>
        <v>0</v>
      </c>
      <c r="W10" s="133">
        <v>42717</v>
      </c>
      <c r="X10" s="10">
        <v>73.41</v>
      </c>
      <c r="Y10" s="10">
        <v>75.87</v>
      </c>
      <c r="Z10" s="10">
        <v>73.400000000000006</v>
      </c>
      <c r="AA10" s="10">
        <v>74.84</v>
      </c>
      <c r="AB10" s="95">
        <v>12693000</v>
      </c>
      <c r="AC10" s="10">
        <v>74.84</v>
      </c>
      <c r="AD10" s="40">
        <f t="shared" si="1"/>
        <v>2.4699999999999989</v>
      </c>
      <c r="AE10" s="162" t="e">
        <f t="shared" si="2"/>
        <v>#DIV/0!</v>
      </c>
    </row>
    <row r="11" spans="1:40" x14ac:dyDescent="0.25">
      <c r="A11" s="423">
        <v>92.64</v>
      </c>
      <c r="B11" s="459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9">
        <v>42552</v>
      </c>
      <c r="H11" s="82">
        <v>100</v>
      </c>
      <c r="I11" s="44">
        <v>83.74</v>
      </c>
      <c r="J11" s="44">
        <v>0.18</v>
      </c>
      <c r="K11" s="44">
        <f t="shared" ref="K11:K17" si="3">I11*H11-J11</f>
        <v>8373.82</v>
      </c>
      <c r="N11" s="5"/>
      <c r="O11" s="11" t="s">
        <v>179</v>
      </c>
      <c r="P11" s="34"/>
      <c r="Q11" s="138">
        <f>VALUE(TRIM(CLEAN(MID(U58, FIND("(", U58)+1, 5))))</f>
        <v>2.5499999999999998E-2</v>
      </c>
      <c r="W11" s="133">
        <v>42717</v>
      </c>
      <c r="X11" s="10" t="s">
        <v>228</v>
      </c>
      <c r="Y11" s="10"/>
      <c r="Z11" s="10"/>
      <c r="AA11" s="10"/>
      <c r="AB11" s="95"/>
      <c r="AC11" s="10"/>
      <c r="AD11" s="40">
        <f t="shared" si="1"/>
        <v>0</v>
      </c>
      <c r="AE11" s="162">
        <f t="shared" si="2"/>
        <v>-1</v>
      </c>
    </row>
    <row r="12" spans="1:40" x14ac:dyDescent="0.25">
      <c r="B12" s="459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9">
        <v>42646</v>
      </c>
      <c r="H12" s="82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3">
        <v>42716</v>
      </c>
      <c r="X12" s="10">
        <v>72.56</v>
      </c>
      <c r="Y12" s="10">
        <v>73.680000000000007</v>
      </c>
      <c r="Z12" s="10">
        <v>72.13</v>
      </c>
      <c r="AA12" s="10">
        <v>73.47</v>
      </c>
      <c r="AB12" s="95">
        <v>9475900</v>
      </c>
      <c r="AC12" s="10">
        <v>73</v>
      </c>
      <c r="AD12" s="40">
        <f t="shared" si="1"/>
        <v>1.5500000000000114</v>
      </c>
      <c r="AE12" s="162">
        <f t="shared" si="2"/>
        <v>1.0660390419493293E-2</v>
      </c>
    </row>
    <row r="13" spans="1:40" x14ac:dyDescent="0.25">
      <c r="B13" s="459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9">
        <v>42683</v>
      </c>
      <c r="H13" s="82">
        <v>50</v>
      </c>
      <c r="I13" s="44">
        <v>78.98</v>
      </c>
      <c r="J13" s="44">
        <v>0.09</v>
      </c>
      <c r="K13" s="44">
        <f t="shared" si="3"/>
        <v>3948.91</v>
      </c>
      <c r="W13" s="133">
        <v>42713</v>
      </c>
      <c r="X13" s="10">
        <v>72.34</v>
      </c>
      <c r="Y13" s="10">
        <v>73.13</v>
      </c>
      <c r="Z13" s="10">
        <v>71.95</v>
      </c>
      <c r="AA13" s="10">
        <v>72.7</v>
      </c>
      <c r="AB13" s="95">
        <v>9936300</v>
      </c>
      <c r="AC13" s="10">
        <v>72.23</v>
      </c>
      <c r="AD13" s="40">
        <f t="shared" si="1"/>
        <v>1.1799999999999926</v>
      </c>
      <c r="AE13" s="162">
        <f t="shared" si="2"/>
        <v>9.3627724986025118E-3</v>
      </c>
    </row>
    <row r="14" spans="1:40" x14ac:dyDescent="0.25">
      <c r="B14" s="459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9">
        <v>42685</v>
      </c>
      <c r="H14" s="82">
        <v>50</v>
      </c>
      <c r="I14" s="7">
        <v>76.45</v>
      </c>
      <c r="J14" s="7">
        <v>0.08</v>
      </c>
      <c r="K14" s="44">
        <f t="shared" si="3"/>
        <v>3822.42</v>
      </c>
      <c r="W14" s="133">
        <v>42712</v>
      </c>
      <c r="X14" s="10">
        <v>72.459999999999994</v>
      </c>
      <c r="Y14" s="10">
        <v>72.599999999999994</v>
      </c>
      <c r="Z14" s="10">
        <v>70.83</v>
      </c>
      <c r="AA14" s="10">
        <v>72.02</v>
      </c>
      <c r="AB14" s="95">
        <v>12333500</v>
      </c>
      <c r="AC14" s="10">
        <v>71.56</v>
      </c>
      <c r="AD14" s="40">
        <f t="shared" si="1"/>
        <v>1.769999999999996</v>
      </c>
      <c r="AE14" s="162">
        <f t="shared" si="2"/>
        <v>-1.0372009403955218E-2</v>
      </c>
    </row>
    <row r="15" spans="1:40" x14ac:dyDescent="0.25">
      <c r="B15" s="459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9">
        <v>42697</v>
      </c>
      <c r="H15" s="82">
        <v>50</v>
      </c>
      <c r="I15" s="44">
        <v>75.3</v>
      </c>
      <c r="J15" s="44">
        <v>0.08</v>
      </c>
      <c r="K15" s="44">
        <f t="shared" si="3"/>
        <v>3764.92</v>
      </c>
      <c r="W15" s="133">
        <v>42711</v>
      </c>
      <c r="X15" s="10">
        <v>71.78</v>
      </c>
      <c r="Y15" s="10">
        <v>72.900000000000006</v>
      </c>
      <c r="Z15" s="10">
        <v>71.55</v>
      </c>
      <c r="AA15" s="10">
        <v>72.78</v>
      </c>
      <c r="AB15" s="95">
        <v>13061000</v>
      </c>
      <c r="AC15" s="10">
        <v>72.31</v>
      </c>
      <c r="AD15" s="40">
        <f t="shared" si="1"/>
        <v>1.3500000000000085</v>
      </c>
      <c r="AE15" s="162">
        <f t="shared" si="2"/>
        <v>4.1660880433271874E-3</v>
      </c>
    </row>
    <row r="16" spans="1:40" x14ac:dyDescent="0.25">
      <c r="B16" s="459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9">
        <v>42717</v>
      </c>
      <c r="H16" s="82">
        <v>50</v>
      </c>
      <c r="I16" s="44">
        <v>74.78</v>
      </c>
      <c r="J16" s="44">
        <v>0.08</v>
      </c>
      <c r="K16" s="44">
        <f t="shared" si="3"/>
        <v>3738.92</v>
      </c>
      <c r="W16" s="133">
        <v>42710</v>
      </c>
      <c r="X16" s="10">
        <v>72.67</v>
      </c>
      <c r="Y16" s="10">
        <v>72.67</v>
      </c>
      <c r="Z16" s="10">
        <v>71.95</v>
      </c>
      <c r="AA16" s="10">
        <v>72.47</v>
      </c>
      <c r="AB16" s="95">
        <v>8723900</v>
      </c>
      <c r="AC16" s="10">
        <v>72.010000000000005</v>
      </c>
      <c r="AD16" s="40">
        <f t="shared" si="1"/>
        <v>0.71999999999999886</v>
      </c>
      <c r="AE16" s="162">
        <f t="shared" si="2"/>
        <v>1.5299026425590334E-3</v>
      </c>
    </row>
    <row r="17" spans="1:31" x14ac:dyDescent="0.25">
      <c r="B17" s="459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9">
        <v>42717</v>
      </c>
      <c r="H17" s="82">
        <v>50</v>
      </c>
      <c r="I17" s="44">
        <v>75.73</v>
      </c>
      <c r="J17" s="44">
        <v>0.08</v>
      </c>
      <c r="K17" s="44">
        <f t="shared" si="3"/>
        <v>3786.42</v>
      </c>
      <c r="W17" s="133">
        <v>42709</v>
      </c>
      <c r="X17" s="10">
        <v>72.790000000000006</v>
      </c>
      <c r="Y17" s="10">
        <v>72.97</v>
      </c>
      <c r="Z17" s="10">
        <v>71.930000000000007</v>
      </c>
      <c r="AA17" s="10">
        <v>72.36</v>
      </c>
      <c r="AB17" s="95">
        <v>9985900</v>
      </c>
      <c r="AC17" s="10">
        <v>71.900000000000006</v>
      </c>
      <c r="AD17" s="40">
        <f t="shared" si="1"/>
        <v>1.039999999999992</v>
      </c>
      <c r="AE17" s="162">
        <f t="shared" si="2"/>
        <v>-8.3379655364079763E-4</v>
      </c>
    </row>
    <row r="18" spans="1:31" x14ac:dyDescent="0.25">
      <c r="B18" s="459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W18" s="133">
        <v>42706</v>
      </c>
      <c r="X18" s="10">
        <v>73.040000000000006</v>
      </c>
      <c r="Y18" s="10">
        <v>73.599999999999994</v>
      </c>
      <c r="Z18" s="10">
        <v>72.16</v>
      </c>
      <c r="AA18" s="10">
        <v>72.42</v>
      </c>
      <c r="AB18" s="95">
        <v>9227900</v>
      </c>
      <c r="AC18" s="10">
        <v>71.959999999999994</v>
      </c>
      <c r="AD18" s="40">
        <f t="shared" si="1"/>
        <v>1.4399999999999977</v>
      </c>
      <c r="AE18" s="162">
        <f t="shared" si="2"/>
        <v>-5.665330938234181E-3</v>
      </c>
    </row>
    <row r="19" spans="1:31" x14ac:dyDescent="0.25">
      <c r="B19" s="7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W19" s="133">
        <v>42705</v>
      </c>
      <c r="X19" s="10">
        <v>73.97</v>
      </c>
      <c r="Y19" s="10">
        <v>74.03</v>
      </c>
      <c r="Z19" s="10">
        <v>72.72</v>
      </c>
      <c r="AA19" s="10">
        <v>72.84</v>
      </c>
      <c r="AB19" s="95">
        <v>8270200</v>
      </c>
      <c r="AC19" s="10">
        <v>72.37</v>
      </c>
      <c r="AD19" s="40">
        <f t="shared" si="1"/>
        <v>1.3100000000000023</v>
      </c>
      <c r="AE19" s="162">
        <f t="shared" si="2"/>
        <v>-1.1743820838454155E-2</v>
      </c>
    </row>
    <row r="20" spans="1:31" x14ac:dyDescent="0.25">
      <c r="B20" s="7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W20" s="133">
        <v>42704</v>
      </c>
      <c r="X20" s="10">
        <v>75</v>
      </c>
      <c r="Y20" s="10">
        <v>75.08</v>
      </c>
      <c r="Z20" s="10">
        <v>73.59</v>
      </c>
      <c r="AA20" s="10">
        <v>73.7</v>
      </c>
      <c r="AB20" s="95">
        <v>10627300</v>
      </c>
      <c r="AC20" s="10">
        <v>73.23</v>
      </c>
      <c r="AD20" s="40">
        <f t="shared" si="1"/>
        <v>1.4899999999999949</v>
      </c>
      <c r="AE20" s="162">
        <f t="shared" si="2"/>
        <v>-1.5593493749159748E-2</v>
      </c>
    </row>
    <row r="21" spans="1:31" x14ac:dyDescent="0.25">
      <c r="B21" s="504">
        <v>42705</v>
      </c>
      <c r="C21" s="4">
        <v>50</v>
      </c>
      <c r="D21" s="3">
        <v>73.319999999999993</v>
      </c>
      <c r="E21" s="3">
        <v>0</v>
      </c>
      <c r="F21" s="3">
        <f t="shared" si="0"/>
        <v>3665.9999999999995</v>
      </c>
      <c r="W21" s="133">
        <v>42703</v>
      </c>
      <c r="X21" s="10">
        <v>74.69</v>
      </c>
      <c r="Y21" s="10">
        <v>75.400000000000006</v>
      </c>
      <c r="Z21" s="10">
        <v>74.290000000000006</v>
      </c>
      <c r="AA21" s="10">
        <v>74.87</v>
      </c>
      <c r="AB21" s="95">
        <v>7160700</v>
      </c>
      <c r="AC21" s="10">
        <v>74.39</v>
      </c>
      <c r="AD21" s="40">
        <f t="shared" si="1"/>
        <v>1.1099999999999994</v>
      </c>
      <c r="AE21" s="162">
        <f t="shared" si="2"/>
        <v>4.4558466108559625E-3</v>
      </c>
    </row>
    <row r="22" spans="1:31" x14ac:dyDescent="0.25">
      <c r="B22" s="504">
        <v>42717</v>
      </c>
      <c r="C22" s="4">
        <v>50</v>
      </c>
      <c r="D22" s="2">
        <v>75.180000000000007</v>
      </c>
      <c r="E22" s="2">
        <v>0</v>
      </c>
      <c r="F22" s="2">
        <f t="shared" si="0"/>
        <v>3759.0000000000005</v>
      </c>
      <c r="W22" s="133">
        <v>42702</v>
      </c>
      <c r="X22" s="10">
        <v>75.3</v>
      </c>
      <c r="Y22" s="10">
        <v>75.44</v>
      </c>
      <c r="Z22" s="10">
        <v>74.22</v>
      </c>
      <c r="AA22" s="10">
        <v>74.540000000000006</v>
      </c>
      <c r="AB22" s="95">
        <v>9338900</v>
      </c>
      <c r="AC22" s="10">
        <v>74.06</v>
      </c>
      <c r="AD22" s="40">
        <f t="shared" si="1"/>
        <v>1.2199999999999989</v>
      </c>
      <c r="AE22" s="162">
        <f t="shared" si="2"/>
        <v>-1.2006403415154687E-2</v>
      </c>
    </row>
    <row r="23" spans="1:31" x14ac:dyDescent="0.25">
      <c r="B23" s="504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3">
        <v>42699</v>
      </c>
      <c r="X23" s="10">
        <v>75.47</v>
      </c>
      <c r="Y23" s="10">
        <v>75.55</v>
      </c>
      <c r="Z23" s="10">
        <v>74.87</v>
      </c>
      <c r="AA23" s="10">
        <v>75.44</v>
      </c>
      <c r="AB23" s="95">
        <v>3068600</v>
      </c>
      <c r="AC23" s="10">
        <v>74.959999999999994</v>
      </c>
      <c r="AD23" s="40">
        <f t="shared" si="1"/>
        <v>0.67999999999999261</v>
      </c>
      <c r="AE23" s="162">
        <f t="shared" si="2"/>
        <v>1.8711574445335888E-3</v>
      </c>
    </row>
    <row r="24" spans="1:31" x14ac:dyDescent="0.25">
      <c r="W24" s="133">
        <v>42697</v>
      </c>
      <c r="X24" s="10">
        <v>73.849999999999994</v>
      </c>
      <c r="Y24" s="10">
        <v>75.349999999999994</v>
      </c>
      <c r="Z24" s="10">
        <v>73.760000000000005</v>
      </c>
      <c r="AA24" s="10">
        <v>75.3</v>
      </c>
      <c r="AB24" s="95">
        <v>6849200</v>
      </c>
      <c r="AC24" s="10">
        <v>74.819999999999993</v>
      </c>
      <c r="AD24" s="40">
        <f t="shared" si="1"/>
        <v>1.5899999999999892</v>
      </c>
      <c r="AE24" s="162">
        <f t="shared" si="2"/>
        <v>1.1354420113544039E-2</v>
      </c>
    </row>
    <row r="25" spans="1:31" x14ac:dyDescent="0.25">
      <c r="W25" s="133">
        <v>42696</v>
      </c>
      <c r="X25" s="10">
        <v>75.06</v>
      </c>
      <c r="Y25" s="10">
        <v>75.44</v>
      </c>
      <c r="Z25" s="10">
        <v>74.02</v>
      </c>
      <c r="AA25" s="10">
        <v>74.459999999999994</v>
      </c>
      <c r="AB25" s="95">
        <v>6019600</v>
      </c>
      <c r="AC25" s="10">
        <v>73.98</v>
      </c>
      <c r="AD25" s="40">
        <f t="shared" si="1"/>
        <v>1.4200000000000017</v>
      </c>
      <c r="AE25" s="162">
        <f t="shared" si="2"/>
        <v>-6.9798657718119772E-3</v>
      </c>
    </row>
    <row r="26" spans="1:31" x14ac:dyDescent="0.25">
      <c r="W26" s="133">
        <v>42695</v>
      </c>
      <c r="X26" s="10">
        <v>74.66</v>
      </c>
      <c r="Y26" s="10">
        <v>75.19</v>
      </c>
      <c r="Z26" s="10">
        <v>74.45</v>
      </c>
      <c r="AA26" s="10">
        <v>74.98</v>
      </c>
      <c r="AB26" s="95">
        <v>6810600</v>
      </c>
      <c r="AC26" s="10">
        <v>74.5</v>
      </c>
      <c r="AD26" s="40">
        <f t="shared" si="1"/>
        <v>0.73999999999999488</v>
      </c>
      <c r="AE26" s="162">
        <f t="shared" si="2"/>
        <v>4.8556784461828428E-3</v>
      </c>
    </row>
    <row r="27" spans="1:31" x14ac:dyDescent="0.25">
      <c r="W27" s="133">
        <v>42692</v>
      </c>
      <c r="X27" s="10">
        <v>75.59</v>
      </c>
      <c r="Y27" s="10">
        <v>75.739999999999995</v>
      </c>
      <c r="Z27" s="10">
        <v>74.25</v>
      </c>
      <c r="AA27" s="10">
        <v>74.62</v>
      </c>
      <c r="AB27" s="95">
        <v>8194300</v>
      </c>
      <c r="AC27" s="10">
        <v>74.14</v>
      </c>
      <c r="AD27" s="40">
        <f t="shared" si="1"/>
        <v>1.4899999999999949</v>
      </c>
      <c r="AE27" s="162">
        <f t="shared" si="2"/>
        <v>-1.2782956058588479E-2</v>
      </c>
    </row>
    <row r="28" spans="1:31" x14ac:dyDescent="0.25">
      <c r="W28" s="133">
        <v>42691</v>
      </c>
      <c r="X28" s="10">
        <v>75.72</v>
      </c>
      <c r="Y28" s="10">
        <v>76.02</v>
      </c>
      <c r="Z28" s="10">
        <v>74.849999999999994</v>
      </c>
      <c r="AA28" s="10">
        <v>75.58</v>
      </c>
      <c r="AB28" s="95">
        <v>9413500</v>
      </c>
      <c r="AC28" s="10">
        <v>75.099999999999994</v>
      </c>
      <c r="AD28" s="40">
        <f t="shared" si="1"/>
        <v>1.1700000000000017</v>
      </c>
      <c r="AE28" s="162">
        <f t="shared" si="2"/>
        <v>-5.4297444047147758E-3</v>
      </c>
    </row>
    <row r="29" spans="1:31" x14ac:dyDescent="0.25">
      <c r="W29" s="133">
        <v>42690</v>
      </c>
      <c r="X29" s="10">
        <v>76.08</v>
      </c>
      <c r="Y29" s="10">
        <v>76.88</v>
      </c>
      <c r="Z29" s="10">
        <v>75.569999999999993</v>
      </c>
      <c r="AA29" s="10">
        <v>76</v>
      </c>
      <c r="AB29" s="95">
        <v>8415000</v>
      </c>
      <c r="AC29" s="10">
        <v>75.510000000000005</v>
      </c>
      <c r="AD29" s="40">
        <f t="shared" si="1"/>
        <v>1.3100000000000023</v>
      </c>
      <c r="AE29" s="162">
        <f t="shared" si="2"/>
        <v>-4.6137621935142814E-3</v>
      </c>
    </row>
    <row r="30" spans="1:31" x14ac:dyDescent="0.25">
      <c r="C30" s="4"/>
      <c r="D30" s="3"/>
      <c r="E30" s="3"/>
      <c r="F30" s="3"/>
      <c r="H30" s="72"/>
      <c r="W30" s="133">
        <v>42689</v>
      </c>
      <c r="X30" s="10">
        <v>77.03</v>
      </c>
      <c r="Y30" s="10">
        <v>77.11</v>
      </c>
      <c r="Z30" s="10">
        <v>75</v>
      </c>
      <c r="AA30" s="10">
        <v>76.349999999999994</v>
      </c>
      <c r="AB30" s="95">
        <v>8560100</v>
      </c>
      <c r="AC30" s="10">
        <v>75.86</v>
      </c>
      <c r="AD30" s="40">
        <f t="shared" si="1"/>
        <v>2.1099999999999994</v>
      </c>
      <c r="AE30" s="162">
        <f t="shared" si="2"/>
        <v>-5.2452137424601197E-3</v>
      </c>
    </row>
    <row r="31" spans="1:31" x14ac:dyDescent="0.25">
      <c r="A31" s="22" t="s">
        <v>81</v>
      </c>
      <c r="B31" s="12"/>
      <c r="C31" s="12">
        <f>SUM(C2:C30)</f>
        <v>725</v>
      </c>
      <c r="D31" s="13"/>
      <c r="E31" s="13"/>
      <c r="F31" s="13">
        <f>SUM(F2:F30)</f>
        <v>58757.2</v>
      </c>
      <c r="G31" s="12"/>
      <c r="H31" s="77">
        <f>SUM(H2:H30)</f>
        <v>475</v>
      </c>
      <c r="I31" s="12"/>
      <c r="J31" s="12"/>
      <c r="K31" s="13">
        <f>SUM(K2:K30)</f>
        <v>38567.229999999996</v>
      </c>
      <c r="L31" s="12"/>
      <c r="M31" s="13">
        <f>SUM(M2:M30)</f>
        <v>305.8</v>
      </c>
      <c r="W31" s="133">
        <v>42688</v>
      </c>
      <c r="X31" s="10">
        <v>77.040000000000006</v>
      </c>
      <c r="Y31" s="10">
        <v>77.13</v>
      </c>
      <c r="Z31" s="10">
        <v>76.069999999999993</v>
      </c>
      <c r="AA31" s="10">
        <v>76.75</v>
      </c>
      <c r="AB31" s="95">
        <v>8832800</v>
      </c>
      <c r="AC31" s="10">
        <v>76.260000000000005</v>
      </c>
      <c r="AD31" s="40">
        <f t="shared" si="1"/>
        <v>1.0600000000000023</v>
      </c>
      <c r="AE31" s="162">
        <f t="shared" si="2"/>
        <v>4.3461082576057297E-3</v>
      </c>
    </row>
    <row r="32" spans="1:31" ht="15.75" thickBot="1" x14ac:dyDescent="0.3">
      <c r="A32" s="356" t="s">
        <v>199</v>
      </c>
      <c r="B32" s="357"/>
      <c r="C32" s="358">
        <f>SumByColor($A$32,C2:C30)</f>
        <v>525</v>
      </c>
      <c r="D32" s="358"/>
      <c r="E32" s="358"/>
      <c r="F32" s="359">
        <f>SumByColor($A$32,F2:F30)</f>
        <v>38368</v>
      </c>
      <c r="G32" s="358"/>
      <c r="H32" s="358">
        <f>SumByColor($A$32,H2:H30)</f>
        <v>475</v>
      </c>
      <c r="I32" s="358"/>
      <c r="J32" s="358"/>
      <c r="K32" s="359">
        <f>SumByColor($A$32,K2:K30)</f>
        <v>38566</v>
      </c>
      <c r="L32" s="358"/>
      <c r="M32" s="359">
        <f>SumByColor($A$32,M2:M30)</f>
        <v>0</v>
      </c>
      <c r="W32" s="133">
        <v>42685</v>
      </c>
      <c r="X32" s="10">
        <v>77.48</v>
      </c>
      <c r="Y32" s="10">
        <v>77.510000000000005</v>
      </c>
      <c r="Z32" s="10">
        <v>75.290000000000006</v>
      </c>
      <c r="AA32" s="10">
        <v>76.42</v>
      </c>
      <c r="AB32" s="95">
        <v>12949600</v>
      </c>
      <c r="AC32" s="10">
        <v>75.930000000000007</v>
      </c>
      <c r="AD32" s="40">
        <f t="shared" si="1"/>
        <v>2.2199999999999989</v>
      </c>
      <c r="AE32" s="162">
        <f t="shared" si="2"/>
        <v>-1.8231186966640722E-2</v>
      </c>
    </row>
    <row r="33" spans="1:31" x14ac:dyDescent="0.25">
      <c r="W33" s="133">
        <v>42684</v>
      </c>
      <c r="X33" s="10">
        <v>79.66</v>
      </c>
      <c r="Y33" s="10">
        <v>80</v>
      </c>
      <c r="Z33" s="10">
        <v>76.94</v>
      </c>
      <c r="AA33" s="10">
        <v>77.84</v>
      </c>
      <c r="AB33" s="95">
        <v>16651800</v>
      </c>
      <c r="AC33" s="10">
        <v>77.34</v>
      </c>
      <c r="AD33" s="40">
        <f t="shared" si="1"/>
        <v>3.0600000000000023</v>
      </c>
      <c r="AE33" s="162">
        <f t="shared" si="2"/>
        <v>-8.0800307810695582E-3</v>
      </c>
    </row>
    <row r="34" spans="1:31" x14ac:dyDescent="0.25">
      <c r="W34" s="133">
        <v>42683</v>
      </c>
      <c r="X34" s="10">
        <v>76.8</v>
      </c>
      <c r="Y34" s="10">
        <v>80</v>
      </c>
      <c r="Z34" s="10">
        <v>76.75</v>
      </c>
      <c r="AA34" s="10">
        <v>78.47</v>
      </c>
      <c r="AB34" s="95">
        <v>26693700</v>
      </c>
      <c r="AC34" s="10">
        <v>77.97</v>
      </c>
      <c r="AD34" s="40">
        <f t="shared" si="1"/>
        <v>3.25</v>
      </c>
      <c r="AE34" s="162">
        <f t="shared" si="2"/>
        <v>5.9806986543428087E-2</v>
      </c>
    </row>
    <row r="35" spans="1:31" x14ac:dyDescent="0.25">
      <c r="W35" s="133">
        <v>42682</v>
      </c>
      <c r="X35" s="10">
        <v>73.930000000000007</v>
      </c>
      <c r="Y35" s="10">
        <v>74.66</v>
      </c>
      <c r="Z35" s="10">
        <v>73.290000000000006</v>
      </c>
      <c r="AA35" s="10">
        <v>74.040000000000006</v>
      </c>
      <c r="AB35" s="95">
        <v>7449600</v>
      </c>
      <c r="AC35" s="10">
        <v>73.569999999999993</v>
      </c>
      <c r="AD35" s="40">
        <f t="shared" si="1"/>
        <v>1.3699999999999903</v>
      </c>
      <c r="AE35" s="162">
        <f t="shared" si="2"/>
        <v>5.4399564803464528E-4</v>
      </c>
    </row>
    <row r="36" spans="1:31" x14ac:dyDescent="0.25">
      <c r="W36" s="133">
        <v>42681</v>
      </c>
      <c r="X36" s="10">
        <v>73.48</v>
      </c>
      <c r="Y36" s="10">
        <v>74.709999999999994</v>
      </c>
      <c r="Z36" s="10">
        <v>73.05</v>
      </c>
      <c r="AA36" s="10">
        <v>74</v>
      </c>
      <c r="AB36" s="95">
        <v>9513500</v>
      </c>
      <c r="AC36" s="10">
        <v>73.53</v>
      </c>
      <c r="AD36" s="40">
        <f t="shared" si="1"/>
        <v>1.6599999999999966</v>
      </c>
      <c r="AE36" s="162">
        <f t="shared" si="2"/>
        <v>2.1675698207586525E-2</v>
      </c>
    </row>
    <row r="37" spans="1:31" x14ac:dyDescent="0.25">
      <c r="W37" s="133">
        <v>42678</v>
      </c>
      <c r="X37" s="10">
        <v>71.52</v>
      </c>
      <c r="Y37" s="10">
        <v>73.290000000000006</v>
      </c>
      <c r="Z37" s="10">
        <v>71.39</v>
      </c>
      <c r="AA37" s="10">
        <v>72.430000000000007</v>
      </c>
      <c r="AB37" s="95">
        <v>11779500</v>
      </c>
      <c r="AC37" s="10">
        <v>71.97</v>
      </c>
      <c r="AD37" s="40">
        <f t="shared" si="1"/>
        <v>1.9000000000000057</v>
      </c>
      <c r="AE37" s="162">
        <f t="shared" si="2"/>
        <v>9.3969144460028797E-3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42677</v>
      </c>
      <c r="X38" s="10">
        <v>72.33</v>
      </c>
      <c r="Y38" s="10">
        <v>72.930000000000007</v>
      </c>
      <c r="Z38" s="10">
        <v>71.680000000000007</v>
      </c>
      <c r="AA38" s="10">
        <v>71.760000000000005</v>
      </c>
      <c r="AB38" s="95">
        <v>9286200</v>
      </c>
      <c r="AC38" s="10">
        <v>71.3</v>
      </c>
      <c r="AD38" s="40">
        <f t="shared" si="1"/>
        <v>1.25</v>
      </c>
      <c r="AE38" s="162">
        <f t="shared" si="2"/>
        <v>-1.0409437890353868E-2</v>
      </c>
    </row>
    <row r="39" spans="1:31" x14ac:dyDescent="0.25">
      <c r="A39" s="8"/>
      <c r="B39" s="191" t="s">
        <v>114</v>
      </c>
      <c r="C39" s="191" t="s">
        <v>147</v>
      </c>
      <c r="D39" s="192" t="s">
        <v>146</v>
      </c>
      <c r="E39" s="194" t="s">
        <v>148</v>
      </c>
      <c r="F39" s="195" t="s">
        <v>65</v>
      </c>
      <c r="G39" s="229" t="s">
        <v>152</v>
      </c>
      <c r="H39" s="195" t="s">
        <v>88</v>
      </c>
      <c r="I39" s="195" t="s">
        <v>156</v>
      </c>
      <c r="J39" s="8"/>
      <c r="K39" s="8"/>
      <c r="L39" s="8"/>
      <c r="M39" s="8"/>
      <c r="W39" s="133">
        <v>42676</v>
      </c>
      <c r="X39" s="10">
        <v>74</v>
      </c>
      <c r="Y39" s="10">
        <v>74.349999999999994</v>
      </c>
      <c r="Z39" s="10">
        <v>72.45</v>
      </c>
      <c r="AA39" s="10">
        <v>72.510000000000005</v>
      </c>
      <c r="AB39" s="95">
        <v>14620000</v>
      </c>
      <c r="AC39" s="10">
        <v>72.05</v>
      </c>
      <c r="AD39" s="40">
        <f t="shared" si="1"/>
        <v>1.8999999999999915</v>
      </c>
      <c r="AE39" s="162">
        <f t="shared" si="2"/>
        <v>-2.1059782608695565E-2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2"/>
      <c r="W40" s="133">
        <v>42675</v>
      </c>
      <c r="X40" s="10">
        <v>73.63</v>
      </c>
      <c r="Y40" s="10">
        <v>74.290000000000006</v>
      </c>
      <c r="Z40" s="10">
        <v>73.06</v>
      </c>
      <c r="AA40" s="10">
        <v>74.069999999999993</v>
      </c>
      <c r="AB40" s="95">
        <v>10741600</v>
      </c>
      <c r="AC40" s="10">
        <v>73.599999999999994</v>
      </c>
      <c r="AD40" s="40">
        <f t="shared" si="1"/>
        <v>1.230000000000004</v>
      </c>
      <c r="AE40" s="162">
        <f t="shared" si="2"/>
        <v>6.0142154182614149E-3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1">
        <f t="shared" ref="H41:H49" si="6">(E41-D41)/D41</f>
        <v>4.070450097847355E-2</v>
      </c>
      <c r="I41" s="352"/>
      <c r="W41" s="133">
        <v>42674</v>
      </c>
      <c r="X41" s="10">
        <v>74.09</v>
      </c>
      <c r="Y41" s="10">
        <v>74.44</v>
      </c>
      <c r="Z41" s="10">
        <v>73.55</v>
      </c>
      <c r="AA41" s="10">
        <v>73.63</v>
      </c>
      <c r="AB41" s="95">
        <v>8457000</v>
      </c>
      <c r="AC41" s="10">
        <v>73.16</v>
      </c>
      <c r="AD41" s="40">
        <f t="shared" si="1"/>
        <v>0.89000000000000057</v>
      </c>
      <c r="AE41" s="162">
        <f t="shared" si="2"/>
        <v>-3.4055305816645953E-3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1">
        <f t="shared" si="6"/>
        <v>-2.1232876712328784E-2</v>
      </c>
      <c r="I42" s="352"/>
      <c r="O42" s="614" t="s">
        <v>78</v>
      </c>
      <c r="P42" s="614"/>
      <c r="T42" s="91" t="s">
        <v>113</v>
      </c>
      <c r="W42" s="133">
        <v>42671</v>
      </c>
      <c r="X42" s="10">
        <v>74.75</v>
      </c>
      <c r="Y42" s="10">
        <v>74.78</v>
      </c>
      <c r="Z42" s="10">
        <v>73.23</v>
      </c>
      <c r="AA42" s="10">
        <v>73.88</v>
      </c>
      <c r="AB42" s="95">
        <v>13160000</v>
      </c>
      <c r="AC42" s="10">
        <v>73.41</v>
      </c>
      <c r="AD42" s="40">
        <f t="shared" si="1"/>
        <v>1.5499999999999972</v>
      </c>
      <c r="AE42" s="162">
        <f t="shared" si="2"/>
        <v>-2.5617202017520713E-2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1">
        <f t="shared" si="6"/>
        <v>6.4579256360077939E-3</v>
      </c>
      <c r="I43" s="352"/>
      <c r="O43" s="83">
        <v>1.1000000000000001</v>
      </c>
      <c r="P43" s="83">
        <f>O43*$Q$4</f>
        <v>79.343000000000004</v>
      </c>
      <c r="Q43" s="2"/>
      <c r="T43" s="128" t="s">
        <v>98</v>
      </c>
      <c r="U43" s="98">
        <v>73.64</v>
      </c>
      <c r="W43" s="133">
        <v>42670</v>
      </c>
      <c r="X43" s="10">
        <v>75.930000000000007</v>
      </c>
      <c r="Y43" s="10">
        <v>76.36</v>
      </c>
      <c r="Z43" s="10">
        <v>75.64</v>
      </c>
      <c r="AA43" s="10">
        <v>75.83</v>
      </c>
      <c r="AB43" s="95">
        <v>9596400</v>
      </c>
      <c r="AC43" s="10">
        <v>75.34</v>
      </c>
      <c r="AD43" s="40">
        <f t="shared" si="1"/>
        <v>0.71999999999999886</v>
      </c>
      <c r="AE43" s="162">
        <f t="shared" si="2"/>
        <v>5.8744993324433281E-3</v>
      </c>
    </row>
    <row r="44" spans="1:31" x14ac:dyDescent="0.25">
      <c r="B44" s="193">
        <v>42376</v>
      </c>
      <c r="C44" s="442">
        <v>50</v>
      </c>
      <c r="D44" s="447">
        <v>99.13</v>
      </c>
      <c r="E44" s="339">
        <v>96.25</v>
      </c>
      <c r="F44" s="40">
        <f t="shared" si="4"/>
        <v>-143.99999999999977</v>
      </c>
      <c r="G44" s="40">
        <f t="shared" si="5"/>
        <v>4956.5</v>
      </c>
      <c r="H44" s="231">
        <f t="shared" si="6"/>
        <v>-2.9052759003328918E-2</v>
      </c>
      <c r="I44" s="352"/>
      <c r="O44" s="83">
        <v>1.0900000000000001</v>
      </c>
      <c r="P44" s="83">
        <f t="shared" ref="P44:P63" si="7">O44*$Q$4</f>
        <v>78.621700000000004</v>
      </c>
      <c r="Q44" s="2"/>
      <c r="T44" s="93" t="s">
        <v>99</v>
      </c>
      <c r="U44" s="88">
        <v>73.52</v>
      </c>
      <c r="W44" s="133">
        <v>42669</v>
      </c>
      <c r="X44" s="10">
        <v>74.510000000000005</v>
      </c>
      <c r="Y44" s="10">
        <v>75.8</v>
      </c>
      <c r="Z44" s="10">
        <v>74.260000000000005</v>
      </c>
      <c r="AA44" s="10">
        <v>75.38</v>
      </c>
      <c r="AB44" s="95">
        <v>8333000</v>
      </c>
      <c r="AC44" s="10">
        <v>74.900000000000006</v>
      </c>
      <c r="AD44" s="40">
        <f t="shared" si="1"/>
        <v>1.539999999999992</v>
      </c>
      <c r="AE44" s="162">
        <f t="shared" si="2"/>
        <v>1.3120519410252829E-2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4"/>
        <v>-819.60000000000059</v>
      </c>
      <c r="G45" s="40">
        <f t="shared" si="5"/>
        <v>5782.2000000000007</v>
      </c>
      <c r="H45" s="231">
        <f t="shared" si="6"/>
        <v>-0.14174535643872585</v>
      </c>
      <c r="I45" s="352"/>
      <c r="O45" s="83">
        <v>1.08</v>
      </c>
      <c r="P45" s="83">
        <f t="shared" si="7"/>
        <v>77.900400000000005</v>
      </c>
      <c r="Q45" s="2"/>
      <c r="T45" s="93" t="s">
        <v>100</v>
      </c>
      <c r="U45" s="88" t="s">
        <v>597</v>
      </c>
      <c r="W45" s="133">
        <v>42668</v>
      </c>
      <c r="X45" s="10">
        <v>74.040000000000006</v>
      </c>
      <c r="Y45" s="10">
        <v>74.680000000000007</v>
      </c>
      <c r="Z45" s="10">
        <v>73.91</v>
      </c>
      <c r="AA45" s="10">
        <v>74.41</v>
      </c>
      <c r="AB45" s="95">
        <v>6140800</v>
      </c>
      <c r="AC45" s="10">
        <v>73.930000000000007</v>
      </c>
      <c r="AD45" s="40">
        <f t="shared" si="1"/>
        <v>0.77000000000001023</v>
      </c>
      <c r="AE45" s="162">
        <f t="shared" si="2"/>
        <v>3.3930510314874596E-3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4"/>
        <v>-539</v>
      </c>
      <c r="G46" s="40">
        <f t="shared" si="5"/>
        <v>4901.5</v>
      </c>
      <c r="H46" s="231">
        <f t="shared" si="6"/>
        <v>-0.10996633683566256</v>
      </c>
      <c r="I46" s="352"/>
      <c r="O46" s="83">
        <v>1.07</v>
      </c>
      <c r="P46" s="83">
        <f t="shared" si="7"/>
        <v>77.179100000000005</v>
      </c>
      <c r="Q46" s="2"/>
      <c r="T46" s="93" t="s">
        <v>101</v>
      </c>
      <c r="U46" s="88" t="s">
        <v>598</v>
      </c>
      <c r="W46" s="133">
        <v>42667</v>
      </c>
      <c r="X46" s="10">
        <v>74.510000000000005</v>
      </c>
      <c r="Y46" s="10">
        <v>74.78</v>
      </c>
      <c r="Z46" s="10">
        <v>73.739999999999995</v>
      </c>
      <c r="AA46" s="10">
        <v>74.150000000000006</v>
      </c>
      <c r="AB46" s="95">
        <v>7404000</v>
      </c>
      <c r="AC46" s="10">
        <v>73.680000000000007</v>
      </c>
      <c r="AD46" s="40">
        <f t="shared" si="1"/>
        <v>1.0400000000000063</v>
      </c>
      <c r="AE46" s="162">
        <f t="shared" si="2"/>
        <v>-1.7612789594905198E-3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4"/>
        <v>-500.5000000000004</v>
      </c>
      <c r="G47" s="40">
        <f t="shared" si="5"/>
        <v>6662.6</v>
      </c>
      <c r="H47" s="232">
        <f t="shared" si="6"/>
        <v>-7.5120823702458553E-2</v>
      </c>
      <c r="I47" s="353"/>
      <c r="O47" s="83">
        <v>1.06</v>
      </c>
      <c r="P47" s="83">
        <f t="shared" si="7"/>
        <v>76.457800000000006</v>
      </c>
      <c r="Q47" s="2"/>
      <c r="T47" s="93" t="s">
        <v>102</v>
      </c>
      <c r="U47" s="88">
        <v>95.19</v>
      </c>
      <c r="W47" s="133">
        <v>42664</v>
      </c>
      <c r="X47" s="10">
        <v>74.099999999999994</v>
      </c>
      <c r="Y47" s="10">
        <v>74.94</v>
      </c>
      <c r="Z47" s="10">
        <v>73.78</v>
      </c>
      <c r="AA47" s="10">
        <v>74.290000000000006</v>
      </c>
      <c r="AB47" s="95">
        <v>8256500</v>
      </c>
      <c r="AC47" s="10">
        <v>73.81</v>
      </c>
      <c r="AD47" s="40">
        <f t="shared" si="1"/>
        <v>1.1599999999999966</v>
      </c>
      <c r="AE47" s="162">
        <f t="shared" si="2"/>
        <v>-2.7089259108759034E-4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4"/>
        <v>-384.30000000000064</v>
      </c>
      <c r="G48" s="40">
        <f t="shared" si="5"/>
        <v>6662.6</v>
      </c>
      <c r="H48" s="232">
        <f t="shared" si="6"/>
        <v>-5.7680184912796896E-2</v>
      </c>
      <c r="I48" s="353"/>
      <c r="O48" s="83">
        <v>1.05</v>
      </c>
      <c r="P48" s="83">
        <f t="shared" si="7"/>
        <v>75.736499999999992</v>
      </c>
      <c r="Q48" s="2"/>
      <c r="T48" s="93" t="s">
        <v>103</v>
      </c>
      <c r="U48" s="88">
        <v>0.88731400000000005</v>
      </c>
      <c r="W48" s="133">
        <v>42663</v>
      </c>
      <c r="X48" s="10">
        <v>73.14</v>
      </c>
      <c r="Y48" s="10">
        <v>74.81</v>
      </c>
      <c r="Z48" s="10">
        <v>73.099999999999994</v>
      </c>
      <c r="AA48" s="10">
        <v>74.31</v>
      </c>
      <c r="AB48" s="95">
        <v>10351400</v>
      </c>
      <c r="AC48" s="10">
        <v>73.83</v>
      </c>
      <c r="AD48" s="40">
        <f t="shared" si="1"/>
        <v>1.710000000000008</v>
      </c>
      <c r="AE48" s="162">
        <f t="shared" si="2"/>
        <v>1.317414573898712E-2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4"/>
        <v>-446.6000000000007</v>
      </c>
      <c r="G49" s="40">
        <f t="shared" si="5"/>
        <v>6662.6</v>
      </c>
      <c r="H49" s="232">
        <f t="shared" si="6"/>
        <v>-6.7030888842193839E-2</v>
      </c>
      <c r="I49" s="353"/>
      <c r="O49" s="83">
        <v>1.04</v>
      </c>
      <c r="P49" s="83">
        <f t="shared" si="7"/>
        <v>75.015199999999993</v>
      </c>
      <c r="Q49" s="2"/>
      <c r="T49" s="93" t="s">
        <v>122</v>
      </c>
      <c r="U49" s="88" t="s">
        <v>351</v>
      </c>
      <c r="W49" s="133">
        <v>42662</v>
      </c>
      <c r="X49" s="10">
        <v>73.5</v>
      </c>
      <c r="Y49" s="10">
        <v>73.92</v>
      </c>
      <c r="Z49" s="10">
        <v>73.31</v>
      </c>
      <c r="AA49" s="10">
        <v>73.34</v>
      </c>
      <c r="AB49" s="95">
        <v>6326400</v>
      </c>
      <c r="AC49" s="10">
        <v>72.87</v>
      </c>
      <c r="AD49" s="40">
        <f t="shared" si="1"/>
        <v>0.60999999999999943</v>
      </c>
      <c r="AE49" s="162">
        <f t="shared" si="2"/>
        <v>-9.596928982724684E-4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8">D50*C50</f>
        <v>6662.32</v>
      </c>
      <c r="H50" s="232">
        <f t="shared" ref="H50:H67" si="9">(E50-D50)/D50</f>
        <v>-5.1441539884004378E-2</v>
      </c>
      <c r="I50" s="353"/>
      <c r="O50" s="83">
        <v>1.03</v>
      </c>
      <c r="P50" s="83">
        <f t="shared" si="7"/>
        <v>74.293899999999994</v>
      </c>
      <c r="Q50" s="2"/>
      <c r="T50" s="93"/>
      <c r="U50" s="88"/>
      <c r="W50" s="133">
        <v>42661</v>
      </c>
      <c r="X50" s="10">
        <v>73.400000000000006</v>
      </c>
      <c r="Y50" s="10">
        <v>73.83</v>
      </c>
      <c r="Z50" s="10">
        <v>72.91</v>
      </c>
      <c r="AA50" s="10">
        <v>73.41</v>
      </c>
      <c r="AB50" s="95">
        <v>6353500</v>
      </c>
      <c r="AC50" s="10">
        <v>72.94</v>
      </c>
      <c r="AD50" s="40">
        <f t="shared" si="1"/>
        <v>0.92000000000000171</v>
      </c>
      <c r="AE50" s="162">
        <f t="shared" si="2"/>
        <v>1.0529232474369543E-2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8"/>
        <v>4850.55</v>
      </c>
      <c r="H51" s="232">
        <f t="shared" si="9"/>
        <v>-6.6188370390986517E-2</v>
      </c>
      <c r="I51" s="353"/>
      <c r="O51" s="83">
        <v>1.02</v>
      </c>
      <c r="P51" s="83">
        <f t="shared" si="7"/>
        <v>73.572599999999994</v>
      </c>
      <c r="Q51" s="2"/>
      <c r="T51" s="93" t="s">
        <v>105</v>
      </c>
      <c r="U51" s="88" t="s">
        <v>599</v>
      </c>
      <c r="W51" s="133">
        <v>42660</v>
      </c>
      <c r="X51" s="10">
        <v>72.540000000000006</v>
      </c>
      <c r="Y51" s="10">
        <v>73.459999999999994</v>
      </c>
      <c r="Z51" s="10">
        <v>72.31</v>
      </c>
      <c r="AA51" s="10">
        <v>72.64</v>
      </c>
      <c r="AB51" s="95">
        <v>8181400</v>
      </c>
      <c r="AC51" s="10">
        <v>72.180000000000007</v>
      </c>
      <c r="AD51" s="40">
        <f t="shared" si="1"/>
        <v>1.1499999999999915</v>
      </c>
      <c r="AE51" s="162">
        <f t="shared" si="2"/>
        <v>-1.3835085777531564E-3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8"/>
        <v>4850.55</v>
      </c>
      <c r="H52" s="232">
        <f t="shared" si="9"/>
        <v>-3.3923988001360636E-2</v>
      </c>
      <c r="I52" s="353"/>
      <c r="O52" s="83">
        <v>1.01</v>
      </c>
      <c r="P52" s="83">
        <f t="shared" si="7"/>
        <v>72.851299999999995</v>
      </c>
      <c r="Q52" s="2"/>
      <c r="T52" s="93" t="s">
        <v>106</v>
      </c>
      <c r="U52" s="88" t="s">
        <v>451</v>
      </c>
      <c r="W52" s="133">
        <v>42657</v>
      </c>
      <c r="X52" s="10">
        <v>73.27</v>
      </c>
      <c r="Y52" s="10">
        <v>73.5</v>
      </c>
      <c r="Z52" s="10">
        <v>72.73</v>
      </c>
      <c r="AA52" s="10">
        <v>72.75</v>
      </c>
      <c r="AB52" s="95">
        <v>7359100</v>
      </c>
      <c r="AC52" s="10">
        <v>72.28</v>
      </c>
      <c r="AD52" s="40">
        <f t="shared" si="1"/>
        <v>0.76999999999999602</v>
      </c>
      <c r="AE52" s="162">
        <f t="shared" si="2"/>
        <v>-4.2705606832897924E-3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2">
        <f t="shared" si="9"/>
        <v>-4.604341918285644E-2</v>
      </c>
      <c r="I53" s="353" t="s">
        <v>190</v>
      </c>
      <c r="O53" s="83">
        <v>1</v>
      </c>
      <c r="P53" s="83">
        <f t="shared" si="7"/>
        <v>72.13</v>
      </c>
      <c r="Q53" s="2"/>
      <c r="T53" s="93" t="s">
        <v>107</v>
      </c>
      <c r="U53" s="90">
        <v>6632942</v>
      </c>
      <c r="W53" s="133">
        <v>42656</v>
      </c>
      <c r="X53" s="10">
        <v>72.290000000000006</v>
      </c>
      <c r="Y53" s="10">
        <v>73.930000000000007</v>
      </c>
      <c r="Z53" s="10">
        <v>72.209999999999994</v>
      </c>
      <c r="AA53" s="10">
        <v>73.06</v>
      </c>
      <c r="AB53" s="95">
        <v>10586100</v>
      </c>
      <c r="AC53" s="10">
        <v>72.59</v>
      </c>
      <c r="AD53" s="40">
        <f t="shared" si="1"/>
        <v>1.7200000000000131</v>
      </c>
      <c r="AE53" s="162">
        <f t="shared" si="2"/>
        <v>4.1345093715539072E-4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10"/>
        <v>-15.950000000000131</v>
      </c>
      <c r="G54" s="40">
        <f t="shared" si="8"/>
        <v>4820.4500000000007</v>
      </c>
      <c r="H54" s="232">
        <f t="shared" si="9"/>
        <v>-3.3088197160016449E-3</v>
      </c>
      <c r="I54" s="353"/>
      <c r="O54" s="83">
        <v>0.99</v>
      </c>
      <c r="P54" s="83">
        <f t="shared" si="7"/>
        <v>71.408699999999996</v>
      </c>
      <c r="Q54" s="2"/>
      <c r="T54" s="93" t="s">
        <v>110</v>
      </c>
      <c r="U54" s="90">
        <v>9612700</v>
      </c>
      <c r="W54" s="133">
        <v>42655</v>
      </c>
      <c r="X54" s="10">
        <v>74.180000000000007</v>
      </c>
      <c r="Y54" s="10">
        <v>74.209999999999994</v>
      </c>
      <c r="Z54" s="10">
        <v>72.92</v>
      </c>
      <c r="AA54" s="10">
        <v>73.03</v>
      </c>
      <c r="AB54" s="95">
        <v>10014500</v>
      </c>
      <c r="AC54" s="10">
        <v>72.56</v>
      </c>
      <c r="AD54" s="40">
        <f t="shared" si="1"/>
        <v>1.289999999999992</v>
      </c>
      <c r="AE54" s="162">
        <f t="shared" si="2"/>
        <v>-1.0770279481935763E-2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10"/>
        <v>94.050000000000011</v>
      </c>
      <c r="G55" s="40">
        <f t="shared" si="8"/>
        <v>4820.4500000000007</v>
      </c>
      <c r="H55" s="232">
        <f t="shared" si="9"/>
        <v>1.951062660125092E-2</v>
      </c>
      <c r="I55" s="353"/>
      <c r="O55" s="83">
        <v>0.98</v>
      </c>
      <c r="P55" s="83">
        <f t="shared" si="7"/>
        <v>70.687399999999997</v>
      </c>
      <c r="Q55" s="2"/>
      <c r="T55" s="93" t="s">
        <v>108</v>
      </c>
      <c r="U55" s="88" t="s">
        <v>600</v>
      </c>
      <c r="W55" s="133">
        <v>42654</v>
      </c>
      <c r="X55" s="10">
        <v>75.14</v>
      </c>
      <c r="Y55" s="10">
        <v>75.28</v>
      </c>
      <c r="Z55" s="10">
        <v>73.56</v>
      </c>
      <c r="AA55" s="10">
        <v>73.819999999999993</v>
      </c>
      <c r="AB55" s="95">
        <v>11910000</v>
      </c>
      <c r="AC55" s="10">
        <v>73.349999999999994</v>
      </c>
      <c r="AD55" s="40">
        <f t="shared" si="1"/>
        <v>1.7199999999999989</v>
      </c>
      <c r="AE55" s="162">
        <f t="shared" si="2"/>
        <v>-2.2130382615651367E-2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10"/>
        <v>145.74999999999994</v>
      </c>
      <c r="G56" s="40">
        <f t="shared" si="8"/>
        <v>2334.25</v>
      </c>
      <c r="H56" s="232">
        <f t="shared" si="9"/>
        <v>6.2439755810217393E-2</v>
      </c>
      <c r="I56" s="353"/>
      <c r="O56" s="83">
        <v>0.97</v>
      </c>
      <c r="P56" s="83">
        <f t="shared" si="7"/>
        <v>69.966099999999997</v>
      </c>
      <c r="T56" s="93" t="s">
        <v>111</v>
      </c>
      <c r="U56" s="88">
        <v>6.82</v>
      </c>
      <c r="W56" s="133">
        <v>42653</v>
      </c>
      <c r="X56" s="10">
        <v>75.5</v>
      </c>
      <c r="Y56" s="10">
        <v>75.97</v>
      </c>
      <c r="Z56" s="10">
        <v>75.260000000000005</v>
      </c>
      <c r="AA56" s="10">
        <v>75.489999999999995</v>
      </c>
      <c r="AB56" s="95">
        <v>7161100</v>
      </c>
      <c r="AC56" s="10">
        <v>75.010000000000005</v>
      </c>
      <c r="AD56" s="40">
        <f t="shared" si="1"/>
        <v>0.70999999999999375</v>
      </c>
      <c r="AE56" s="162">
        <f t="shared" si="2"/>
        <v>3.3440342429107428E-3</v>
      </c>
    </row>
    <row r="57" spans="2:31" x14ac:dyDescent="0.25">
      <c r="B57" s="193">
        <v>42488</v>
      </c>
      <c r="C57" s="442">
        <v>50</v>
      </c>
      <c r="D57" s="447">
        <v>95.81</v>
      </c>
      <c r="E57" s="339">
        <v>97</v>
      </c>
      <c r="F57" s="40">
        <f t="shared" si="10"/>
        <v>59.499999999999886</v>
      </c>
      <c r="G57" s="40">
        <f t="shared" si="8"/>
        <v>4790.5</v>
      </c>
      <c r="H57" s="232">
        <f t="shared" si="9"/>
        <v>1.2420415405490009E-2</v>
      </c>
      <c r="I57" s="353"/>
      <c r="O57" s="83">
        <v>0.96</v>
      </c>
      <c r="P57" s="83">
        <f t="shared" si="7"/>
        <v>69.244799999999998</v>
      </c>
      <c r="T57" s="93" t="s">
        <v>112</v>
      </c>
      <c r="U57" s="88">
        <v>10.82</v>
      </c>
      <c r="W57" s="133">
        <v>42650</v>
      </c>
      <c r="X57" s="10">
        <v>76.45</v>
      </c>
      <c r="Y57" s="10">
        <v>76.48</v>
      </c>
      <c r="Z57" s="10">
        <v>74.92</v>
      </c>
      <c r="AA57" s="10">
        <v>75.239999999999995</v>
      </c>
      <c r="AB57" s="95">
        <v>11149200</v>
      </c>
      <c r="AC57" s="10">
        <v>74.760000000000005</v>
      </c>
      <c r="AD57" s="40">
        <f t="shared" si="1"/>
        <v>1.5600000000000023</v>
      </c>
      <c r="AE57" s="162">
        <f t="shared" si="2"/>
        <v>-1.2678288431061779E-2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2">
        <f t="shared" si="9"/>
        <v>-6.4055089286661704E-2</v>
      </c>
      <c r="I58" s="353"/>
      <c r="O58" s="83">
        <v>0.95</v>
      </c>
      <c r="P58" s="83">
        <f t="shared" si="7"/>
        <v>68.523499999999999</v>
      </c>
      <c r="T58" s="93" t="s">
        <v>109</v>
      </c>
      <c r="U58" s="88" t="s">
        <v>601</v>
      </c>
      <c r="W58" s="133">
        <v>42649</v>
      </c>
      <c r="X58" s="10">
        <v>77.38</v>
      </c>
      <c r="Y58" s="10">
        <v>77.760000000000005</v>
      </c>
      <c r="Z58" s="10">
        <v>76.08</v>
      </c>
      <c r="AA58" s="10">
        <v>76.209999999999994</v>
      </c>
      <c r="AB58" s="95">
        <v>10168200</v>
      </c>
      <c r="AC58" s="10">
        <v>75.72</v>
      </c>
      <c r="AD58" s="40">
        <f t="shared" si="1"/>
        <v>1.6800000000000068</v>
      </c>
      <c r="AE58" s="162">
        <f t="shared" si="2"/>
        <v>-1.7516543402101958E-2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2">
        <f t="shared" si="9"/>
        <v>-4.9696734645508119E-2</v>
      </c>
      <c r="I59" s="353"/>
      <c r="O59" s="83">
        <v>0.94</v>
      </c>
      <c r="P59" s="83">
        <f t="shared" si="7"/>
        <v>67.802199999999985</v>
      </c>
      <c r="W59" s="133">
        <v>42648</v>
      </c>
      <c r="X59" s="10">
        <v>77.349999999999994</v>
      </c>
      <c r="Y59" s="10">
        <v>78</v>
      </c>
      <c r="Z59" s="10">
        <v>77.2</v>
      </c>
      <c r="AA59" s="10">
        <v>77.569999999999993</v>
      </c>
      <c r="AB59" s="95">
        <v>7910200</v>
      </c>
      <c r="AC59" s="10">
        <v>77.069999999999993</v>
      </c>
      <c r="AD59" s="40">
        <f t="shared" si="1"/>
        <v>0.79999999999999716</v>
      </c>
      <c r="AE59" s="162">
        <f t="shared" si="2"/>
        <v>4.1693811074918763E-3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2">
        <f t="shared" si="9"/>
        <v>-8.7726102366870146E-2</v>
      </c>
      <c r="I60" s="353"/>
      <c r="O60" s="83">
        <v>0.93</v>
      </c>
      <c r="P60" s="83">
        <f t="shared" si="7"/>
        <v>67.0809</v>
      </c>
      <c r="W60" s="133">
        <v>42647</v>
      </c>
      <c r="X60" s="10">
        <v>77.599999999999994</v>
      </c>
      <c r="Y60" s="10">
        <v>78.42</v>
      </c>
      <c r="Z60" s="10">
        <v>77.12</v>
      </c>
      <c r="AA60" s="10">
        <v>77.239999999999995</v>
      </c>
      <c r="AB60" s="95">
        <v>8219400</v>
      </c>
      <c r="AC60" s="10">
        <v>76.75</v>
      </c>
      <c r="AD60" s="40">
        <f t="shared" si="1"/>
        <v>1.2999999999999972</v>
      </c>
      <c r="AE60" s="162">
        <f t="shared" si="2"/>
        <v>-1.0060621694827798E-2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2">
        <f t="shared" si="9"/>
        <v>-0.10830289906596423</v>
      </c>
      <c r="I61" s="353"/>
      <c r="O61" s="83">
        <v>0.92</v>
      </c>
      <c r="P61" s="83">
        <f t="shared" si="7"/>
        <v>66.3596</v>
      </c>
      <c r="W61" s="133">
        <v>42646</v>
      </c>
      <c r="X61" s="10">
        <v>78.63</v>
      </c>
      <c r="Y61" s="10">
        <v>78.97</v>
      </c>
      <c r="Z61" s="10">
        <v>77.25</v>
      </c>
      <c r="AA61" s="10">
        <v>78.03</v>
      </c>
      <c r="AB61" s="95">
        <v>10626200</v>
      </c>
      <c r="AC61" s="10">
        <v>77.53</v>
      </c>
      <c r="AD61" s="40">
        <f t="shared" si="1"/>
        <v>1.7199999999999989</v>
      </c>
      <c r="AE61" s="162">
        <f t="shared" si="2"/>
        <v>-1.3738710087775052E-2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2">
        <f t="shared" si="9"/>
        <v>-7.1105365223012224E-2</v>
      </c>
      <c r="I62" s="353"/>
      <c r="O62" s="83">
        <v>0.91</v>
      </c>
      <c r="P62" s="83">
        <f t="shared" si="7"/>
        <v>65.638300000000001</v>
      </c>
      <c r="W62" s="133">
        <v>42643</v>
      </c>
      <c r="X62" s="10">
        <v>78.06</v>
      </c>
      <c r="Y62" s="10">
        <v>79.63</v>
      </c>
      <c r="Z62" s="10">
        <v>78.05</v>
      </c>
      <c r="AA62" s="10">
        <v>79.12</v>
      </c>
      <c r="AB62" s="95">
        <v>11031500</v>
      </c>
      <c r="AC62" s="10">
        <v>78.61</v>
      </c>
      <c r="AD62" s="40">
        <f t="shared" si="1"/>
        <v>1.5799999999999983</v>
      </c>
      <c r="AE62" s="162">
        <f t="shared" si="2"/>
        <v>1.6158221302998932E-2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2">
        <f t="shared" si="9"/>
        <v>-5.6268381758831316E-2</v>
      </c>
      <c r="I63" s="353"/>
      <c r="O63" s="83">
        <v>0.9</v>
      </c>
      <c r="P63" s="83">
        <f t="shared" si="7"/>
        <v>64.917000000000002</v>
      </c>
      <c r="W63" s="133">
        <v>42642</v>
      </c>
      <c r="X63" s="10">
        <v>79.16</v>
      </c>
      <c r="Y63" s="10">
        <v>79.34</v>
      </c>
      <c r="Z63" s="10">
        <v>77.75</v>
      </c>
      <c r="AA63" s="10">
        <v>77.86</v>
      </c>
      <c r="AB63" s="95">
        <v>7618600</v>
      </c>
      <c r="AC63" s="10">
        <v>77.36</v>
      </c>
      <c r="AD63" s="40">
        <f t="shared" si="1"/>
        <v>1.5900000000000034</v>
      </c>
      <c r="AE63" s="162">
        <f t="shared" si="2"/>
        <v>-1.4019882742798861E-2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2">
        <f t="shared" si="9"/>
        <v>-9.965524671407025E-2</v>
      </c>
      <c r="I64" s="236">
        <v>88.5</v>
      </c>
      <c r="W64" s="133">
        <v>42641</v>
      </c>
      <c r="X64" s="10">
        <v>79.12</v>
      </c>
      <c r="Y64" s="10">
        <v>79.5</v>
      </c>
      <c r="Z64" s="10">
        <v>78.510000000000005</v>
      </c>
      <c r="AA64" s="10">
        <v>78.97</v>
      </c>
      <c r="AB64" s="95">
        <v>6854100</v>
      </c>
      <c r="AC64" s="10">
        <v>78.459999999999994</v>
      </c>
      <c r="AD64" s="40">
        <f t="shared" si="1"/>
        <v>0.98999999999999488</v>
      </c>
      <c r="AE64" s="162">
        <f t="shared" si="2"/>
        <v>-3.5560071120142034E-3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2">
        <f t="shared" si="9"/>
        <v>-0.11883214824391282</v>
      </c>
      <c r="I65" s="353"/>
      <c r="W65" s="133">
        <v>42640</v>
      </c>
      <c r="X65" s="10">
        <v>79.319999999999993</v>
      </c>
      <c r="Y65" s="10">
        <v>79.900000000000006</v>
      </c>
      <c r="Z65" s="10">
        <v>78.64</v>
      </c>
      <c r="AA65" s="10">
        <v>79.25</v>
      </c>
      <c r="AB65" s="95">
        <v>13214300</v>
      </c>
      <c r="AC65" s="10">
        <v>78.739999999999995</v>
      </c>
      <c r="AD65" s="40">
        <f t="shared" si="1"/>
        <v>1.2600000000000051</v>
      </c>
      <c r="AE65" s="162">
        <f t="shared" si="2"/>
        <v>-1.6978776529338324E-2</v>
      </c>
    </row>
    <row r="66" spans="2:31" x14ac:dyDescent="0.25">
      <c r="B66" s="193">
        <v>42545</v>
      </c>
      <c r="C66" s="448">
        <v>200</v>
      </c>
      <c r="D66" s="449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2">
        <f t="shared" si="9"/>
        <v>-7.1289254099968918E-2</v>
      </c>
      <c r="I66" s="353"/>
      <c r="W66" s="133">
        <v>42639</v>
      </c>
      <c r="X66" s="10">
        <v>81</v>
      </c>
      <c r="Y66" s="10">
        <v>81.13</v>
      </c>
      <c r="Z66" s="10">
        <v>79.92</v>
      </c>
      <c r="AA66" s="10">
        <v>80.62</v>
      </c>
      <c r="AB66" s="95">
        <v>9036000</v>
      </c>
      <c r="AC66" s="10">
        <v>80.099999999999994</v>
      </c>
      <c r="AD66" s="40">
        <f t="shared" si="1"/>
        <v>1.2099999999999937</v>
      </c>
      <c r="AE66" s="162">
        <f t="shared" si="2"/>
        <v>-9.27643784786647E-3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2">
        <f t="shared" si="9"/>
        <v>-9.6910452756587134E-2</v>
      </c>
      <c r="I67" s="353"/>
      <c r="W67" s="133">
        <v>42636</v>
      </c>
      <c r="X67" s="10">
        <v>81.55</v>
      </c>
      <c r="Y67" s="10">
        <v>82</v>
      </c>
      <c r="Z67" s="10">
        <v>81.22</v>
      </c>
      <c r="AA67" s="10">
        <v>81.37</v>
      </c>
      <c r="AB67" s="95">
        <v>7534500</v>
      </c>
      <c r="AC67" s="10">
        <v>80.849999999999994</v>
      </c>
      <c r="AD67" s="40">
        <f>Y67-Z67</f>
        <v>0.78000000000000114</v>
      </c>
      <c r="AE67" s="162">
        <f>AC67/AC68-1</f>
        <v>-1.8518518518518823E-3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1">C68*(E68-D68)</f>
        <v>-867.40000000000066</v>
      </c>
      <c r="G68" s="40">
        <f t="shared" ref="G68" si="12">D68*C68</f>
        <v>17329.400000000001</v>
      </c>
      <c r="H68" s="232">
        <f t="shared" ref="H68" si="13">(E68-D68)/D68</f>
        <v>-5.0053666024213218E-2</v>
      </c>
      <c r="I68" s="353"/>
      <c r="W68" s="133">
        <v>42635</v>
      </c>
      <c r="X68" s="10">
        <v>81.97</v>
      </c>
      <c r="Y68" s="10">
        <v>82</v>
      </c>
      <c r="Z68" s="10">
        <v>80.900000000000006</v>
      </c>
      <c r="AA68" s="10">
        <v>81.52</v>
      </c>
      <c r="AB68" s="95">
        <v>8213800</v>
      </c>
      <c r="AC68" s="10">
        <v>81</v>
      </c>
      <c r="AD68" s="40">
        <f>Y68-Z68</f>
        <v>1.0999999999999943</v>
      </c>
      <c r="AE68" s="162" t="e">
        <f>AC68/AC69-1</f>
        <v>#DIV/0!</v>
      </c>
    </row>
    <row r="69" spans="2:31" x14ac:dyDescent="0.25">
      <c r="B69" s="193">
        <v>42550</v>
      </c>
      <c r="C69" s="448">
        <v>200</v>
      </c>
      <c r="D69" s="449">
        <v>86.411500000000004</v>
      </c>
      <c r="E69" s="40">
        <v>82.27</v>
      </c>
      <c r="F69" s="40">
        <f t="shared" ref="F69:F70" si="14">C69*(E69-D69)</f>
        <v>-828.30000000000155</v>
      </c>
      <c r="G69" s="40">
        <f t="shared" ref="G69:G70" si="15">D69*C69</f>
        <v>17282.3</v>
      </c>
      <c r="H69" s="232">
        <f t="shared" ref="H69:H70" si="16">(E69-D69)/D69</f>
        <v>-4.7927648519005078E-2</v>
      </c>
      <c r="I69" s="353" t="s">
        <v>190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4"/>
        <v>-422.48000000000019</v>
      </c>
      <c r="G70" s="40">
        <f t="shared" si="15"/>
        <v>8908.48</v>
      </c>
      <c r="H70" s="232">
        <f t="shared" si="16"/>
        <v>-4.7424476453895636E-2</v>
      </c>
      <c r="I70" s="353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7">C71*(E71-D71)</f>
        <v>-519.48</v>
      </c>
      <c r="G71" s="40">
        <f t="shared" ref="G71" si="18">D71*C71</f>
        <v>8908.48</v>
      </c>
      <c r="H71" s="232">
        <f t="shared" ref="H71" si="19">(E71-D71)/D71</f>
        <v>-5.8312978196055902E-2</v>
      </c>
      <c r="I71" s="353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20">C72*(E72-D72)</f>
        <v>-253.48000000000042</v>
      </c>
      <c r="G72" s="40">
        <f t="shared" ref="G72" si="21">D72*C72</f>
        <v>8908.48</v>
      </c>
      <c r="H72" s="232">
        <f t="shared" ref="H72" si="22">(E72-D72)/D72</f>
        <v>-2.8453787851575176E-2</v>
      </c>
      <c r="I72" s="353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3">C73*(E73-D73)</f>
        <v>-215.47999999999945</v>
      </c>
      <c r="G73" s="40">
        <f t="shared" ref="G73" si="24">D73*C73</f>
        <v>8908.48</v>
      </c>
      <c r="H73" s="232">
        <f t="shared" ref="H73" si="25">(E73-D73)/D73</f>
        <v>-2.4188189230934957E-2</v>
      </c>
      <c r="I73" s="353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6">C74*(E74-D74)</f>
        <v>-364.48000000000036</v>
      </c>
      <c r="G74" s="40">
        <f t="shared" ref="G74" si="27">D74*C74</f>
        <v>8908.48</v>
      </c>
      <c r="H74" s="232">
        <f t="shared" ref="H74" si="28">(E74-D74)/D74</f>
        <v>-4.0913825927655488E-2</v>
      </c>
      <c r="I74" s="353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9">C75*(E75-D75)</f>
        <v>-242.48000000000047</v>
      </c>
      <c r="G75" s="40">
        <f t="shared" ref="G75" si="30">D75*C75</f>
        <v>8908.48</v>
      </c>
      <c r="H75" s="232">
        <f t="shared" ref="H75" si="31">(E75-D75)/D75</f>
        <v>-2.7219009303495148E-2</v>
      </c>
      <c r="I75" s="353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2">C76*(E76-D76)</f>
        <v>-184.48000000000064</v>
      </c>
      <c r="G76" s="40">
        <f t="shared" ref="G76" si="33">D76*C76</f>
        <v>8908.48</v>
      </c>
      <c r="H76" s="232">
        <f t="shared" ref="H76" si="34">(E76-D76)/D76</f>
        <v>-2.0708358777255003E-2</v>
      </c>
      <c r="I76" s="353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5">C77*(E77-D77)</f>
        <v>-253.48000000000042</v>
      </c>
      <c r="G77" s="40">
        <f t="shared" ref="G77" si="36">D77*C77</f>
        <v>8908.48</v>
      </c>
      <c r="H77" s="232">
        <f t="shared" ref="H77" si="37">(E77-D77)/D77</f>
        <v>-2.8453787851575176E-2</v>
      </c>
      <c r="I77" s="464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8">C78*(E78-D78)</f>
        <v>-53.480000000000416</v>
      </c>
      <c r="G78" s="40">
        <f t="shared" ref="G78" si="39">D78*C78</f>
        <v>8908.48</v>
      </c>
      <c r="H78" s="232">
        <f t="shared" ref="H78" si="40">(E78-D78)/D78</f>
        <v>-6.0032687955746001E-3</v>
      </c>
      <c r="I78" s="353" t="s">
        <v>265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1">C79*(E79-D79)</f>
        <v>-795.27600000000064</v>
      </c>
      <c r="G79" s="40">
        <f t="shared" ref="G79:G80" si="42">D79*C79</f>
        <v>10521.276</v>
      </c>
      <c r="H79" s="232">
        <f t="shared" ref="H79:H80" si="43">(E79-D79)/D79</f>
        <v>-7.5587409740035388E-2</v>
      </c>
      <c r="I79" s="353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1"/>
        <v>-982.18499999999972</v>
      </c>
      <c r="G80" s="40">
        <f t="shared" si="42"/>
        <v>12902.684999999999</v>
      </c>
      <c r="H80" s="232">
        <f t="shared" si="43"/>
        <v>-7.6122527985454172E-2</v>
      </c>
      <c r="I80" s="353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4">C81*(E81-D81)</f>
        <v>-1067.6849999999988</v>
      </c>
      <c r="G81" s="40">
        <f t="shared" ref="G81" si="45">D81*C81</f>
        <v>12902.684999999999</v>
      </c>
      <c r="H81" s="232">
        <f t="shared" ref="H81" si="46">(E81-D81)/D81</f>
        <v>-8.2749055719797765E-2</v>
      </c>
      <c r="I81" s="353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7">C82*(E82-D82)</f>
        <v>-955.18499999999881</v>
      </c>
      <c r="G82" s="40">
        <f t="shared" ref="G82" si="48">D82*C82</f>
        <v>12902.684999999999</v>
      </c>
      <c r="H82" s="232">
        <f t="shared" ref="H82" si="49">(E82-D82)/D82</f>
        <v>-7.4029940279871892E-2</v>
      </c>
      <c r="I82" s="353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50">C83*(E83-D83)</f>
        <v>-797.68499999999915</v>
      </c>
      <c r="G83" s="40">
        <f t="shared" ref="G83" si="51">D83*C83</f>
        <v>12902.684999999999</v>
      </c>
      <c r="H83" s="232">
        <f t="shared" ref="H83" si="52">(E83-D83)/D83</f>
        <v>-6.1823178663975693E-2</v>
      </c>
      <c r="I83" s="353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3">C84*(E84-D84)</f>
        <v>-814.18499999999904</v>
      </c>
      <c r="G84" s="40">
        <f t="shared" ref="G84" si="54">D84*C84</f>
        <v>12902.684999999999</v>
      </c>
      <c r="H84" s="232">
        <f t="shared" ref="H84" si="55">(E84-D84)/D84</f>
        <v>-6.3101982261831474E-2</v>
      </c>
      <c r="I84" s="353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6">C85*(E85-D85)</f>
        <v>-752.6849999999996</v>
      </c>
      <c r="G85" s="40">
        <f t="shared" ref="G85" si="57">D85*C85</f>
        <v>12902.684999999999</v>
      </c>
      <c r="H85" s="232">
        <f t="shared" ref="H85" si="58">(E85-D85)/D85</f>
        <v>-5.8335532488005375E-2</v>
      </c>
      <c r="I85" s="353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9">C86*(E86-D86)</f>
        <v>-682.18499999999972</v>
      </c>
      <c r="G86" s="40">
        <f t="shared" ref="G86" si="60">D86*C86</f>
        <v>12902.684999999999</v>
      </c>
      <c r="H86" s="232">
        <f t="shared" ref="H86" si="61">(E86-D86)/D86</f>
        <v>-5.2871553478985173E-2</v>
      </c>
      <c r="I86" s="353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2">C87*(E87-D87)</f>
        <v>-827.6849999999996</v>
      </c>
      <c r="G87" s="40">
        <f t="shared" ref="G87" si="63">D87*C87</f>
        <v>12902.684999999999</v>
      </c>
      <c r="H87" s="232">
        <f t="shared" ref="H87" si="64">(E87-D87)/D87</f>
        <v>-6.4148276114622621E-2</v>
      </c>
      <c r="I87" s="353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5">C88*(E88-D88)</f>
        <v>-890.68499999999983</v>
      </c>
      <c r="G88" s="40">
        <f t="shared" ref="G88" si="66">D88*C88</f>
        <v>12902.684999999999</v>
      </c>
      <c r="H88" s="232">
        <f t="shared" ref="H88" si="67">(E88-D88)/D88</f>
        <v>-6.9030980760981131E-2</v>
      </c>
      <c r="I88" s="353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8">C89*(E89-D89)</f>
        <v>-927.38400000000081</v>
      </c>
      <c r="G89" s="40">
        <f t="shared" ref="G89" si="69">D89*C89</f>
        <v>14488.284</v>
      </c>
      <c r="H89" s="232">
        <f t="shared" ref="H89" si="70">(E89-D89)/D89</f>
        <v>-6.4009236704636707E-2</v>
      </c>
      <c r="I89" s="353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1">C90*(E90-D90)</f>
        <v>-1241.8839999999998</v>
      </c>
      <c r="G90" s="40">
        <f t="shared" ref="G90" si="72">D90*C90</f>
        <v>14488.284</v>
      </c>
      <c r="H90" s="232">
        <f t="shared" ref="H90" si="73">(E90-D90)/D90</f>
        <v>-8.5716431290275633E-2</v>
      </c>
      <c r="I90" s="353"/>
    </row>
    <row r="91" spans="2:9" x14ac:dyDescent="0.25">
      <c r="B91" s="193">
        <v>42614</v>
      </c>
      <c r="C91" s="448">
        <v>200</v>
      </c>
      <c r="D91" s="449">
        <v>84.093400000000003</v>
      </c>
      <c r="E91" s="40">
        <v>77.42</v>
      </c>
      <c r="F91" s="40">
        <f t="shared" ref="F91" si="74">C91*(E91-D91)</f>
        <v>-1334.6800000000003</v>
      </c>
      <c r="G91" s="40">
        <f t="shared" ref="G91" si="75">D91*C91</f>
        <v>16818.68</v>
      </c>
      <c r="H91" s="232">
        <f t="shared" ref="H91" si="76">(E91-D91)/D91</f>
        <v>-7.9357000668304534E-2</v>
      </c>
      <c r="I91" s="353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7">C92*(E92-D92)</f>
        <v>-1440.6800000000003</v>
      </c>
      <c r="G92" s="40">
        <f t="shared" ref="G92" si="78">D92*C92</f>
        <v>16818.68</v>
      </c>
      <c r="H92" s="232">
        <f t="shared" ref="H92" si="79">(E92-D92)/D92</f>
        <v>-8.5659516680262685E-2</v>
      </c>
      <c r="I92" s="353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80">C93*(E93-D93)</f>
        <v>-1242.6800000000014</v>
      </c>
      <c r="G93" s="40">
        <f t="shared" ref="G93" si="81">D93*C93</f>
        <v>16818.68</v>
      </c>
      <c r="H93" s="232">
        <f t="shared" ref="H93" si="82">(E93-D93)/D93</f>
        <v>-7.3886892431510753E-2</v>
      </c>
      <c r="I93" s="353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3">C94*(E94-D94)</f>
        <v>-1020.6800000000015</v>
      </c>
      <c r="G94" s="40">
        <f t="shared" ref="G94" si="84">D94*C94</f>
        <v>16818.68</v>
      </c>
      <c r="H94" s="232">
        <f t="shared" ref="H94" si="85">(E94-D94)/D94</f>
        <v>-6.0687283425334304E-2</v>
      </c>
      <c r="I94" s="353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6">C95*(E95-D95)</f>
        <v>-462.68000000000029</v>
      </c>
      <c r="G95" s="40">
        <f t="shared" ref="G95" si="87">D95*C95</f>
        <v>16818.68</v>
      </c>
      <c r="H95" s="232">
        <f t="shared" ref="H95" si="88">(E95-D95)/D95</f>
        <v>-2.7509887815215003E-2</v>
      </c>
      <c r="I95" s="353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9">C96*(E96-D96)</f>
        <v>-514.68000000000131</v>
      </c>
      <c r="G96" s="40">
        <f t="shared" ref="G96" si="90">D96*C96</f>
        <v>16818.68</v>
      </c>
      <c r="H96" s="232">
        <f t="shared" ref="H96" si="91">(E96-D96)/D96</f>
        <v>-3.060168812296811E-2</v>
      </c>
      <c r="I96" s="353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2">C97*(E97-D97)</f>
        <v>-968.68000000000052</v>
      </c>
      <c r="G97" s="40">
        <f t="shared" ref="G97" si="93">D97*C97</f>
        <v>16818.68</v>
      </c>
      <c r="H97" s="232">
        <f t="shared" ref="H97" si="94">(E97-D97)/D97</f>
        <v>-5.7595483117581198E-2</v>
      </c>
      <c r="I97" s="353" t="s">
        <v>190</v>
      </c>
    </row>
    <row r="98" spans="2:9" x14ac:dyDescent="0.25">
      <c r="B98" s="193">
        <v>42643</v>
      </c>
      <c r="C98" s="448">
        <v>200</v>
      </c>
      <c r="D98" s="449">
        <v>83.623400000000004</v>
      </c>
      <c r="E98" s="40">
        <v>79.12</v>
      </c>
      <c r="F98" s="40">
        <f t="shared" ref="F98:F100" si="95">C98*(E98-D98)</f>
        <v>-900.67999999999984</v>
      </c>
      <c r="G98" s="40">
        <f t="shared" ref="G98:G100" si="96">D98*C98</f>
        <v>16724.68</v>
      </c>
      <c r="H98" s="232">
        <f t="shared" ref="H98:H100" si="97">(E98-D98)/D98</f>
        <v>-5.3853347268826658E-2</v>
      </c>
      <c r="I98" s="449">
        <v>83</v>
      </c>
    </row>
    <row r="99" spans="2:9" x14ac:dyDescent="0.25">
      <c r="B99" s="193">
        <v>42646</v>
      </c>
      <c r="C99" s="448">
        <v>200</v>
      </c>
      <c r="D99" s="449">
        <v>83.518799999999999</v>
      </c>
      <c r="E99" s="40">
        <v>78.03</v>
      </c>
      <c r="F99" s="40">
        <f t="shared" si="95"/>
        <v>-1097.7599999999995</v>
      </c>
      <c r="G99" s="40">
        <f t="shared" si="96"/>
        <v>16703.759999999998</v>
      </c>
      <c r="H99" s="232">
        <f t="shared" si="97"/>
        <v>-6.5719335047917327E-2</v>
      </c>
      <c r="I99" s="353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5"/>
        <v>-1470.25</v>
      </c>
      <c r="G100" s="40">
        <f t="shared" si="96"/>
        <v>20522.75</v>
      </c>
      <c r="H100" s="232">
        <f t="shared" si="97"/>
        <v>-7.1640009258018542E-2</v>
      </c>
      <c r="I100" s="353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8">C101*(E101-D101)</f>
        <v>-1712.7499999999998</v>
      </c>
      <c r="G101" s="40">
        <f t="shared" ref="G101" si="99">D101*C101</f>
        <v>20522.75</v>
      </c>
      <c r="H101" s="232">
        <f t="shared" ref="H101" si="100">(E101-D101)/D101</f>
        <v>-8.3456164500371535E-2</v>
      </c>
      <c r="I101" s="353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1">C102*(E102-D102)</f>
        <v>-2170.2499999999995</v>
      </c>
      <c r="G102" s="40">
        <f t="shared" ref="G102" si="102">D102*C102</f>
        <v>20522.75</v>
      </c>
      <c r="H102" s="232">
        <f t="shared" ref="H102" si="103">(E102-D102)/D102</f>
        <v>-0.105748498617388</v>
      </c>
      <c r="I102" s="353"/>
    </row>
    <row r="103" spans="2:9" x14ac:dyDescent="0.25">
      <c r="B103" s="193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04">C103*(E103-D103)</f>
        <v>-2395.2499999999973</v>
      </c>
      <c r="G103" s="40">
        <f t="shared" ref="G103:G110" si="105">D103*C103</f>
        <v>20522.75</v>
      </c>
      <c r="H103" s="232">
        <f t="shared" ref="H103:H110" si="106">(E103-D103)/D103</f>
        <v>-0.11671194162575665</v>
      </c>
      <c r="I103" s="353"/>
    </row>
    <row r="104" spans="2:9" x14ac:dyDescent="0.25">
      <c r="B104" s="193">
        <v>42701</v>
      </c>
      <c r="C104" s="448">
        <v>200</v>
      </c>
      <c r="D104" s="449">
        <v>82.49</v>
      </c>
      <c r="E104" s="40">
        <v>75.44</v>
      </c>
      <c r="F104" s="40">
        <f t="shared" si="104"/>
        <v>-1409.9999999999995</v>
      </c>
      <c r="G104" s="40">
        <f t="shared" si="105"/>
        <v>16498</v>
      </c>
      <c r="H104" s="232">
        <f t="shared" si="106"/>
        <v>-8.5464904836949906E-2</v>
      </c>
      <c r="I104" s="569" t="s">
        <v>361</v>
      </c>
    </row>
    <row r="105" spans="2:9" x14ac:dyDescent="0.25">
      <c r="B105" s="193">
        <v>42704</v>
      </c>
      <c r="C105" s="10">
        <v>200</v>
      </c>
      <c r="D105" s="40">
        <v>82.49</v>
      </c>
      <c r="E105" s="40">
        <v>73.7</v>
      </c>
      <c r="F105" s="40">
        <f t="shared" si="104"/>
        <v>-1757.9999999999984</v>
      </c>
      <c r="G105" s="40">
        <f t="shared" si="105"/>
        <v>16498</v>
      </c>
      <c r="H105" s="232">
        <f t="shared" si="106"/>
        <v>-0.10655837071160132</v>
      </c>
      <c r="I105" s="353"/>
    </row>
    <row r="106" spans="2:9" x14ac:dyDescent="0.25">
      <c r="B106" s="193">
        <v>42705</v>
      </c>
      <c r="C106" s="10">
        <v>250</v>
      </c>
      <c r="D106" s="40">
        <v>80.656000000000006</v>
      </c>
      <c r="E106" s="40">
        <v>72.84</v>
      </c>
      <c r="F106" s="40">
        <f t="shared" si="104"/>
        <v>-1954.0000000000007</v>
      </c>
      <c r="G106" s="40">
        <f t="shared" si="105"/>
        <v>20164</v>
      </c>
      <c r="H106" s="232">
        <f t="shared" si="106"/>
        <v>-9.6905375917476722E-2</v>
      </c>
      <c r="I106" s="353"/>
    </row>
    <row r="107" spans="2:9" x14ac:dyDescent="0.25">
      <c r="B107" s="193">
        <v>42717</v>
      </c>
      <c r="C107" s="448">
        <v>200</v>
      </c>
      <c r="D107" s="449">
        <v>82.125900000000001</v>
      </c>
      <c r="E107" s="40">
        <v>74.84</v>
      </c>
      <c r="F107" s="40">
        <f t="shared" si="104"/>
        <v>-1457.1799999999996</v>
      </c>
      <c r="G107" s="40">
        <f t="shared" si="105"/>
        <v>16425.18</v>
      </c>
      <c r="H107" s="232">
        <f t="shared" si="106"/>
        <v>-8.8716227158545574E-2</v>
      </c>
      <c r="I107" s="353"/>
    </row>
    <row r="108" spans="2:9" x14ac:dyDescent="0.25">
      <c r="B108" s="193">
        <v>42717</v>
      </c>
      <c r="C108" s="10">
        <v>150</v>
      </c>
      <c r="D108" s="40">
        <v>84.257800000000003</v>
      </c>
      <c r="E108" s="40">
        <v>74.84</v>
      </c>
      <c r="F108" s="40">
        <f t="shared" si="104"/>
        <v>-1412.67</v>
      </c>
      <c r="G108" s="40">
        <f t="shared" si="105"/>
        <v>12638.67</v>
      </c>
      <c r="H108" s="232">
        <f t="shared" si="106"/>
        <v>-0.11177362807953685</v>
      </c>
      <c r="I108" s="353"/>
    </row>
    <row r="109" spans="2:9" x14ac:dyDescent="0.25">
      <c r="B109" s="193">
        <v>42717</v>
      </c>
      <c r="C109" s="448">
        <v>200</v>
      </c>
      <c r="D109" s="449">
        <v>81.988399999999999</v>
      </c>
      <c r="E109" s="40">
        <v>74.84</v>
      </c>
      <c r="F109" s="40">
        <f t="shared" si="104"/>
        <v>-1429.6799999999989</v>
      </c>
      <c r="G109" s="40">
        <f t="shared" si="105"/>
        <v>16397.68</v>
      </c>
      <c r="H109" s="232">
        <f t="shared" si="106"/>
        <v>-8.718794366032262E-2</v>
      </c>
      <c r="I109" s="569" t="s">
        <v>411</v>
      </c>
    </row>
    <row r="110" spans="2:9" x14ac:dyDescent="0.25">
      <c r="B110" s="193">
        <v>42733</v>
      </c>
      <c r="C110" s="10">
        <v>250</v>
      </c>
      <c r="D110" s="40">
        <v>80.886700000000005</v>
      </c>
      <c r="E110" s="40">
        <v>72.08</v>
      </c>
      <c r="F110" s="40">
        <f t="shared" si="104"/>
        <v>-2201.6750000000015</v>
      </c>
      <c r="G110" s="40">
        <f t="shared" si="105"/>
        <v>20221.675000000003</v>
      </c>
      <c r="H110" s="232">
        <f t="shared" si="106"/>
        <v>-0.10887698472060309</v>
      </c>
      <c r="I110" s="353"/>
    </row>
    <row r="111" spans="2:9" x14ac:dyDescent="0.25">
      <c r="B111" s="193">
        <v>42734</v>
      </c>
      <c r="C111" s="10">
        <v>250</v>
      </c>
      <c r="D111" s="40">
        <v>79.536699999999996</v>
      </c>
      <c r="E111" s="40">
        <v>72.08</v>
      </c>
      <c r="F111" s="40">
        <f t="shared" ref="F111" si="107">C111*(E111-D111)</f>
        <v>-1864.1749999999995</v>
      </c>
      <c r="G111" s="40">
        <f t="shared" ref="G111" si="108">D111*C111</f>
        <v>19884.174999999999</v>
      </c>
      <c r="H111" s="232">
        <f t="shared" ref="H111" si="109">(E111-D111)/D111</f>
        <v>-9.3751689471652688E-2</v>
      </c>
      <c r="I111" s="353" t="s">
        <v>190</v>
      </c>
    </row>
    <row r="112" spans="2:9" x14ac:dyDescent="0.25">
      <c r="B112" s="10"/>
      <c r="C112" s="10"/>
      <c r="D112" s="40"/>
      <c r="E112" s="40"/>
      <c r="F112" s="40"/>
      <c r="G112" s="40"/>
      <c r="H112" s="232"/>
      <c r="I112" s="353"/>
    </row>
    <row r="113" spans="2:9" x14ac:dyDescent="0.25">
      <c r="B113" s="10"/>
      <c r="C113" s="10"/>
      <c r="D113" s="40"/>
      <c r="E113" s="40"/>
      <c r="F113" s="40"/>
      <c r="G113" s="40"/>
      <c r="H113" s="232"/>
      <c r="I113" s="353"/>
    </row>
    <row r="114" spans="2:9" x14ac:dyDescent="0.25">
      <c r="B114" s="10"/>
      <c r="C114" s="10"/>
      <c r="D114" s="40"/>
      <c r="E114" s="40"/>
      <c r="F114" s="40"/>
      <c r="G114" s="40"/>
      <c r="H114" s="232"/>
      <c r="I114" s="353"/>
    </row>
    <row r="115" spans="2:9" x14ac:dyDescent="0.25">
      <c r="B115" s="10"/>
      <c r="C115" s="10"/>
      <c r="D115" s="40"/>
      <c r="E115" s="40"/>
      <c r="F115" s="40"/>
      <c r="G115" s="40"/>
      <c r="H115" s="232"/>
      <c r="I115" s="353"/>
    </row>
    <row r="116" spans="2:9" x14ac:dyDescent="0.25">
      <c r="B116" s="10"/>
      <c r="C116" s="10"/>
      <c r="D116" s="40"/>
      <c r="E116" s="40"/>
      <c r="F116" s="40"/>
      <c r="G116" s="40"/>
      <c r="H116" s="232"/>
      <c r="I116" s="353"/>
    </row>
    <row r="117" spans="2:9" x14ac:dyDescent="0.25">
      <c r="B117" s="10"/>
      <c r="C117" s="10"/>
      <c r="D117" s="40"/>
      <c r="E117" s="40"/>
      <c r="F117" s="40"/>
      <c r="G117" s="40"/>
      <c r="H117" s="232"/>
      <c r="I117" s="353"/>
    </row>
  </sheetData>
  <mergeCells count="1">
    <mergeCell ref="O42:P42"/>
  </mergeCells>
  <conditionalFormatting sqref="F50:F51 H50:I51 H52 H53:I63 H64 H65:I97 H98 H99:I103 H104 H105:I108 H109 F55:F117 H110:I117">
    <cfRule type="expression" dxfId="85" priority="28">
      <formula>F50&gt;0</formula>
    </cfRule>
    <cfRule type="expression" dxfId="84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3" priority="21">
      <formula>F47&gt;0</formula>
    </cfRule>
    <cfRule type="expression" dxfId="82" priority="22">
      <formula>F47&lt;0</formula>
    </cfRule>
  </conditionalFormatting>
  <conditionalFormatting sqref="H47:I47">
    <cfRule type="expression" dxfId="81" priority="17">
      <formula>H47&gt;0</formula>
    </cfRule>
    <cfRule type="expression" dxfId="80" priority="18">
      <formula>H47&lt;0</formula>
    </cfRule>
  </conditionalFormatting>
  <conditionalFormatting sqref="H48:I48">
    <cfRule type="expression" dxfId="79" priority="15">
      <formula>H48&gt;0</formula>
    </cfRule>
    <cfRule type="expression" dxfId="78" priority="16">
      <formula>H48&lt;0</formula>
    </cfRule>
  </conditionalFormatting>
  <conditionalFormatting sqref="H49:I49">
    <cfRule type="expression" dxfId="77" priority="13">
      <formula>H49&gt;0</formula>
    </cfRule>
    <cfRule type="expression" dxfId="76" priority="14">
      <formula>H49&lt;0</formula>
    </cfRule>
  </conditionalFormatting>
  <conditionalFormatting sqref="F40:F46">
    <cfRule type="expression" dxfId="75" priority="11">
      <formula>F40&gt;0</formula>
    </cfRule>
    <cfRule type="expression" dxfId="74" priority="12">
      <formula>F40&lt;0</formula>
    </cfRule>
  </conditionalFormatting>
  <conditionalFormatting sqref="H40:I46">
    <cfRule type="expression" dxfId="73" priority="9">
      <formula>H40&gt;0</formula>
    </cfRule>
    <cfRule type="expression" dxfId="72" priority="10">
      <formula>H40&lt;0</formula>
    </cfRule>
  </conditionalFormatting>
  <conditionalFormatting sqref="I52 F52:F54">
    <cfRule type="expression" dxfId="71" priority="7">
      <formula>F52&gt;0</formula>
    </cfRule>
    <cfRule type="expression" dxfId="70" priority="8">
      <formula>F52&lt;0</formula>
    </cfRule>
  </conditionalFormatting>
  <conditionalFormatting sqref="Q8">
    <cfRule type="expression" dxfId="69" priority="3">
      <formula>Q8&gt;0</formula>
    </cfRule>
    <cfRule type="expression" dxfId="68" priority="4">
      <formula>Q8&lt;0</formula>
    </cfRule>
  </conditionalFormatting>
  <conditionalFormatting sqref="Q7">
    <cfRule type="expression" dxfId="67" priority="5">
      <formula>Q7&gt;0</formula>
    </cfRule>
    <cfRule type="expression" dxfId="66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42727</v>
      </c>
      <c r="X2" s="10">
        <v>70.2</v>
      </c>
      <c r="Y2" s="10">
        <v>70.94</v>
      </c>
      <c r="Z2" s="10">
        <v>69.900000000000006</v>
      </c>
      <c r="AA2" s="10">
        <v>70.39</v>
      </c>
      <c r="AB2" s="95">
        <v>117100</v>
      </c>
      <c r="AC2" s="10">
        <v>70.39</v>
      </c>
      <c r="AD2" s="2">
        <f>Y2-Z2</f>
        <v>1.039999999999992</v>
      </c>
      <c r="AE2" s="138">
        <f>AC2/AC3-1</f>
        <v>3.2782212086659435E-3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69.23</v>
      </c>
      <c r="W3" s="133">
        <v>42726</v>
      </c>
      <c r="X3" s="10">
        <v>70.09</v>
      </c>
      <c r="Y3" s="10">
        <v>70.41</v>
      </c>
      <c r="Z3" s="10">
        <v>69.39</v>
      </c>
      <c r="AA3" s="10">
        <v>70.16</v>
      </c>
      <c r="AB3" s="95">
        <v>200500</v>
      </c>
      <c r="AC3" s="10">
        <v>70.16</v>
      </c>
      <c r="AD3" s="2">
        <f t="shared" ref="AD3:AD66" si="0">Y3-Z3</f>
        <v>1.019999999999996</v>
      </c>
      <c r="AE3" s="138">
        <f t="shared" ref="AE3:AE66" si="1">AC3/AC4-1</f>
        <v>1.1415525114155667E-3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69.23</v>
      </c>
      <c r="R4" s="506">
        <v>6.9999999999999999E-4</v>
      </c>
      <c r="W4" s="133">
        <v>42725</v>
      </c>
      <c r="X4" s="10">
        <v>70.650000000000006</v>
      </c>
      <c r="Y4" s="10">
        <v>70.930000000000007</v>
      </c>
      <c r="Z4" s="10">
        <v>69.94</v>
      </c>
      <c r="AA4" s="10">
        <v>70.08</v>
      </c>
      <c r="AB4" s="95">
        <v>246600</v>
      </c>
      <c r="AC4" s="10">
        <v>70.08</v>
      </c>
      <c r="AD4" s="2">
        <f t="shared" si="0"/>
        <v>0.99000000000000909</v>
      </c>
      <c r="AE4" s="138">
        <f t="shared" si="1"/>
        <v>-5.3931308543854195E-3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70.150000000000006</v>
      </c>
      <c r="Y5" s="10">
        <v>70.739999999999995</v>
      </c>
      <c r="Z5" s="10">
        <v>69.64</v>
      </c>
      <c r="AA5" s="10">
        <v>70.459999999999994</v>
      </c>
      <c r="AB5" s="95">
        <v>197000</v>
      </c>
      <c r="AC5" s="10">
        <v>70.459999999999994</v>
      </c>
      <c r="AD5" s="2">
        <f t="shared" si="0"/>
        <v>1.0999999999999943</v>
      </c>
      <c r="AE5" s="138">
        <f t="shared" si="1"/>
        <v>6.5714285714284504E-3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69.790000000000006</v>
      </c>
      <c r="Y6" s="10">
        <v>70.319999999999993</v>
      </c>
      <c r="Z6" s="10">
        <v>69.25</v>
      </c>
      <c r="AA6" s="10">
        <v>70</v>
      </c>
      <c r="AB6" s="95">
        <v>257800</v>
      </c>
      <c r="AC6" s="10">
        <v>70</v>
      </c>
      <c r="AD6" s="2">
        <f t="shared" si="0"/>
        <v>1.0699999999999932</v>
      </c>
      <c r="AE6" s="138">
        <f t="shared" si="1"/>
        <v>7.6291924571758596E-3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33.940000000000055</v>
      </c>
      <c r="R7">
        <v>0</v>
      </c>
      <c r="W7" s="133">
        <v>42720</v>
      </c>
      <c r="X7" s="10">
        <v>70.3</v>
      </c>
      <c r="Y7" s="10">
        <v>70.900000000000006</v>
      </c>
      <c r="Z7" s="10">
        <v>69.38</v>
      </c>
      <c r="AA7" s="10">
        <v>69.47</v>
      </c>
      <c r="AB7" s="95">
        <v>876900</v>
      </c>
      <c r="AC7" s="10">
        <v>69.47</v>
      </c>
      <c r="AD7" s="2">
        <f t="shared" si="0"/>
        <v>1.5200000000000102</v>
      </c>
      <c r="AE7" s="138">
        <f t="shared" si="1"/>
        <v>-9.5523239235814073E-3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69.22</v>
      </c>
      <c r="Y8" s="10">
        <v>70.37</v>
      </c>
      <c r="Z8" s="10">
        <v>68.89</v>
      </c>
      <c r="AA8" s="10">
        <v>70.14</v>
      </c>
      <c r="AB8" s="95">
        <v>263300</v>
      </c>
      <c r="AC8" s="10">
        <v>70.14</v>
      </c>
      <c r="AD8" s="2">
        <f t="shared" si="0"/>
        <v>1.480000000000004</v>
      </c>
      <c r="AE8" s="138">
        <f t="shared" si="1"/>
        <v>1.3290956370991092E-2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70.39</v>
      </c>
      <c r="Y9" s="10">
        <v>71.08</v>
      </c>
      <c r="Z9" s="10">
        <v>69.11</v>
      </c>
      <c r="AA9" s="10">
        <v>69.22</v>
      </c>
      <c r="AB9" s="95">
        <v>327700</v>
      </c>
      <c r="AC9" s="10">
        <v>69.22</v>
      </c>
      <c r="AD9" s="2">
        <f t="shared" si="0"/>
        <v>1.9699999999999989</v>
      </c>
      <c r="AE9" s="138">
        <f t="shared" si="1"/>
        <v>-2.0101925254813136E-2</v>
      </c>
    </row>
    <row r="10" spans="1:31" x14ac:dyDescent="0.25">
      <c r="O10" s="11" t="s">
        <v>215</v>
      </c>
      <c r="P10" s="34"/>
      <c r="Q10" s="2">
        <f>M33</f>
        <v>33.940000000000055</v>
      </c>
      <c r="W10" s="133">
        <v>42717</v>
      </c>
      <c r="X10" s="10">
        <v>70.239999999999995</v>
      </c>
      <c r="Y10" s="10">
        <v>71.11</v>
      </c>
      <c r="Z10" s="10">
        <v>69.95</v>
      </c>
      <c r="AA10" s="10">
        <v>70.64</v>
      </c>
      <c r="AB10" s="95">
        <v>362100</v>
      </c>
      <c r="AC10" s="10">
        <v>70.64</v>
      </c>
      <c r="AD10" s="2">
        <f t="shared" si="0"/>
        <v>1.1599999999999966</v>
      </c>
      <c r="AE10" s="138">
        <f t="shared" si="1"/>
        <v>4.9793711765542259E-3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6.3E-3</v>
      </c>
      <c r="W11" s="133">
        <v>42716</v>
      </c>
      <c r="X11" s="10">
        <v>69.89</v>
      </c>
      <c r="Y11" s="10">
        <v>70.58</v>
      </c>
      <c r="Z11" s="10">
        <v>69.319999999999993</v>
      </c>
      <c r="AA11" s="10">
        <v>70.290000000000006</v>
      </c>
      <c r="AB11" s="95">
        <v>348200</v>
      </c>
      <c r="AC11" s="10">
        <v>70.290000000000006</v>
      </c>
      <c r="AD11" s="2">
        <f t="shared" si="0"/>
        <v>1.2600000000000051</v>
      </c>
      <c r="AE11" s="138">
        <f t="shared" si="1"/>
        <v>3.1397174254319538E-3</v>
      </c>
    </row>
    <row r="12" spans="1:31" x14ac:dyDescent="0.25">
      <c r="W12" s="133">
        <v>42713</v>
      </c>
      <c r="X12" s="10">
        <v>70.760000000000005</v>
      </c>
      <c r="Y12" s="10">
        <v>70.78</v>
      </c>
      <c r="Z12" s="10">
        <v>70</v>
      </c>
      <c r="AA12" s="10">
        <v>70.069999999999993</v>
      </c>
      <c r="AB12" s="95">
        <v>266400</v>
      </c>
      <c r="AC12" s="10">
        <v>70.069999999999993</v>
      </c>
      <c r="AD12" s="2">
        <f t="shared" si="0"/>
        <v>0.78000000000000114</v>
      </c>
      <c r="AE12" s="138">
        <f t="shared" si="1"/>
        <v>-1.0869565217391464E-2</v>
      </c>
    </row>
    <row r="13" spans="1:31" x14ac:dyDescent="0.25">
      <c r="W13" s="133">
        <v>42712</v>
      </c>
      <c r="X13" s="10">
        <v>71.31</v>
      </c>
      <c r="Y13" s="10">
        <v>71.459999999999994</v>
      </c>
      <c r="Z13" s="10">
        <v>70.569999999999993</v>
      </c>
      <c r="AA13" s="10">
        <v>70.84</v>
      </c>
      <c r="AB13" s="95">
        <v>291100</v>
      </c>
      <c r="AC13" s="10">
        <v>70.84</v>
      </c>
      <c r="AD13" s="2">
        <f t="shared" si="0"/>
        <v>0.89000000000000057</v>
      </c>
      <c r="AE13" s="138">
        <f t="shared" si="1"/>
        <v>-3.6568213783402248E-3</v>
      </c>
    </row>
    <row r="14" spans="1:31" x14ac:dyDescent="0.25">
      <c r="W14" s="133">
        <v>42711</v>
      </c>
      <c r="X14" s="10">
        <v>70</v>
      </c>
      <c r="Y14" s="10">
        <v>71.41</v>
      </c>
      <c r="Z14" s="10">
        <v>69.63</v>
      </c>
      <c r="AA14" s="10">
        <v>71.099999999999994</v>
      </c>
      <c r="AB14" s="95">
        <v>321600</v>
      </c>
      <c r="AC14" s="10">
        <v>71.099999999999994</v>
      </c>
      <c r="AD14" s="2">
        <f t="shared" si="0"/>
        <v>1.7800000000000011</v>
      </c>
      <c r="AE14" s="138">
        <f t="shared" si="1"/>
        <v>1.8041237113401998E-2</v>
      </c>
    </row>
    <row r="15" spans="1:31" x14ac:dyDescent="0.25">
      <c r="W15" s="133">
        <v>42710</v>
      </c>
      <c r="X15" s="10">
        <v>69.05</v>
      </c>
      <c r="Y15" s="10">
        <v>69.87</v>
      </c>
      <c r="Z15" s="10">
        <v>68.7</v>
      </c>
      <c r="AA15" s="10">
        <v>69.84</v>
      </c>
      <c r="AB15" s="95">
        <v>369400</v>
      </c>
      <c r="AC15" s="10">
        <v>69.84</v>
      </c>
      <c r="AD15" s="2">
        <f t="shared" si="0"/>
        <v>1.1700000000000017</v>
      </c>
      <c r="AE15" s="138">
        <f t="shared" si="1"/>
        <v>1.2614180078295067E-2</v>
      </c>
    </row>
    <row r="16" spans="1:31" x14ac:dyDescent="0.25">
      <c r="W16" s="133">
        <v>42709</v>
      </c>
      <c r="X16" s="10">
        <v>69.3</v>
      </c>
      <c r="Y16" s="10">
        <v>69.97</v>
      </c>
      <c r="Z16" s="10">
        <v>68.790000000000006</v>
      </c>
      <c r="AA16" s="10">
        <v>68.97</v>
      </c>
      <c r="AB16" s="95">
        <v>366800</v>
      </c>
      <c r="AC16" s="10">
        <v>68.97</v>
      </c>
      <c r="AD16" s="2">
        <f t="shared" si="0"/>
        <v>1.1799999999999926</v>
      </c>
      <c r="AE16" s="138">
        <f t="shared" si="1"/>
        <v>4.351610095736369E-4</v>
      </c>
    </row>
    <row r="17" spans="1:31" x14ac:dyDescent="0.25">
      <c r="W17" s="133">
        <v>42706</v>
      </c>
      <c r="X17" s="10">
        <v>68.33</v>
      </c>
      <c r="Y17" s="10">
        <v>69.2</v>
      </c>
      <c r="Z17" s="10">
        <v>67.92</v>
      </c>
      <c r="AA17" s="10">
        <v>68.94</v>
      </c>
      <c r="AB17" s="95">
        <v>370500</v>
      </c>
      <c r="AC17" s="10">
        <v>68.94</v>
      </c>
      <c r="AD17" s="2">
        <f t="shared" si="0"/>
        <v>1.2800000000000011</v>
      </c>
      <c r="AE17" s="138">
        <f t="shared" si="1"/>
        <v>8.0421114197981591E-3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42705</v>
      </c>
      <c r="X18" s="10">
        <v>68.14</v>
      </c>
      <c r="Y18" s="10">
        <v>68.53</v>
      </c>
      <c r="Z18" s="10">
        <v>67.78</v>
      </c>
      <c r="AA18" s="10">
        <v>68.39</v>
      </c>
      <c r="AB18" s="95">
        <v>519700</v>
      </c>
      <c r="AC18" s="10">
        <v>68.39</v>
      </c>
      <c r="AD18" s="2">
        <f t="shared" si="0"/>
        <v>0.75</v>
      </c>
      <c r="AE18" s="138">
        <f t="shared" si="1"/>
        <v>9.7445740439980888E-3</v>
      </c>
    </row>
    <row r="19" spans="1:31" x14ac:dyDescent="0.25">
      <c r="W19" s="133">
        <v>42704</v>
      </c>
      <c r="X19" s="10">
        <v>67.5</v>
      </c>
      <c r="Y19" s="10">
        <v>68.34</v>
      </c>
      <c r="Z19" s="10">
        <v>67.5</v>
      </c>
      <c r="AA19" s="10">
        <v>67.73</v>
      </c>
      <c r="AB19" s="95">
        <v>652600</v>
      </c>
      <c r="AC19" s="10">
        <v>67.73</v>
      </c>
      <c r="AD19" s="2">
        <f t="shared" si="0"/>
        <v>0.84000000000000341</v>
      </c>
      <c r="AE19" s="138">
        <f t="shared" si="1"/>
        <v>5.1944197091127187E-3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W20" s="133">
        <v>42703</v>
      </c>
      <c r="X20" s="10">
        <v>67.459999999999994</v>
      </c>
      <c r="Y20" s="10">
        <v>68.45</v>
      </c>
      <c r="Z20" s="10">
        <v>67.34</v>
      </c>
      <c r="AA20" s="10">
        <v>67.38</v>
      </c>
      <c r="AB20" s="95">
        <v>443900</v>
      </c>
      <c r="AC20" s="10">
        <v>67.38</v>
      </c>
      <c r="AD20" s="2">
        <f t="shared" si="0"/>
        <v>1.1099999999999994</v>
      </c>
      <c r="AE20" s="138">
        <f t="shared" si="1"/>
        <v>1.3374944271062894E-3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42702</v>
      </c>
      <c r="X21" s="10">
        <v>67.930000000000007</v>
      </c>
      <c r="Y21" s="10">
        <v>68.069999999999993</v>
      </c>
      <c r="Z21" s="10">
        <v>67.2</v>
      </c>
      <c r="AA21" s="10">
        <v>67.290000000000006</v>
      </c>
      <c r="AB21" s="95">
        <v>308600</v>
      </c>
      <c r="AC21" s="10">
        <v>67.290000000000006</v>
      </c>
      <c r="AD21" s="2">
        <f t="shared" si="0"/>
        <v>0.86999999999999034</v>
      </c>
      <c r="AE21" s="138">
        <f t="shared" si="1"/>
        <v>-1.015004413062659E-2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42699</v>
      </c>
      <c r="X22" s="10">
        <v>67.95</v>
      </c>
      <c r="Y22" s="10">
        <v>67.98</v>
      </c>
      <c r="Z22" s="10">
        <v>67.739999999999995</v>
      </c>
      <c r="AA22" s="10">
        <v>67.98</v>
      </c>
      <c r="AB22" s="95">
        <v>191000</v>
      </c>
      <c r="AC22" s="10">
        <v>67.98</v>
      </c>
      <c r="AD22" s="2">
        <f t="shared" si="0"/>
        <v>0.24000000000000909</v>
      </c>
      <c r="AE22" s="138">
        <f t="shared" si="1"/>
        <v>2.9429075927023263E-4</v>
      </c>
    </row>
    <row r="23" spans="1:31" x14ac:dyDescent="0.25">
      <c r="B23" s="10"/>
      <c r="C23" s="10"/>
      <c r="D23" s="40"/>
      <c r="E23" s="40"/>
      <c r="F23" s="40"/>
      <c r="W23" s="133">
        <v>42697</v>
      </c>
      <c r="X23" s="10">
        <v>67.739999999999995</v>
      </c>
      <c r="Y23" s="10">
        <v>68.98</v>
      </c>
      <c r="Z23" s="10">
        <v>67.05</v>
      </c>
      <c r="AA23" s="10">
        <v>67.959999999999994</v>
      </c>
      <c r="AB23" s="95">
        <v>465600</v>
      </c>
      <c r="AC23" s="10">
        <v>67.959999999999994</v>
      </c>
      <c r="AD23" s="2">
        <f t="shared" si="0"/>
        <v>1.9300000000000068</v>
      </c>
      <c r="AE23" s="138">
        <f t="shared" si="1"/>
        <v>2.2120631175341909E-3</v>
      </c>
    </row>
    <row r="24" spans="1:31" x14ac:dyDescent="0.25">
      <c r="B24" s="10"/>
      <c r="C24" s="10"/>
      <c r="D24" s="40"/>
      <c r="E24" s="40"/>
      <c r="F24" s="40"/>
      <c r="W24" s="133">
        <v>42696</v>
      </c>
      <c r="X24" s="10">
        <v>68.040000000000006</v>
      </c>
      <c r="Y24" s="10">
        <v>68.209999999999994</v>
      </c>
      <c r="Z24" s="10">
        <v>67.66</v>
      </c>
      <c r="AA24" s="10">
        <v>67.81</v>
      </c>
      <c r="AB24" s="95">
        <v>443600</v>
      </c>
      <c r="AC24" s="10">
        <v>67.81</v>
      </c>
      <c r="AD24" s="2">
        <f t="shared" si="0"/>
        <v>0.54999999999999716</v>
      </c>
      <c r="AE24" s="138">
        <f t="shared" si="1"/>
        <v>1.6248153618907413E-3</v>
      </c>
    </row>
    <row r="25" spans="1:31" x14ac:dyDescent="0.25">
      <c r="B25" s="10"/>
      <c r="C25" s="10"/>
      <c r="D25" s="40"/>
      <c r="E25" s="40"/>
      <c r="F25" s="40"/>
      <c r="W25" s="133">
        <v>42695</v>
      </c>
      <c r="X25" s="10">
        <v>67.400000000000006</v>
      </c>
      <c r="Y25" s="10">
        <v>67.709999999999994</v>
      </c>
      <c r="Z25" s="10">
        <v>67.040000000000006</v>
      </c>
      <c r="AA25" s="10">
        <v>67.7</v>
      </c>
      <c r="AB25" s="95">
        <v>356900</v>
      </c>
      <c r="AC25" s="10">
        <v>67.7</v>
      </c>
      <c r="AD25" s="2">
        <f t="shared" si="0"/>
        <v>0.66999999999998749</v>
      </c>
      <c r="AE25" s="138">
        <f t="shared" si="1"/>
        <v>6.3921510331501619E-3</v>
      </c>
    </row>
    <row r="26" spans="1:31" x14ac:dyDescent="0.25">
      <c r="B26" s="10"/>
      <c r="C26" s="10"/>
      <c r="D26" s="40"/>
      <c r="E26" s="40"/>
      <c r="F26" s="40"/>
      <c r="W26" s="133">
        <v>42692</v>
      </c>
      <c r="X26" s="10">
        <v>67.25</v>
      </c>
      <c r="Y26" s="10">
        <v>67.45</v>
      </c>
      <c r="Z26" s="10">
        <v>66.73</v>
      </c>
      <c r="AA26" s="10">
        <v>67.27</v>
      </c>
      <c r="AB26" s="95">
        <v>411900</v>
      </c>
      <c r="AC26" s="10">
        <v>67.27</v>
      </c>
      <c r="AD26" s="2">
        <f t="shared" si="0"/>
        <v>0.71999999999999886</v>
      </c>
      <c r="AE26" s="138">
        <f t="shared" si="1"/>
        <v>-1.3361045130642069E-3</v>
      </c>
    </row>
    <row r="27" spans="1:31" x14ac:dyDescent="0.25">
      <c r="B27" s="10"/>
      <c r="C27" s="10"/>
      <c r="D27" s="40"/>
      <c r="E27" s="40"/>
      <c r="F27" s="40"/>
      <c r="W27" s="133">
        <v>42691</v>
      </c>
      <c r="X27" s="10">
        <v>68.02</v>
      </c>
      <c r="Y27" s="10">
        <v>68.44</v>
      </c>
      <c r="Z27" s="10">
        <v>67.260000000000005</v>
      </c>
      <c r="AA27" s="10">
        <v>67.36</v>
      </c>
      <c r="AB27" s="95">
        <v>591900</v>
      </c>
      <c r="AC27" s="10">
        <v>67.36</v>
      </c>
      <c r="AD27" s="2">
        <f t="shared" si="0"/>
        <v>1.1799999999999926</v>
      </c>
      <c r="AE27" s="138">
        <f t="shared" si="1"/>
        <v>-8.3909907257472272E-3</v>
      </c>
    </row>
    <row r="28" spans="1:31" x14ac:dyDescent="0.25">
      <c r="B28" s="10"/>
      <c r="C28" s="10"/>
      <c r="D28" s="40"/>
      <c r="E28" s="40"/>
      <c r="F28" s="40"/>
      <c r="W28" s="133">
        <v>42690</v>
      </c>
      <c r="X28" s="10">
        <v>67.45</v>
      </c>
      <c r="Y28" s="10">
        <v>67.95</v>
      </c>
      <c r="Z28" s="10">
        <v>66.400000000000006</v>
      </c>
      <c r="AA28" s="10">
        <v>67.930000000000007</v>
      </c>
      <c r="AB28" s="95">
        <v>471300</v>
      </c>
      <c r="AC28" s="10">
        <v>67.930000000000007</v>
      </c>
      <c r="AD28" s="2">
        <f t="shared" si="0"/>
        <v>1.5499999999999972</v>
      </c>
      <c r="AE28" s="138">
        <f t="shared" si="1"/>
        <v>-2.9433406916845595E-4</v>
      </c>
    </row>
    <row r="29" spans="1:31" x14ac:dyDescent="0.25">
      <c r="B29" s="10"/>
      <c r="C29" s="10"/>
      <c r="D29" s="40"/>
      <c r="E29" s="40"/>
      <c r="F29" s="40"/>
      <c r="W29" s="133">
        <v>42689</v>
      </c>
      <c r="X29" s="10">
        <v>66</v>
      </c>
      <c r="Y29" s="10">
        <v>67.989999999999995</v>
      </c>
      <c r="Z29" s="10">
        <v>64.56</v>
      </c>
      <c r="AA29" s="10">
        <v>67.95</v>
      </c>
      <c r="AB29" s="95">
        <v>701000</v>
      </c>
      <c r="AC29" s="10">
        <v>67.95</v>
      </c>
      <c r="AD29" s="2">
        <f t="shared" si="0"/>
        <v>3.4299999999999926</v>
      </c>
      <c r="AE29" s="138">
        <f t="shared" si="1"/>
        <v>4.2977743668457302E-2</v>
      </c>
    </row>
    <row r="30" spans="1:31" x14ac:dyDescent="0.25">
      <c r="B30" s="10"/>
      <c r="C30" s="10"/>
      <c r="D30" s="40"/>
      <c r="E30" s="40"/>
      <c r="F30" s="40"/>
      <c r="W30" s="133">
        <v>42688</v>
      </c>
      <c r="X30" s="10">
        <v>64.97</v>
      </c>
      <c r="Y30" s="10">
        <v>66.3</v>
      </c>
      <c r="Z30" s="10">
        <v>64.12</v>
      </c>
      <c r="AA30" s="10">
        <v>65.150000000000006</v>
      </c>
      <c r="AB30" s="95">
        <v>605200</v>
      </c>
      <c r="AC30" s="10">
        <v>65.150000000000006</v>
      </c>
      <c r="AD30" s="2">
        <f t="shared" si="0"/>
        <v>2.1799999999999926</v>
      </c>
      <c r="AE30" s="138">
        <f t="shared" si="1"/>
        <v>2.5822705085813302E-2</v>
      </c>
    </row>
    <row r="31" spans="1:31" x14ac:dyDescent="0.25">
      <c r="W31" s="133">
        <v>42685</v>
      </c>
      <c r="X31" s="10">
        <v>63.28</v>
      </c>
      <c r="Y31" s="10">
        <v>64.75</v>
      </c>
      <c r="Z31" s="10">
        <v>62.9</v>
      </c>
      <c r="AA31" s="10">
        <v>63.51</v>
      </c>
      <c r="AB31" s="95">
        <v>953400</v>
      </c>
      <c r="AC31" s="10">
        <v>63.51</v>
      </c>
      <c r="AD31" s="2">
        <f t="shared" si="0"/>
        <v>1.8500000000000014</v>
      </c>
      <c r="AE31" s="138">
        <f t="shared" si="1"/>
        <v>3.9519443566233825E-3</v>
      </c>
    </row>
    <row r="32" spans="1:31" x14ac:dyDescent="0.25">
      <c r="W32" s="133">
        <v>42684</v>
      </c>
      <c r="X32" s="10">
        <v>63.28</v>
      </c>
      <c r="Y32" s="10">
        <v>63.76</v>
      </c>
      <c r="Z32" s="10">
        <v>62.54</v>
      </c>
      <c r="AA32" s="10">
        <v>63.26</v>
      </c>
      <c r="AB32" s="95">
        <v>512300</v>
      </c>
      <c r="AC32" s="10">
        <v>63.26</v>
      </c>
      <c r="AD32" s="2">
        <f t="shared" si="0"/>
        <v>1.2199999999999989</v>
      </c>
      <c r="AE32" s="138">
        <f t="shared" si="1"/>
        <v>6.5234685759745226E-3</v>
      </c>
    </row>
    <row r="33" spans="1:31" x14ac:dyDescent="0.25">
      <c r="L33" t="s">
        <v>215</v>
      </c>
      <c r="M33" s="2">
        <f>M51+K51-F51</f>
        <v>33.940000000000055</v>
      </c>
      <c r="W33" s="133">
        <v>42683</v>
      </c>
      <c r="X33" s="10">
        <v>59.47</v>
      </c>
      <c r="Y33" s="10">
        <v>63</v>
      </c>
      <c r="Z33" s="10">
        <v>57.09</v>
      </c>
      <c r="AA33" s="10">
        <v>62.85</v>
      </c>
      <c r="AB33" s="95">
        <v>537900</v>
      </c>
      <c r="AC33" s="10">
        <v>62.85</v>
      </c>
      <c r="AD33" s="2">
        <f t="shared" si="0"/>
        <v>5.9099999999999966</v>
      </c>
      <c r="AE33" s="138" t="e">
        <f t="shared" si="1"/>
        <v>#DIV/0!</v>
      </c>
    </row>
    <row r="34" spans="1:31" x14ac:dyDescent="0.25">
      <c r="A34" s="387" t="s">
        <v>1</v>
      </c>
      <c r="B34" s="387" t="s">
        <v>2</v>
      </c>
      <c r="C34" s="387" t="s">
        <v>4</v>
      </c>
      <c r="D34" s="389" t="s">
        <v>5</v>
      </c>
      <c r="E34" s="389" t="s">
        <v>94</v>
      </c>
      <c r="F34" s="389" t="s">
        <v>60</v>
      </c>
      <c r="G34" s="387" t="s">
        <v>3</v>
      </c>
      <c r="H34" s="387" t="s">
        <v>6</v>
      </c>
      <c r="I34" s="387" t="s">
        <v>7</v>
      </c>
      <c r="J34" s="387" t="s">
        <v>95</v>
      </c>
      <c r="K34" s="387" t="s">
        <v>61</v>
      </c>
      <c r="L34" s="387" t="s">
        <v>77</v>
      </c>
      <c r="M34" s="387" t="s">
        <v>38</v>
      </c>
      <c r="W34" s="133">
        <v>42683</v>
      </c>
      <c r="X34" s="10" t="s">
        <v>184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390" t="s">
        <v>53</v>
      </c>
      <c r="B35" s="380">
        <v>42214</v>
      </c>
      <c r="C35" s="381">
        <v>15</v>
      </c>
      <c r="D35" s="382">
        <v>47.8</v>
      </c>
      <c r="E35" s="382">
        <v>0</v>
      </c>
      <c r="F35" s="382">
        <f>C35*D35</f>
        <v>717</v>
      </c>
      <c r="G35" s="380">
        <v>42313</v>
      </c>
      <c r="H35" s="382">
        <v>70</v>
      </c>
      <c r="I35" s="382">
        <v>46.15</v>
      </c>
      <c r="J35" s="382">
        <v>0.06</v>
      </c>
      <c r="K35" s="381">
        <f>I35*H35-J35</f>
        <v>3230.44</v>
      </c>
      <c r="L35" s="380">
        <v>42247</v>
      </c>
      <c r="M35" s="382">
        <v>3.5</v>
      </c>
      <c r="W35" s="133">
        <v>42682</v>
      </c>
      <c r="X35" s="10">
        <v>60.53</v>
      </c>
      <c r="Y35" s="10">
        <v>60.88</v>
      </c>
      <c r="Z35" s="10">
        <v>59.88</v>
      </c>
      <c r="AA35" s="10">
        <v>60.05</v>
      </c>
      <c r="AB35" s="95">
        <v>308200</v>
      </c>
      <c r="AC35" s="10">
        <v>59.94</v>
      </c>
      <c r="AD35" s="2">
        <f t="shared" si="0"/>
        <v>1</v>
      </c>
      <c r="AE35" s="138">
        <f t="shared" si="1"/>
        <v>-6.6291017567120525E-3</v>
      </c>
    </row>
    <row r="36" spans="1:31" x14ac:dyDescent="0.25">
      <c r="A36" s="391" t="s">
        <v>71</v>
      </c>
      <c r="B36" s="380">
        <v>42233</v>
      </c>
      <c r="C36" s="381">
        <v>20</v>
      </c>
      <c r="D36" s="382">
        <v>47.5</v>
      </c>
      <c r="E36" s="382">
        <v>0</v>
      </c>
      <c r="F36" s="382">
        <f>C36*D36</f>
        <v>950</v>
      </c>
      <c r="G36" s="381"/>
      <c r="H36" s="381"/>
      <c r="I36" s="381"/>
      <c r="J36" s="381"/>
      <c r="K36" s="381"/>
      <c r="L36" s="380">
        <v>42338</v>
      </c>
      <c r="M36" s="381"/>
      <c r="W36" s="133">
        <v>42681</v>
      </c>
      <c r="X36" s="10">
        <v>60.19</v>
      </c>
      <c r="Y36" s="10">
        <v>60.74</v>
      </c>
      <c r="Z36" s="10">
        <v>59.51</v>
      </c>
      <c r="AA36" s="10">
        <v>60.45</v>
      </c>
      <c r="AB36" s="95">
        <v>257800</v>
      </c>
      <c r="AC36" s="10">
        <v>60.34</v>
      </c>
      <c r="AD36" s="2">
        <f t="shared" si="0"/>
        <v>1.230000000000004</v>
      </c>
      <c r="AE36" s="138">
        <f t="shared" si="1"/>
        <v>2.2711864406779636E-2</v>
      </c>
    </row>
    <row r="37" spans="1:31" x14ac:dyDescent="0.25">
      <c r="A37" s="381"/>
      <c r="B37" s="380">
        <v>42269</v>
      </c>
      <c r="C37" s="381">
        <v>35</v>
      </c>
      <c r="D37" s="382">
        <v>43.8</v>
      </c>
      <c r="E37" s="382">
        <v>0</v>
      </c>
      <c r="F37" s="382">
        <f>C37*D37</f>
        <v>1533</v>
      </c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57.6</v>
      </c>
      <c r="Y37" s="10">
        <v>59.95</v>
      </c>
      <c r="Z37" s="10">
        <v>57.36</v>
      </c>
      <c r="AA37" s="10">
        <v>59.11</v>
      </c>
      <c r="AB37" s="95">
        <v>377600</v>
      </c>
      <c r="AC37" s="10">
        <v>59</v>
      </c>
      <c r="AD37" s="2">
        <f t="shared" si="0"/>
        <v>2.5900000000000034</v>
      </c>
      <c r="AE37" s="138">
        <f t="shared" si="1"/>
        <v>3.128823632232125E-2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57.73</v>
      </c>
      <c r="Y38" s="10">
        <v>57.9</v>
      </c>
      <c r="Z38" s="10">
        <v>57.11</v>
      </c>
      <c r="AA38" s="10">
        <v>57.31</v>
      </c>
      <c r="AB38" s="95">
        <v>372700</v>
      </c>
      <c r="AC38" s="10">
        <v>57.21</v>
      </c>
      <c r="AD38" s="2">
        <f t="shared" si="0"/>
        <v>0.78999999999999915</v>
      </c>
      <c r="AE38" s="138">
        <f t="shared" si="1"/>
        <v>-2.2671782350890402E-3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57.61</v>
      </c>
      <c r="Y39" s="10">
        <v>58.58</v>
      </c>
      <c r="Z39" s="10">
        <v>57.43</v>
      </c>
      <c r="AA39" s="10">
        <v>57.45</v>
      </c>
      <c r="AB39" s="95">
        <v>227500</v>
      </c>
      <c r="AC39" s="10">
        <v>57.34</v>
      </c>
      <c r="AD39" s="2">
        <f t="shared" si="0"/>
        <v>1.1499999999999986</v>
      </c>
      <c r="AE39" s="138">
        <f t="shared" si="1"/>
        <v>-3.8220986796385636E-3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59.24</v>
      </c>
      <c r="Y40" s="10">
        <v>59.46</v>
      </c>
      <c r="Z40" s="10">
        <v>57.51</v>
      </c>
      <c r="AA40" s="10">
        <v>57.67</v>
      </c>
      <c r="AB40" s="95">
        <v>222100</v>
      </c>
      <c r="AC40" s="10">
        <v>57.56</v>
      </c>
      <c r="AD40" s="2">
        <f t="shared" si="0"/>
        <v>1.9500000000000028</v>
      </c>
      <c r="AE40" s="138">
        <f t="shared" si="1"/>
        <v>-2.2252420587735577E-2</v>
      </c>
    </row>
    <row r="41" spans="1:31" x14ac:dyDescent="0.2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34"/>
      <c r="W41" s="133">
        <v>42674</v>
      </c>
      <c r="X41" s="10">
        <v>58.76</v>
      </c>
      <c r="Y41" s="10">
        <v>59.38</v>
      </c>
      <c r="Z41" s="10">
        <v>58.59</v>
      </c>
      <c r="AA41" s="10">
        <v>58.98</v>
      </c>
      <c r="AB41" s="95">
        <v>314900</v>
      </c>
      <c r="AC41" s="10">
        <v>58.87</v>
      </c>
      <c r="AD41" s="2">
        <f t="shared" si="0"/>
        <v>0.78999999999999915</v>
      </c>
      <c r="AE41" s="138">
        <f t="shared" si="1"/>
        <v>7.5303782303610678E-3</v>
      </c>
    </row>
    <row r="42" spans="1:31" ht="20.25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614" t="s">
        <v>78</v>
      </c>
      <c r="P42" s="614"/>
      <c r="Q42" s="34"/>
      <c r="T42" s="91" t="s">
        <v>113</v>
      </c>
      <c r="W42" s="133">
        <v>42671</v>
      </c>
      <c r="X42" s="10">
        <v>58.48</v>
      </c>
      <c r="Y42" s="10">
        <v>59.57</v>
      </c>
      <c r="Z42" s="10">
        <v>58.47</v>
      </c>
      <c r="AA42" s="10">
        <v>58.54</v>
      </c>
      <c r="AB42" s="95">
        <v>239200</v>
      </c>
      <c r="AC42" s="10">
        <v>58.43</v>
      </c>
      <c r="AD42" s="2">
        <f t="shared" si="0"/>
        <v>1.1000000000000014</v>
      </c>
      <c r="AE42" s="138">
        <f t="shared" si="1"/>
        <v>2.0579660435602332E-3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76.153000000000006</v>
      </c>
      <c r="Q43" s="34"/>
      <c r="T43" s="128" t="s">
        <v>98</v>
      </c>
      <c r="U43" s="98">
        <v>70.39</v>
      </c>
      <c r="W43" s="133">
        <v>42670</v>
      </c>
      <c r="X43" s="10">
        <v>59.18</v>
      </c>
      <c r="Y43" s="10">
        <v>59.68</v>
      </c>
      <c r="Z43" s="10">
        <v>58.17</v>
      </c>
      <c r="AA43" s="10">
        <v>58.42</v>
      </c>
      <c r="AB43" s="95">
        <v>214700</v>
      </c>
      <c r="AC43" s="10">
        <v>58.31</v>
      </c>
      <c r="AD43" s="2">
        <f t="shared" si="0"/>
        <v>1.509999999999998</v>
      </c>
      <c r="AE43" s="138">
        <f t="shared" si="1"/>
        <v>-8.3333333333331927E-3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2">O44*$Q$4</f>
        <v>75.460700000000003</v>
      </c>
      <c r="Q44" s="34"/>
      <c r="T44" s="93" t="s">
        <v>99</v>
      </c>
      <c r="U44" s="88">
        <v>70.38</v>
      </c>
      <c r="W44" s="133">
        <v>42669</v>
      </c>
      <c r="X44" s="10">
        <v>58.21</v>
      </c>
      <c r="Y44" s="10">
        <v>59.48</v>
      </c>
      <c r="Z44" s="10">
        <v>58.21</v>
      </c>
      <c r="AA44" s="10">
        <v>58.91</v>
      </c>
      <c r="AB44" s="95">
        <v>184000</v>
      </c>
      <c r="AC44" s="10">
        <v>58.8</v>
      </c>
      <c r="AD44" s="2">
        <f t="shared" si="0"/>
        <v>1.269999999999996</v>
      </c>
      <c r="AE44" s="138">
        <f t="shared" si="1"/>
        <v>7.8848131642097474E-3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2"/>
        <v>74.768400000000014</v>
      </c>
      <c r="Q45" s="34"/>
      <c r="T45" s="93" t="s">
        <v>100</v>
      </c>
      <c r="U45" s="88" t="s">
        <v>129</v>
      </c>
      <c r="W45" s="133">
        <v>42668</v>
      </c>
      <c r="X45" s="10">
        <v>58.82</v>
      </c>
      <c r="Y45" s="10">
        <v>59.47</v>
      </c>
      <c r="Z45" s="10">
        <v>58.2</v>
      </c>
      <c r="AA45" s="10">
        <v>58.45</v>
      </c>
      <c r="AB45" s="95">
        <v>159000</v>
      </c>
      <c r="AC45" s="10">
        <v>58.34</v>
      </c>
      <c r="AD45" s="2">
        <f t="shared" si="0"/>
        <v>1.269999999999996</v>
      </c>
      <c r="AE45" s="138">
        <f t="shared" si="1"/>
        <v>-7.3166581589245716E-3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2"/>
        <v>74.076100000000011</v>
      </c>
      <c r="Q46" s="83"/>
      <c r="T46" s="93" t="s">
        <v>101</v>
      </c>
      <c r="U46" s="88" t="s">
        <v>129</v>
      </c>
      <c r="W46" s="133">
        <v>42667</v>
      </c>
      <c r="X46" s="10">
        <v>58.87</v>
      </c>
      <c r="Y46" s="10">
        <v>59.51</v>
      </c>
      <c r="Z46" s="10">
        <v>58.58</v>
      </c>
      <c r="AA46" s="10">
        <v>58.88</v>
      </c>
      <c r="AB46" s="95">
        <v>170600</v>
      </c>
      <c r="AC46" s="10">
        <v>58.77</v>
      </c>
      <c r="AD46" s="2">
        <f t="shared" si="0"/>
        <v>0.92999999999999972</v>
      </c>
      <c r="AE46" s="138">
        <f t="shared" si="1"/>
        <v>6.3356164383563396E-3</v>
      </c>
    </row>
    <row r="47" spans="1:31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1.06</v>
      </c>
      <c r="P47" s="83">
        <f t="shared" si="2"/>
        <v>73.383800000000008</v>
      </c>
      <c r="Q47" s="83"/>
      <c r="T47" s="93" t="s">
        <v>102</v>
      </c>
      <c r="U47" s="88">
        <v>69.5</v>
      </c>
      <c r="W47" s="133">
        <v>42664</v>
      </c>
      <c r="X47" s="10">
        <v>58.11</v>
      </c>
      <c r="Y47" s="10">
        <v>58.96</v>
      </c>
      <c r="Z47" s="10">
        <v>57.81</v>
      </c>
      <c r="AA47" s="10">
        <v>58.51</v>
      </c>
      <c r="AB47" s="95">
        <v>190200</v>
      </c>
      <c r="AC47" s="10">
        <v>58.4</v>
      </c>
      <c r="AD47" s="2">
        <f t="shared" si="0"/>
        <v>1.1499999999999986</v>
      </c>
      <c r="AE47" s="138">
        <f t="shared" si="1"/>
        <v>-2.3915271609156186E-3</v>
      </c>
    </row>
    <row r="48" spans="1:31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2"/>
        <v>72.691500000000005</v>
      </c>
      <c r="Q48" s="83"/>
      <c r="T48" s="93" t="s">
        <v>103</v>
      </c>
      <c r="U48" s="88">
        <v>1.44424</v>
      </c>
      <c r="W48" s="133">
        <v>42663</v>
      </c>
      <c r="X48" s="10">
        <v>58.85</v>
      </c>
      <c r="Y48" s="10">
        <v>59.22</v>
      </c>
      <c r="Z48" s="10">
        <v>58.41</v>
      </c>
      <c r="AA48" s="10">
        <v>58.65</v>
      </c>
      <c r="AB48" s="95">
        <v>187400</v>
      </c>
      <c r="AC48" s="10">
        <v>58.54</v>
      </c>
      <c r="AD48" s="2">
        <f t="shared" si="0"/>
        <v>0.81000000000000227</v>
      </c>
      <c r="AE48" s="138">
        <f t="shared" si="1"/>
        <v>-9.4754653130287858E-3</v>
      </c>
    </row>
    <row r="49" spans="1:31" x14ac:dyDescent="0.25">
      <c r="A49" s="381"/>
      <c r="B49" s="381"/>
      <c r="C49" s="381"/>
      <c r="D49" s="382"/>
      <c r="E49" s="382"/>
      <c r="F49" s="382"/>
      <c r="G49" s="381"/>
      <c r="H49" s="381"/>
      <c r="I49" s="381"/>
      <c r="J49" s="381"/>
      <c r="K49" s="381"/>
      <c r="L49" s="381"/>
      <c r="M49" s="381"/>
      <c r="O49" s="83">
        <v>1.04</v>
      </c>
      <c r="P49" s="83">
        <f t="shared" si="2"/>
        <v>71.999200000000002</v>
      </c>
      <c r="Q49" s="83"/>
      <c r="T49" s="93" t="s">
        <v>122</v>
      </c>
      <c r="U49" s="88" t="s">
        <v>332</v>
      </c>
      <c r="W49" s="133">
        <v>42662</v>
      </c>
      <c r="X49" s="10">
        <v>59.25</v>
      </c>
      <c r="Y49" s="10">
        <v>59.59</v>
      </c>
      <c r="Z49" s="10">
        <v>59.07</v>
      </c>
      <c r="AA49" s="10">
        <v>59.21</v>
      </c>
      <c r="AB49" s="95">
        <v>308200</v>
      </c>
      <c r="AC49" s="10">
        <v>59.1</v>
      </c>
      <c r="AD49" s="2">
        <f t="shared" si="0"/>
        <v>0.52000000000000313</v>
      </c>
      <c r="AE49" s="138">
        <f t="shared" si="1"/>
        <v>-1.1830319418624224E-3</v>
      </c>
    </row>
    <row r="50" spans="1:31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1.03</v>
      </c>
      <c r="P50" s="83">
        <f t="shared" si="2"/>
        <v>71.306900000000013</v>
      </c>
      <c r="Q50" s="83"/>
      <c r="T50" s="93"/>
      <c r="U50" s="88"/>
      <c r="W50" s="133">
        <v>42661</v>
      </c>
      <c r="X50" s="10">
        <v>60.33</v>
      </c>
      <c r="Y50" s="10">
        <v>60.36</v>
      </c>
      <c r="Z50" s="10">
        <v>59.23</v>
      </c>
      <c r="AA50" s="10">
        <v>59.28</v>
      </c>
      <c r="AB50" s="95">
        <v>173100</v>
      </c>
      <c r="AC50" s="10">
        <v>59.17</v>
      </c>
      <c r="AD50" s="2">
        <f t="shared" si="0"/>
        <v>1.1300000000000026</v>
      </c>
      <c r="AE50" s="138">
        <f t="shared" si="1"/>
        <v>-4.3748948342587912E-3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70.61460000000001</v>
      </c>
      <c r="Q51" s="83"/>
      <c r="T51" s="93" t="s">
        <v>105</v>
      </c>
      <c r="U51" s="88" t="s">
        <v>602</v>
      </c>
      <c r="W51" s="133">
        <v>42660</v>
      </c>
      <c r="X51" s="10">
        <v>59.28</v>
      </c>
      <c r="Y51" s="10">
        <v>59.93</v>
      </c>
      <c r="Z51" s="10">
        <v>59.28</v>
      </c>
      <c r="AA51" s="10">
        <v>59.54</v>
      </c>
      <c r="AB51" s="95">
        <v>188900</v>
      </c>
      <c r="AC51" s="10">
        <v>59.43</v>
      </c>
      <c r="AD51" s="2">
        <f t="shared" si="0"/>
        <v>0.64999999999999858</v>
      </c>
      <c r="AE51" s="138">
        <f t="shared" si="1"/>
        <v>5.583756345177715E-3</v>
      </c>
    </row>
    <row r="52" spans="1:31" x14ac:dyDescent="0.25">
      <c r="A52" s="381"/>
      <c r="B52" s="381"/>
      <c r="C52" s="381"/>
      <c r="D52" s="382"/>
      <c r="E52" s="382"/>
      <c r="F52" s="382"/>
      <c r="G52" s="381"/>
      <c r="H52" s="381"/>
      <c r="I52" s="381"/>
      <c r="J52" s="381"/>
      <c r="K52" s="381"/>
      <c r="L52" s="381"/>
      <c r="M52" s="381"/>
      <c r="O52" s="83">
        <v>1.01</v>
      </c>
      <c r="P52" s="83">
        <f t="shared" si="2"/>
        <v>69.922300000000007</v>
      </c>
      <c r="Q52" s="83"/>
      <c r="T52" s="93" t="s">
        <v>106</v>
      </c>
      <c r="U52" s="88" t="s">
        <v>402</v>
      </c>
      <c r="W52" s="133">
        <v>42657</v>
      </c>
      <c r="X52" s="10">
        <v>59.49</v>
      </c>
      <c r="Y52" s="10">
        <v>60.22</v>
      </c>
      <c r="Z52" s="10">
        <v>59.2</v>
      </c>
      <c r="AA52" s="10">
        <v>59.21</v>
      </c>
      <c r="AB52" s="95">
        <v>432900</v>
      </c>
      <c r="AC52" s="10">
        <v>59.1</v>
      </c>
      <c r="AD52" s="2">
        <f t="shared" si="0"/>
        <v>1.019999999999996</v>
      </c>
      <c r="AE52" s="138">
        <f t="shared" si="1"/>
        <v>3.3852403520651109E-4</v>
      </c>
    </row>
    <row r="53" spans="1:31" x14ac:dyDescent="0.25">
      <c r="O53" s="83">
        <v>1</v>
      </c>
      <c r="P53" s="83">
        <f t="shared" si="2"/>
        <v>69.23</v>
      </c>
      <c r="Q53" s="83"/>
      <c r="T53" s="93" t="s">
        <v>107</v>
      </c>
      <c r="U53" s="90">
        <v>119698</v>
      </c>
      <c r="W53" s="133">
        <v>42656</v>
      </c>
      <c r="X53" s="10">
        <v>58.9</v>
      </c>
      <c r="Y53" s="10">
        <v>59.42</v>
      </c>
      <c r="Z53" s="10">
        <v>58.23</v>
      </c>
      <c r="AA53" s="10">
        <v>59.19</v>
      </c>
      <c r="AB53" s="95">
        <v>347500</v>
      </c>
      <c r="AC53" s="10">
        <v>59.08</v>
      </c>
      <c r="AD53" s="2">
        <f t="shared" si="0"/>
        <v>1.1900000000000048</v>
      </c>
      <c r="AE53" s="138">
        <f t="shared" si="1"/>
        <v>-4.0458530006743931E-3</v>
      </c>
    </row>
    <row r="54" spans="1:31" x14ac:dyDescent="0.25">
      <c r="O54" s="83">
        <v>0.99</v>
      </c>
      <c r="P54" s="83">
        <f t="shared" si="2"/>
        <v>68.537700000000001</v>
      </c>
      <c r="Q54" s="83"/>
      <c r="T54" s="93" t="s">
        <v>110</v>
      </c>
      <c r="U54" s="90">
        <v>328112</v>
      </c>
      <c r="W54" s="133">
        <v>42655</v>
      </c>
      <c r="X54" s="10">
        <v>59.32</v>
      </c>
      <c r="Y54" s="10">
        <v>59.75</v>
      </c>
      <c r="Z54" s="10">
        <v>58.74</v>
      </c>
      <c r="AA54" s="10">
        <v>59.43</v>
      </c>
      <c r="AB54" s="95">
        <v>287700</v>
      </c>
      <c r="AC54" s="10">
        <v>59.32</v>
      </c>
      <c r="AD54" s="2">
        <f t="shared" si="0"/>
        <v>1.009999999999998</v>
      </c>
      <c r="AE54" s="138">
        <f t="shared" si="1"/>
        <v>4.062288422478133E-3</v>
      </c>
    </row>
    <row r="55" spans="1:31" x14ac:dyDescent="0.25">
      <c r="O55" s="83">
        <v>0.98</v>
      </c>
      <c r="P55" s="83">
        <f t="shared" si="2"/>
        <v>67.845399999999998</v>
      </c>
      <c r="Q55" s="83"/>
      <c r="T55" s="93" t="s">
        <v>108</v>
      </c>
      <c r="U55" s="88" t="s">
        <v>466</v>
      </c>
      <c r="W55" s="133">
        <v>42654</v>
      </c>
      <c r="X55" s="10">
        <v>60.8</v>
      </c>
      <c r="Y55" s="10">
        <v>61.06</v>
      </c>
      <c r="Z55" s="10">
        <v>58.67</v>
      </c>
      <c r="AA55" s="10">
        <v>59.19</v>
      </c>
      <c r="AB55" s="95">
        <v>246700</v>
      </c>
      <c r="AC55" s="10">
        <v>59.08</v>
      </c>
      <c r="AD55" s="2">
        <f t="shared" si="0"/>
        <v>2.3900000000000006</v>
      </c>
      <c r="AE55" s="138">
        <f t="shared" si="1"/>
        <v>-2.8129626583319634E-2</v>
      </c>
    </row>
    <row r="56" spans="1:31" x14ac:dyDescent="0.25">
      <c r="O56" s="83">
        <v>0.97</v>
      </c>
      <c r="P56" s="83">
        <f t="shared" si="2"/>
        <v>67.153099999999995</v>
      </c>
      <c r="Q56" s="83"/>
      <c r="T56" s="93" t="s">
        <v>111</v>
      </c>
      <c r="U56" s="88">
        <v>24.65</v>
      </c>
      <c r="W56" s="133">
        <v>42653</v>
      </c>
      <c r="X56" s="10">
        <v>61.12</v>
      </c>
      <c r="Y56" s="10">
        <v>61.66</v>
      </c>
      <c r="Z56" s="10">
        <v>60.67</v>
      </c>
      <c r="AA56" s="10">
        <v>60.9</v>
      </c>
      <c r="AB56" s="95">
        <v>117500</v>
      </c>
      <c r="AC56" s="10">
        <v>60.79</v>
      </c>
      <c r="AD56" s="2">
        <f t="shared" si="0"/>
        <v>0.98999999999999488</v>
      </c>
      <c r="AE56" s="138">
        <f t="shared" si="1"/>
        <v>4.1295011562603179E-3</v>
      </c>
    </row>
    <row r="57" spans="1:31" x14ac:dyDescent="0.25">
      <c r="O57" s="83">
        <v>0.96</v>
      </c>
      <c r="P57" s="83">
        <f t="shared" si="2"/>
        <v>66.460800000000006</v>
      </c>
      <c r="Q57" s="83"/>
      <c r="T57" s="93" t="s">
        <v>112</v>
      </c>
      <c r="U57" s="88">
        <v>2.85</v>
      </c>
      <c r="W57" s="133">
        <v>42650</v>
      </c>
      <c r="X57" s="10">
        <v>61.83</v>
      </c>
      <c r="Y57" s="10">
        <v>61.83</v>
      </c>
      <c r="Z57" s="10">
        <v>60.32</v>
      </c>
      <c r="AA57" s="10">
        <v>60.65</v>
      </c>
      <c r="AB57" s="95">
        <v>233600</v>
      </c>
      <c r="AC57" s="10">
        <v>60.54</v>
      </c>
      <c r="AD57" s="2">
        <f t="shared" si="0"/>
        <v>1.509999999999998</v>
      </c>
      <c r="AE57" s="138">
        <f t="shared" si="1"/>
        <v>-2.1654815772462865E-2</v>
      </c>
    </row>
    <row r="58" spans="1:31" x14ac:dyDescent="0.25">
      <c r="O58" s="83">
        <v>0.95</v>
      </c>
      <c r="P58" s="83">
        <f t="shared" si="2"/>
        <v>65.768500000000003</v>
      </c>
      <c r="Q58" s="83"/>
      <c r="T58" s="93" t="s">
        <v>109</v>
      </c>
      <c r="U58" s="88" t="s">
        <v>467</v>
      </c>
      <c r="W58" s="133">
        <v>42649</v>
      </c>
      <c r="X58" s="10">
        <v>61.55</v>
      </c>
      <c r="Y58" s="10">
        <v>62.28</v>
      </c>
      <c r="Z58" s="10">
        <v>61.37</v>
      </c>
      <c r="AA58" s="10">
        <v>61.99</v>
      </c>
      <c r="AB58" s="95">
        <v>303900</v>
      </c>
      <c r="AC58" s="10">
        <v>61.88</v>
      </c>
      <c r="AD58" s="2">
        <f t="shared" si="0"/>
        <v>0.91000000000000369</v>
      </c>
      <c r="AE58" s="138">
        <f t="shared" si="1"/>
        <v>1.9430051813471572E-3</v>
      </c>
    </row>
    <row r="59" spans="1:31" x14ac:dyDescent="0.25">
      <c r="O59" s="83">
        <v>0.94</v>
      </c>
      <c r="P59" s="83">
        <f t="shared" si="2"/>
        <v>65.0762</v>
      </c>
      <c r="Q59" s="83"/>
      <c r="W59" s="133">
        <v>42648</v>
      </c>
      <c r="X59" s="10">
        <v>61.81</v>
      </c>
      <c r="Y59" s="10">
        <v>62.66</v>
      </c>
      <c r="Z59" s="10">
        <v>61.51</v>
      </c>
      <c r="AA59" s="10">
        <v>61.87</v>
      </c>
      <c r="AB59" s="95">
        <v>239400</v>
      </c>
      <c r="AC59" s="10">
        <v>61.76</v>
      </c>
      <c r="AD59" s="2">
        <f t="shared" si="0"/>
        <v>1.1499999999999986</v>
      </c>
      <c r="AE59" s="138">
        <f t="shared" si="1"/>
        <v>2.4346696964778758E-3</v>
      </c>
    </row>
    <row r="60" spans="1:31" x14ac:dyDescent="0.25">
      <c r="O60" s="83">
        <v>0.93</v>
      </c>
      <c r="P60" s="83">
        <f t="shared" si="2"/>
        <v>64.383900000000011</v>
      </c>
      <c r="Q60" s="83"/>
      <c r="W60" s="133">
        <v>42647</v>
      </c>
      <c r="X60" s="10">
        <v>62.53</v>
      </c>
      <c r="Y60" s="10">
        <v>62.89</v>
      </c>
      <c r="Z60" s="10">
        <v>61.5</v>
      </c>
      <c r="AA60" s="10">
        <v>61.72</v>
      </c>
      <c r="AB60" s="95">
        <v>167000</v>
      </c>
      <c r="AC60" s="10">
        <v>61.61</v>
      </c>
      <c r="AD60" s="2">
        <f t="shared" si="0"/>
        <v>1.3900000000000006</v>
      </c>
      <c r="AE60" s="138">
        <f t="shared" si="1"/>
        <v>-1.3608709574127409E-2</v>
      </c>
    </row>
    <row r="61" spans="1:31" x14ac:dyDescent="0.25">
      <c r="O61" s="83">
        <v>0.92</v>
      </c>
      <c r="P61" s="83">
        <f t="shared" si="2"/>
        <v>63.691600000000008</v>
      </c>
      <c r="Q61" s="83"/>
      <c r="W61" s="133">
        <v>42646</v>
      </c>
      <c r="X61" s="10">
        <v>61.97</v>
      </c>
      <c r="Y61" s="10">
        <v>63.2</v>
      </c>
      <c r="Z61" s="10">
        <v>61.75</v>
      </c>
      <c r="AA61" s="10">
        <v>62.57</v>
      </c>
      <c r="AB61" s="95">
        <v>253000</v>
      </c>
      <c r="AC61" s="10">
        <v>62.46</v>
      </c>
      <c r="AD61" s="2">
        <f t="shared" si="0"/>
        <v>1.4500000000000028</v>
      </c>
      <c r="AE61" s="138">
        <f t="shared" si="1"/>
        <v>1.4430014430015792E-3</v>
      </c>
    </row>
    <row r="62" spans="1:31" x14ac:dyDescent="0.25">
      <c r="O62" s="83">
        <v>0.91</v>
      </c>
      <c r="P62" s="83">
        <f t="shared" si="2"/>
        <v>62.999300000000005</v>
      </c>
      <c r="Q62" s="83"/>
      <c r="W62" s="133">
        <v>42643</v>
      </c>
      <c r="X62" s="10">
        <v>61.8</v>
      </c>
      <c r="Y62" s="10">
        <v>62.91</v>
      </c>
      <c r="Z62" s="10">
        <v>61.67</v>
      </c>
      <c r="AA62" s="10">
        <v>62.48</v>
      </c>
      <c r="AB62" s="95">
        <v>231700</v>
      </c>
      <c r="AC62" s="10">
        <v>62.37</v>
      </c>
      <c r="AD62" s="2">
        <f t="shared" si="0"/>
        <v>1.2399999999999949</v>
      </c>
      <c r="AE62" s="138">
        <f t="shared" si="1"/>
        <v>1.4476252439817872E-2</v>
      </c>
    </row>
    <row r="63" spans="1:31" x14ac:dyDescent="0.25">
      <c r="O63" s="83">
        <v>0.9</v>
      </c>
      <c r="P63" s="83">
        <f t="shared" si="2"/>
        <v>62.307000000000002</v>
      </c>
      <c r="Q63" s="83"/>
      <c r="W63" s="133">
        <v>42642</v>
      </c>
      <c r="X63" s="10">
        <v>62.1</v>
      </c>
      <c r="Y63" s="10">
        <v>62.25</v>
      </c>
      <c r="Z63" s="10">
        <v>61.29</v>
      </c>
      <c r="AA63" s="10">
        <v>61.59</v>
      </c>
      <c r="AB63" s="95">
        <v>116600</v>
      </c>
      <c r="AC63" s="10">
        <v>61.48</v>
      </c>
      <c r="AD63" s="2">
        <f t="shared" si="0"/>
        <v>0.96000000000000085</v>
      </c>
      <c r="AE63" s="138">
        <f t="shared" si="1"/>
        <v>-9.1861402095084754E-3</v>
      </c>
    </row>
    <row r="64" spans="1:31" x14ac:dyDescent="0.25">
      <c r="O64" s="34"/>
      <c r="W64" s="133">
        <v>42641</v>
      </c>
      <c r="X64" s="10">
        <v>61.35</v>
      </c>
      <c r="Y64" s="10">
        <v>62.23</v>
      </c>
      <c r="Z64" s="10">
        <v>61.15</v>
      </c>
      <c r="AA64" s="10">
        <v>62.16</v>
      </c>
      <c r="AB64" s="95">
        <v>208900</v>
      </c>
      <c r="AC64" s="10">
        <v>62.05</v>
      </c>
      <c r="AD64" s="2">
        <f t="shared" si="0"/>
        <v>1.0799999999999983</v>
      </c>
      <c r="AE64" s="138">
        <f t="shared" si="1"/>
        <v>1.2234910277324706E-2</v>
      </c>
    </row>
    <row r="65" spans="15:31" x14ac:dyDescent="0.25">
      <c r="O65" s="34"/>
      <c r="W65" s="133">
        <v>42640</v>
      </c>
      <c r="X65" s="10">
        <v>60.85</v>
      </c>
      <c r="Y65" s="10">
        <v>61.57</v>
      </c>
      <c r="Z65" s="10">
        <v>60.51</v>
      </c>
      <c r="AA65" s="10">
        <v>61.41</v>
      </c>
      <c r="AB65" s="95">
        <v>150600</v>
      </c>
      <c r="AC65" s="10">
        <v>61.3</v>
      </c>
      <c r="AD65" s="2">
        <f t="shared" si="0"/>
        <v>1.0600000000000023</v>
      </c>
      <c r="AE65" s="138">
        <f t="shared" si="1"/>
        <v>6.7334537690917351E-3</v>
      </c>
    </row>
    <row r="66" spans="15:31" x14ac:dyDescent="0.25">
      <c r="O66" s="34"/>
      <c r="W66" s="133">
        <v>42639</v>
      </c>
      <c r="X66" s="10">
        <v>60.88</v>
      </c>
      <c r="Y66" s="10">
        <v>61.55</v>
      </c>
      <c r="Z66" s="10">
        <v>60.52</v>
      </c>
      <c r="AA66" s="10">
        <v>61</v>
      </c>
      <c r="AB66" s="95">
        <v>156200</v>
      </c>
      <c r="AC66" s="10">
        <v>60.89</v>
      </c>
      <c r="AD66" s="2">
        <f t="shared" si="0"/>
        <v>1.029999999999994</v>
      </c>
      <c r="AE66" s="138">
        <f t="shared" si="1"/>
        <v>-5.2279039372651326E-3</v>
      </c>
    </row>
    <row r="67" spans="15:31" x14ac:dyDescent="0.25">
      <c r="W67" s="133">
        <v>42636</v>
      </c>
      <c r="X67" s="10">
        <v>61.36</v>
      </c>
      <c r="Y67" s="10">
        <v>61.86</v>
      </c>
      <c r="Z67" s="10">
        <v>61.25</v>
      </c>
      <c r="AA67" s="10">
        <v>61.32</v>
      </c>
      <c r="AB67" s="95">
        <v>235100</v>
      </c>
      <c r="AC67" s="10">
        <v>61.21</v>
      </c>
      <c r="AD67" s="2">
        <f>Y67-Z67</f>
        <v>0.60999999999999943</v>
      </c>
      <c r="AE67" s="138">
        <f>AC67/AC68-1</f>
        <v>-4.0676863000325136E-3</v>
      </c>
    </row>
    <row r="68" spans="15:31" x14ac:dyDescent="0.25">
      <c r="W68" s="133">
        <v>42635</v>
      </c>
      <c r="X68" s="10">
        <v>61.28</v>
      </c>
      <c r="Y68" s="10">
        <v>61.65</v>
      </c>
      <c r="Z68" s="10">
        <v>61.02</v>
      </c>
      <c r="AA68" s="10">
        <v>61.57</v>
      </c>
      <c r="AB68" s="95">
        <v>254800</v>
      </c>
      <c r="AC68" s="10">
        <v>61.46</v>
      </c>
      <c r="AD68" s="2">
        <f>Y68-Z68</f>
        <v>0.62999999999999545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174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74"/>
      <c r="L2" s="74">
        <v>42675</v>
      </c>
      <c r="M2" s="3">
        <v>12</v>
      </c>
      <c r="O2" s="11" t="s">
        <v>57</v>
      </c>
      <c r="Q2">
        <f>C18-H18</f>
        <v>50</v>
      </c>
      <c r="U2" s="163"/>
      <c r="X2" s="133">
        <v>42727</v>
      </c>
      <c r="Y2" s="10">
        <v>62.46</v>
      </c>
      <c r="Z2" s="10">
        <v>62.47</v>
      </c>
      <c r="AA2" s="10">
        <v>61.87</v>
      </c>
      <c r="AB2" s="10">
        <v>62.16</v>
      </c>
      <c r="AC2" s="95">
        <v>1460100</v>
      </c>
      <c r="AD2" s="10">
        <v>62.16</v>
      </c>
      <c r="AE2" s="2">
        <f>Z2-AA2</f>
        <v>0.60000000000000142</v>
      </c>
      <c r="AF2" s="138">
        <f>AD2/AD3-1</f>
        <v>-4.8030739673391443E-3</v>
      </c>
    </row>
    <row r="3" spans="1:32" x14ac:dyDescent="0.25">
      <c r="A3" s="23" t="s">
        <v>71</v>
      </c>
      <c r="B3" s="164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63.73</v>
      </c>
      <c r="X3" s="133">
        <v>42726</v>
      </c>
      <c r="Y3" s="10">
        <v>62.28</v>
      </c>
      <c r="Z3" s="10">
        <v>62.52</v>
      </c>
      <c r="AA3" s="10">
        <v>62.02</v>
      </c>
      <c r="AB3" s="10">
        <v>62.46</v>
      </c>
      <c r="AC3" s="95">
        <v>2645300</v>
      </c>
      <c r="AD3" s="10">
        <v>62.46</v>
      </c>
      <c r="AE3" s="2">
        <f t="shared" ref="AE3:AE66" si="0">Z3-AA3</f>
        <v>0.5</v>
      </c>
      <c r="AF3" s="138">
        <f t="shared" ref="AF3:AF66" si="1">AD3/AD4-1</f>
        <v>1.1219746754287385E-3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62.36</v>
      </c>
      <c r="R4" s="506">
        <v>7.6E-3</v>
      </c>
      <c r="X4" s="133">
        <v>42725</v>
      </c>
      <c r="Y4" s="10">
        <v>61.42</v>
      </c>
      <c r="Z4" s="10">
        <v>62.95</v>
      </c>
      <c r="AA4" s="10">
        <v>61.4</v>
      </c>
      <c r="AB4" s="10">
        <v>62.39</v>
      </c>
      <c r="AC4" s="95">
        <v>4283500</v>
      </c>
      <c r="AD4" s="10">
        <v>62.39</v>
      </c>
      <c r="AE4" s="2">
        <f t="shared" si="0"/>
        <v>1.5500000000000043</v>
      </c>
      <c r="AF4" s="138">
        <f t="shared" si="1"/>
        <v>1.5296989422294516E-2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3118</v>
      </c>
      <c r="X5" s="133">
        <v>42724</v>
      </c>
      <c r="Y5" s="10">
        <v>61.06</v>
      </c>
      <c r="Z5" s="10">
        <v>62.19</v>
      </c>
      <c r="AA5" s="10">
        <v>60.52</v>
      </c>
      <c r="AB5" s="10">
        <v>61.45</v>
      </c>
      <c r="AC5" s="95">
        <v>6166100</v>
      </c>
      <c r="AD5" s="10">
        <v>61.45</v>
      </c>
      <c r="AE5" s="2">
        <f t="shared" si="0"/>
        <v>1.6699999999999946</v>
      </c>
      <c r="AF5" s="138">
        <f t="shared" si="1"/>
        <v>-2.5531240088804252E-2</v>
      </c>
    </row>
    <row r="6" spans="1:32" x14ac:dyDescent="0.25">
      <c r="O6" s="11" t="s">
        <v>64</v>
      </c>
      <c r="Q6" s="2">
        <f>Q3*Q2</f>
        <v>3186.5</v>
      </c>
      <c r="X6" s="133">
        <v>42723</v>
      </c>
      <c r="Y6" s="10">
        <v>63.74</v>
      </c>
      <c r="Z6" s="10">
        <v>63.74</v>
      </c>
      <c r="AA6" s="10">
        <v>62.91</v>
      </c>
      <c r="AB6" s="10">
        <v>63.06</v>
      </c>
      <c r="AC6" s="95">
        <v>2898100</v>
      </c>
      <c r="AD6" s="10">
        <v>63.06</v>
      </c>
      <c r="AE6" s="2">
        <f t="shared" si="0"/>
        <v>0.8300000000000054</v>
      </c>
      <c r="AF6" s="138">
        <f t="shared" si="1"/>
        <v>-6.9291338582676554E-3</v>
      </c>
    </row>
    <row r="7" spans="1:32" x14ac:dyDescent="0.25">
      <c r="O7" s="11" t="s">
        <v>182</v>
      </c>
      <c r="Q7" s="2">
        <f>Q10+Q8</f>
        <v>-18.550000000000182</v>
      </c>
      <c r="R7">
        <v>50</v>
      </c>
      <c r="X7" s="133">
        <v>42720</v>
      </c>
      <c r="Y7" s="10">
        <v>62.88</v>
      </c>
      <c r="Z7" s="10">
        <v>63.67</v>
      </c>
      <c r="AA7" s="10">
        <v>62.88</v>
      </c>
      <c r="AB7" s="10">
        <v>63.5</v>
      </c>
      <c r="AC7" s="95">
        <v>3728500</v>
      </c>
      <c r="AD7" s="10">
        <v>63.5</v>
      </c>
      <c r="AE7" s="2">
        <f t="shared" si="0"/>
        <v>0.78999999999999915</v>
      </c>
      <c r="AF7" s="138">
        <f t="shared" si="1"/>
        <v>1.0824578159821741E-2</v>
      </c>
    </row>
    <row r="8" spans="1:32" x14ac:dyDescent="0.25">
      <c r="O8" s="11" t="s">
        <v>185</v>
      </c>
      <c r="P8" s="34"/>
      <c r="Q8" s="2">
        <f>K18+M18-F18+Q2*Q4</f>
        <v>-68.5</v>
      </c>
      <c r="X8" s="133">
        <v>42719</v>
      </c>
      <c r="Y8" s="10">
        <v>62.07</v>
      </c>
      <c r="Z8" s="10">
        <v>62.97</v>
      </c>
      <c r="AA8" s="10">
        <v>61.92</v>
      </c>
      <c r="AB8" s="10">
        <v>62.82</v>
      </c>
      <c r="AC8" s="95">
        <v>2959000</v>
      </c>
      <c r="AD8" s="10">
        <v>62.82</v>
      </c>
      <c r="AE8" s="2">
        <f t="shared" si="0"/>
        <v>1.0499999999999972</v>
      </c>
      <c r="AF8" s="138">
        <f t="shared" si="1"/>
        <v>-7.9529187211702101E-4</v>
      </c>
    </row>
    <row r="9" spans="1:32" x14ac:dyDescent="0.25">
      <c r="O9" s="11" t="s">
        <v>216</v>
      </c>
      <c r="Q9" s="138">
        <f>IF(Q2=0, 0, Q8/Q6)</f>
        <v>-2.1496940216538522E-2</v>
      </c>
      <c r="X9" s="133">
        <v>42718</v>
      </c>
      <c r="Y9" s="10">
        <v>63.9</v>
      </c>
      <c r="Z9" s="10">
        <v>64.06</v>
      </c>
      <c r="AA9" s="10">
        <v>62.67</v>
      </c>
      <c r="AB9" s="10">
        <v>62.87</v>
      </c>
      <c r="AC9" s="95">
        <v>2515500</v>
      </c>
      <c r="AD9" s="10">
        <v>62.87</v>
      </c>
      <c r="AE9" s="2">
        <f t="shared" si="0"/>
        <v>1.3900000000000006</v>
      </c>
      <c r="AF9" s="138">
        <f t="shared" si="1"/>
        <v>-1.3649199874490203E-2</v>
      </c>
    </row>
    <row r="10" spans="1:32" x14ac:dyDescent="0.25">
      <c r="O10" s="11" t="s">
        <v>215</v>
      </c>
      <c r="P10" s="34"/>
      <c r="Q10" s="2">
        <f>M40</f>
        <v>49.949999999999818</v>
      </c>
      <c r="X10" s="133">
        <v>42717</v>
      </c>
      <c r="Y10" s="10">
        <v>63.85</v>
      </c>
      <c r="Z10" s="10">
        <v>64.03</v>
      </c>
      <c r="AA10" s="10">
        <v>63.47</v>
      </c>
      <c r="AB10" s="10">
        <v>63.74</v>
      </c>
      <c r="AC10" s="95">
        <v>2987400</v>
      </c>
      <c r="AD10" s="10">
        <v>63.74</v>
      </c>
      <c r="AE10" s="2">
        <f t="shared" si="0"/>
        <v>0.56000000000000227</v>
      </c>
      <c r="AF10" s="138">
        <f t="shared" si="1"/>
        <v>-2.0353843745106737E-3</v>
      </c>
    </row>
    <row r="11" spans="1:32" x14ac:dyDescent="0.25">
      <c r="O11" s="11" t="s">
        <v>179</v>
      </c>
      <c r="P11" s="34"/>
      <c r="Q11" s="138">
        <f>VALUE(TRIM(CLEAN(MID(U58, FIND("(", U58)+1, 5))))</f>
        <v>3.09E-2</v>
      </c>
      <c r="X11" s="133">
        <v>42716</v>
      </c>
      <c r="Y11" s="10">
        <v>63.05</v>
      </c>
      <c r="Z11" s="10">
        <v>63.92</v>
      </c>
      <c r="AA11" s="10">
        <v>63.05</v>
      </c>
      <c r="AB11" s="10">
        <v>63.87</v>
      </c>
      <c r="AC11" s="95">
        <v>1802600</v>
      </c>
      <c r="AD11" s="10">
        <v>63.87</v>
      </c>
      <c r="AE11" s="2">
        <f t="shared" si="0"/>
        <v>0.87000000000000455</v>
      </c>
      <c r="AF11" s="138">
        <f t="shared" si="1"/>
        <v>1.0601265822784756E-2</v>
      </c>
    </row>
    <row r="12" spans="1:32" x14ac:dyDescent="0.25">
      <c r="X12" s="133">
        <v>42713</v>
      </c>
      <c r="Y12" s="10">
        <v>62.56</v>
      </c>
      <c r="Z12" s="10">
        <v>63.22</v>
      </c>
      <c r="AA12" s="10">
        <v>62.36</v>
      </c>
      <c r="AB12" s="10">
        <v>63.2</v>
      </c>
      <c r="AC12" s="95">
        <v>1938500</v>
      </c>
      <c r="AD12" s="10">
        <v>63.2</v>
      </c>
      <c r="AE12" s="2">
        <f t="shared" si="0"/>
        <v>0.85999999999999943</v>
      </c>
      <c r="AF12" s="138">
        <f t="shared" si="1"/>
        <v>1.1523687580025754E-2</v>
      </c>
    </row>
    <row r="13" spans="1:32" x14ac:dyDescent="0.25">
      <c r="X13" s="133">
        <v>42712</v>
      </c>
      <c r="Y13" s="10">
        <v>62.7</v>
      </c>
      <c r="Z13" s="10">
        <v>62.77</v>
      </c>
      <c r="AA13" s="10">
        <v>62.13</v>
      </c>
      <c r="AB13" s="10">
        <v>62.48</v>
      </c>
      <c r="AC13" s="95">
        <v>2646200</v>
      </c>
      <c r="AD13" s="10">
        <v>62.48</v>
      </c>
      <c r="AE13" s="2">
        <f t="shared" si="0"/>
        <v>0.64000000000000057</v>
      </c>
      <c r="AF13" s="138">
        <f t="shared" si="1"/>
        <v>-8.0965232576600821E-3</v>
      </c>
    </row>
    <row r="14" spans="1:32" x14ac:dyDescent="0.25">
      <c r="X14" s="133">
        <v>42711</v>
      </c>
      <c r="Y14" s="10">
        <v>61.24</v>
      </c>
      <c r="Z14" s="10">
        <v>63.27</v>
      </c>
      <c r="AA14" s="10">
        <v>61.24</v>
      </c>
      <c r="AB14" s="10">
        <v>62.99</v>
      </c>
      <c r="AC14" s="95">
        <v>3543900</v>
      </c>
      <c r="AD14" s="10">
        <v>62.99</v>
      </c>
      <c r="AE14" s="2">
        <f t="shared" si="0"/>
        <v>2.0300000000000011</v>
      </c>
      <c r="AF14" s="138">
        <f t="shared" si="1"/>
        <v>3.211535310503022E-2</v>
      </c>
    </row>
    <row r="15" spans="1:32" x14ac:dyDescent="0.25">
      <c r="X15" s="133">
        <v>42710</v>
      </c>
      <c r="Y15" s="10">
        <v>61.18</v>
      </c>
      <c r="Z15" s="10">
        <v>61.38</v>
      </c>
      <c r="AA15" s="10">
        <v>60.8</v>
      </c>
      <c r="AB15" s="10">
        <v>61.03</v>
      </c>
      <c r="AC15" s="95">
        <v>1807200</v>
      </c>
      <c r="AD15" s="10">
        <v>61.03</v>
      </c>
      <c r="AE15" s="2">
        <f t="shared" si="0"/>
        <v>0.5800000000000054</v>
      </c>
      <c r="AF15" s="138">
        <f t="shared" si="1"/>
        <v>-1.6358580075249707E-3</v>
      </c>
    </row>
    <row r="16" spans="1:32" x14ac:dyDescent="0.25">
      <c r="X16" s="133">
        <v>42709</v>
      </c>
      <c r="Y16" s="10">
        <v>61</v>
      </c>
      <c r="Z16" s="10">
        <v>61.16</v>
      </c>
      <c r="AA16" s="10">
        <v>60.83</v>
      </c>
      <c r="AB16" s="10">
        <v>61.13</v>
      </c>
      <c r="AC16" s="95">
        <v>2127800</v>
      </c>
      <c r="AD16" s="10">
        <v>61.13</v>
      </c>
      <c r="AE16" s="2">
        <f t="shared" si="0"/>
        <v>0.32999999999999829</v>
      </c>
      <c r="AF16" s="138">
        <f t="shared" si="1"/>
        <v>3.1178208073516789E-3</v>
      </c>
    </row>
    <row r="17" spans="1:32" x14ac:dyDescent="0.25">
      <c r="X17" s="133">
        <v>42706</v>
      </c>
      <c r="Y17" s="10">
        <v>60.79</v>
      </c>
      <c r="Z17" s="10">
        <v>61.19</v>
      </c>
      <c r="AA17" s="10">
        <v>60.58</v>
      </c>
      <c r="AB17" s="10">
        <v>60.94</v>
      </c>
      <c r="AC17" s="95">
        <v>2349200</v>
      </c>
      <c r="AD17" s="10">
        <v>60.94</v>
      </c>
      <c r="AE17" s="2">
        <f t="shared" si="0"/>
        <v>0.60999999999999943</v>
      </c>
      <c r="AF17" s="138">
        <f t="shared" si="1"/>
        <v>5.7765307806567634E-3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12</v>
      </c>
      <c r="X18" s="133">
        <v>42705</v>
      </c>
      <c r="Y18" s="10">
        <v>60.92</v>
      </c>
      <c r="Z18" s="10">
        <v>60.92</v>
      </c>
      <c r="AA18" s="10">
        <v>60.37</v>
      </c>
      <c r="AB18" s="10">
        <v>60.59</v>
      </c>
      <c r="AC18" s="95">
        <v>3215100</v>
      </c>
      <c r="AD18" s="10">
        <v>60.59</v>
      </c>
      <c r="AE18" s="2">
        <f t="shared" si="0"/>
        <v>0.55000000000000426</v>
      </c>
      <c r="AF18" s="138">
        <f t="shared" si="1"/>
        <v>-5.7433541188053328E-3</v>
      </c>
    </row>
    <row r="19" spans="1:32" x14ac:dyDescent="0.25">
      <c r="X19" s="133">
        <v>42704</v>
      </c>
      <c r="Y19" s="10">
        <v>62.33</v>
      </c>
      <c r="Z19" s="10">
        <v>62.4</v>
      </c>
      <c r="AA19" s="10">
        <v>60.91</v>
      </c>
      <c r="AB19" s="10">
        <v>60.94</v>
      </c>
      <c r="AC19" s="95">
        <v>5940000</v>
      </c>
      <c r="AD19" s="10">
        <v>60.94</v>
      </c>
      <c r="AE19" s="2">
        <f t="shared" si="0"/>
        <v>1.490000000000002</v>
      </c>
      <c r="AF19" s="138">
        <f t="shared" si="1"/>
        <v>-2.7449728694541986E-2</v>
      </c>
    </row>
    <row r="20" spans="1:32" x14ac:dyDescent="0.25">
      <c r="X20" s="133">
        <v>42703</v>
      </c>
      <c r="Y20" s="10">
        <v>62.25</v>
      </c>
      <c r="Z20" s="10">
        <v>62.81</v>
      </c>
      <c r="AA20" s="10">
        <v>61.79</v>
      </c>
      <c r="AB20" s="10">
        <v>62.66</v>
      </c>
      <c r="AC20" s="95">
        <v>3143600</v>
      </c>
      <c r="AD20" s="10">
        <v>62.66</v>
      </c>
      <c r="AE20" s="2">
        <f t="shared" si="0"/>
        <v>1.0200000000000031</v>
      </c>
      <c r="AF20" s="138">
        <f t="shared" si="1"/>
        <v>9.342783505154717E-3</v>
      </c>
    </row>
    <row r="21" spans="1:32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X21" s="133">
        <v>42702</v>
      </c>
      <c r="Y21" s="10">
        <v>62.12</v>
      </c>
      <c r="Z21" s="10">
        <v>62.38</v>
      </c>
      <c r="AA21" s="10">
        <v>61.88</v>
      </c>
      <c r="AB21" s="10">
        <v>62.08</v>
      </c>
      <c r="AC21" s="95">
        <v>2206300</v>
      </c>
      <c r="AD21" s="10">
        <v>62.08</v>
      </c>
      <c r="AE21" s="2">
        <f t="shared" si="0"/>
        <v>0.5</v>
      </c>
      <c r="AF21" s="138">
        <f t="shared" si="1"/>
        <v>-3.5313001605136174E-3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42699</v>
      </c>
      <c r="Y22" s="10">
        <v>61.74</v>
      </c>
      <c r="Z22" s="10">
        <v>62.3</v>
      </c>
      <c r="AA22" s="10">
        <v>61.74</v>
      </c>
      <c r="AB22" s="10">
        <v>62.3</v>
      </c>
      <c r="AC22" s="95">
        <v>1069500</v>
      </c>
      <c r="AD22" s="10">
        <v>62.3</v>
      </c>
      <c r="AE22" s="2">
        <f t="shared" si="0"/>
        <v>0.55999999999999517</v>
      </c>
      <c r="AF22" s="138">
        <f t="shared" si="1"/>
        <v>1.3337670787247902E-2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42697</v>
      </c>
      <c r="Y23" s="10">
        <v>62.42</v>
      </c>
      <c r="Z23" s="10">
        <v>62.75</v>
      </c>
      <c r="AA23" s="10">
        <v>61.39</v>
      </c>
      <c r="AB23" s="10">
        <v>61.48</v>
      </c>
      <c r="AC23" s="95">
        <v>2557400</v>
      </c>
      <c r="AD23" s="10">
        <v>61.48</v>
      </c>
      <c r="AE23" s="2">
        <f t="shared" si="0"/>
        <v>1.3599999999999994</v>
      </c>
      <c r="AF23" s="138">
        <f t="shared" si="1"/>
        <v>-1.9144862795150042E-2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42696</v>
      </c>
      <c r="Y24" s="10">
        <v>61.93</v>
      </c>
      <c r="Z24" s="10">
        <v>62.8</v>
      </c>
      <c r="AA24" s="10">
        <v>61.92</v>
      </c>
      <c r="AB24" s="10">
        <v>62.68</v>
      </c>
      <c r="AC24" s="95">
        <v>2739500</v>
      </c>
      <c r="AD24" s="10">
        <v>62.68</v>
      </c>
      <c r="AE24" s="2">
        <f t="shared" si="0"/>
        <v>0.87999999999999545</v>
      </c>
      <c r="AF24" s="138">
        <f t="shared" si="1"/>
        <v>1.7037157228622313E-2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42695</v>
      </c>
      <c r="Y25" s="10">
        <v>61.26</v>
      </c>
      <c r="Z25" s="10">
        <v>61.78</v>
      </c>
      <c r="AA25" s="10">
        <v>60.95</v>
      </c>
      <c r="AB25" s="10">
        <v>61.63</v>
      </c>
      <c r="AC25" s="95">
        <v>2392800</v>
      </c>
      <c r="AD25" s="10">
        <v>61.63</v>
      </c>
      <c r="AE25" s="2">
        <f t="shared" si="0"/>
        <v>0.82999999999999829</v>
      </c>
      <c r="AF25" s="138">
        <f t="shared" si="1"/>
        <v>6.0398302317989927E-3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42692</v>
      </c>
      <c r="Y26" s="10">
        <v>61.36</v>
      </c>
      <c r="Z26" s="10">
        <v>61.63</v>
      </c>
      <c r="AA26" s="10">
        <v>60.98</v>
      </c>
      <c r="AB26" s="10">
        <v>61.26</v>
      </c>
      <c r="AC26" s="95">
        <v>2227900</v>
      </c>
      <c r="AD26" s="10">
        <v>61.26</v>
      </c>
      <c r="AE26" s="2">
        <f t="shared" si="0"/>
        <v>0.65000000000000568</v>
      </c>
      <c r="AF26" s="138">
        <f t="shared" si="1"/>
        <v>-1.6297262059974393E-3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42691</v>
      </c>
      <c r="Y27" s="10">
        <v>61.32</v>
      </c>
      <c r="Z27" s="10">
        <v>61.69</v>
      </c>
      <c r="AA27" s="10">
        <v>60.97</v>
      </c>
      <c r="AB27" s="10">
        <v>61.36</v>
      </c>
      <c r="AC27" s="95">
        <v>2902900</v>
      </c>
      <c r="AD27" s="10">
        <v>61.36</v>
      </c>
      <c r="AE27" s="2">
        <f t="shared" si="0"/>
        <v>0.71999999999999886</v>
      </c>
      <c r="AF27" s="138">
        <f t="shared" si="1"/>
        <v>1.6323865491347789E-3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42690</v>
      </c>
      <c r="Y28" s="10">
        <v>61.33</v>
      </c>
      <c r="Z28" s="10">
        <v>61.72</v>
      </c>
      <c r="AA28" s="10">
        <v>61.06</v>
      </c>
      <c r="AB28" s="10">
        <v>61.26</v>
      </c>
      <c r="AC28" s="95">
        <v>3284300</v>
      </c>
      <c r="AD28" s="10">
        <v>61.26</v>
      </c>
      <c r="AE28" s="2">
        <f t="shared" si="0"/>
        <v>0.65999999999999659</v>
      </c>
      <c r="AF28" s="138">
        <f t="shared" si="1"/>
        <v>-6.5252854812392069E-4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42689</v>
      </c>
      <c r="Y29" s="10">
        <v>61.47</v>
      </c>
      <c r="Z29" s="10">
        <v>61.62</v>
      </c>
      <c r="AA29" s="10">
        <v>61</v>
      </c>
      <c r="AB29" s="10">
        <v>61.3</v>
      </c>
      <c r="AC29" s="95">
        <v>3852400</v>
      </c>
      <c r="AD29" s="10">
        <v>61.3</v>
      </c>
      <c r="AE29" s="2">
        <f t="shared" si="0"/>
        <v>0.61999999999999744</v>
      </c>
      <c r="AF29" s="138">
        <f t="shared" si="1"/>
        <v>1.6339869281045694E-3</v>
      </c>
    </row>
    <row r="30" spans="1:32" x14ac:dyDescent="0.25">
      <c r="B30" s="193">
        <v>42701</v>
      </c>
      <c r="C30" s="7">
        <v>50</v>
      </c>
      <c r="D30" s="44">
        <v>63.73</v>
      </c>
      <c r="E30" s="40">
        <v>62.3</v>
      </c>
      <c r="F30" s="40">
        <f t="shared" ref="F30" si="5">C30*(E30-D30)</f>
        <v>-71.499999999999986</v>
      </c>
      <c r="G30" s="40">
        <f t="shared" ref="G30" si="6">D30*C30</f>
        <v>3186.5</v>
      </c>
      <c r="H30" s="231">
        <f t="shared" ref="H30" si="7">(E30-D30)/D30</f>
        <v>-2.2438412050839476E-2</v>
      </c>
      <c r="I30" s="40"/>
      <c r="X30" s="133">
        <v>42688</v>
      </c>
      <c r="Y30" s="10">
        <v>60.93</v>
      </c>
      <c r="Z30" s="10">
        <v>61.47</v>
      </c>
      <c r="AA30" s="10">
        <v>60.66</v>
      </c>
      <c r="AB30" s="10">
        <v>61.2</v>
      </c>
      <c r="AC30" s="95">
        <v>3466500</v>
      </c>
      <c r="AD30" s="10">
        <v>61.2</v>
      </c>
      <c r="AE30" s="2">
        <f t="shared" si="0"/>
        <v>0.81000000000000227</v>
      </c>
      <c r="AF30" s="138">
        <f t="shared" si="1"/>
        <v>2.6212319790301919E-3</v>
      </c>
    </row>
    <row r="31" spans="1:32" x14ac:dyDescent="0.25">
      <c r="B31" s="193">
        <v>42708</v>
      </c>
      <c r="C31" s="10">
        <v>50</v>
      </c>
      <c r="D31" s="40">
        <v>63.73</v>
      </c>
      <c r="E31" s="40">
        <v>60.94</v>
      </c>
      <c r="F31" s="40">
        <f t="shared" ref="F31" si="8">C31*(E31-D31)</f>
        <v>-139.49999999999994</v>
      </c>
      <c r="G31" s="40">
        <f t="shared" ref="G31" si="9">D31*C31</f>
        <v>3186.5</v>
      </c>
      <c r="H31" s="231">
        <f t="shared" ref="H31" si="10">(E31-D31)/D31</f>
        <v>-4.3778440294994496E-2</v>
      </c>
      <c r="I31" s="40"/>
      <c r="X31" s="133">
        <v>42685</v>
      </c>
      <c r="Y31" s="10">
        <v>61.09</v>
      </c>
      <c r="Z31" s="10">
        <v>61.65</v>
      </c>
      <c r="AA31" s="10">
        <v>60.55</v>
      </c>
      <c r="AB31" s="10">
        <v>61.04</v>
      </c>
      <c r="AC31" s="95">
        <v>3328300</v>
      </c>
      <c r="AD31" s="10">
        <v>61.04</v>
      </c>
      <c r="AE31" s="2">
        <f t="shared" si="0"/>
        <v>1.1000000000000014</v>
      </c>
      <c r="AF31" s="138">
        <f t="shared" si="1"/>
        <v>-4.9123956115937339E-4</v>
      </c>
    </row>
    <row r="32" spans="1:32" x14ac:dyDescent="0.25">
      <c r="B32" s="193">
        <v>42731</v>
      </c>
      <c r="C32" s="10">
        <v>50</v>
      </c>
      <c r="D32" s="40">
        <v>63.73</v>
      </c>
      <c r="E32" s="40">
        <v>62.2</v>
      </c>
      <c r="F32" s="40">
        <f t="shared" ref="F32" si="11">C32*(E32-D32)</f>
        <v>-76.499999999999702</v>
      </c>
      <c r="G32" s="40">
        <f t="shared" ref="G32" si="12">D32*C32</f>
        <v>3186.5</v>
      </c>
      <c r="H32" s="231">
        <f t="shared" ref="H32" si="13">(E32-D32)/D32</f>
        <v>-2.4007531774674316E-2</v>
      </c>
      <c r="I32" s="40"/>
      <c r="X32" s="133">
        <v>42684</v>
      </c>
      <c r="Y32" s="10">
        <v>62.42</v>
      </c>
      <c r="Z32" s="10">
        <v>62.51</v>
      </c>
      <c r="AA32" s="10">
        <v>60.81</v>
      </c>
      <c r="AB32" s="10">
        <v>61.07</v>
      </c>
      <c r="AC32" s="95">
        <v>6338200</v>
      </c>
      <c r="AD32" s="10">
        <v>61.07</v>
      </c>
      <c r="AE32" s="2">
        <f t="shared" si="0"/>
        <v>1.6999999999999957</v>
      </c>
      <c r="AF32" s="138">
        <f t="shared" si="1"/>
        <v>-2.661778769525025E-2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42683</v>
      </c>
      <c r="Y33" s="10">
        <v>62.42</v>
      </c>
      <c r="Z33" s="10">
        <v>62.95</v>
      </c>
      <c r="AA33" s="10">
        <v>61.17</v>
      </c>
      <c r="AB33" s="10">
        <v>62.74</v>
      </c>
      <c r="AC33" s="95">
        <v>4893200</v>
      </c>
      <c r="AD33" s="10">
        <v>62.74</v>
      </c>
      <c r="AE33" s="2">
        <f t="shared" si="0"/>
        <v>1.7800000000000011</v>
      </c>
      <c r="AF33" s="138">
        <f t="shared" si="1"/>
        <v>-1.5225239365876608E-2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42682</v>
      </c>
      <c r="Y34" s="10">
        <v>61.86</v>
      </c>
      <c r="Z34" s="10">
        <v>63.93</v>
      </c>
      <c r="AA34" s="10">
        <v>61.84</v>
      </c>
      <c r="AB34" s="10">
        <v>63.71</v>
      </c>
      <c r="AC34" s="95">
        <v>4596800</v>
      </c>
      <c r="AD34" s="10">
        <v>63.71</v>
      </c>
      <c r="AE34" s="2">
        <f t="shared" si="0"/>
        <v>2.0899999999999963</v>
      </c>
      <c r="AF34" s="138">
        <f t="shared" si="1"/>
        <v>3.0405951803331721E-2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42681</v>
      </c>
      <c r="Y35" s="10">
        <v>61.03</v>
      </c>
      <c r="Z35" s="10">
        <v>61.94</v>
      </c>
      <c r="AA35" s="10">
        <v>60.91</v>
      </c>
      <c r="AB35" s="10">
        <v>61.83</v>
      </c>
      <c r="AC35" s="95">
        <v>3173900</v>
      </c>
      <c r="AD35" s="10">
        <v>61.83</v>
      </c>
      <c r="AE35" s="2">
        <f t="shared" si="0"/>
        <v>1.0300000000000011</v>
      </c>
      <c r="AF35" s="138">
        <f t="shared" si="1"/>
        <v>1.9455894476504421E-2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42678</v>
      </c>
      <c r="Y36" s="10">
        <v>61.05</v>
      </c>
      <c r="Z36" s="10">
        <v>61.21</v>
      </c>
      <c r="AA36" s="10">
        <v>60.65</v>
      </c>
      <c r="AB36" s="10">
        <v>60.65</v>
      </c>
      <c r="AC36" s="95">
        <v>2578300</v>
      </c>
      <c r="AD36" s="10">
        <v>60.65</v>
      </c>
      <c r="AE36" s="2">
        <f t="shared" si="0"/>
        <v>0.56000000000000227</v>
      </c>
      <c r="AF36" s="138">
        <f t="shared" si="1"/>
        <v>-7.6897905759162333E-3</v>
      </c>
    </row>
    <row r="37" spans="1:32" x14ac:dyDescent="0.25">
      <c r="X37" s="133">
        <v>42677</v>
      </c>
      <c r="Y37" s="10">
        <v>61.36</v>
      </c>
      <c r="Z37" s="10">
        <v>61.67</v>
      </c>
      <c r="AA37" s="10">
        <v>61.05</v>
      </c>
      <c r="AB37" s="10">
        <v>61.12</v>
      </c>
      <c r="AC37" s="95">
        <v>2317100</v>
      </c>
      <c r="AD37" s="10">
        <v>61.12</v>
      </c>
      <c r="AE37" s="2">
        <f t="shared" si="0"/>
        <v>0.62000000000000455</v>
      </c>
      <c r="AF37" s="138">
        <f t="shared" si="1"/>
        <v>-4.2359074617139836E-3</v>
      </c>
    </row>
    <row r="38" spans="1:32" x14ac:dyDescent="0.25">
      <c r="X38" s="133">
        <v>42676</v>
      </c>
      <c r="Y38" s="10">
        <v>61.62</v>
      </c>
      <c r="Z38" s="10">
        <v>61.91</v>
      </c>
      <c r="AA38" s="10">
        <v>61.36</v>
      </c>
      <c r="AB38" s="10">
        <v>61.38</v>
      </c>
      <c r="AC38" s="95">
        <v>2889600</v>
      </c>
      <c r="AD38" s="10">
        <v>61.38</v>
      </c>
      <c r="AE38" s="2">
        <f t="shared" si="0"/>
        <v>0.54999999999999716</v>
      </c>
      <c r="AF38" s="138">
        <f t="shared" si="1"/>
        <v>-4.0564660068148628E-3</v>
      </c>
    </row>
    <row r="39" spans="1:32" x14ac:dyDescent="0.25">
      <c r="X39" s="133">
        <v>42675</v>
      </c>
      <c r="Y39" s="10">
        <v>62.16</v>
      </c>
      <c r="Z39" s="10">
        <v>62.19</v>
      </c>
      <c r="AA39" s="10">
        <v>61.39</v>
      </c>
      <c r="AB39" s="10">
        <v>61.63</v>
      </c>
      <c r="AC39" s="95">
        <v>3449700</v>
      </c>
      <c r="AD39" s="10">
        <v>61.63</v>
      </c>
      <c r="AE39" s="2">
        <f t="shared" si="0"/>
        <v>0.79999999999999716</v>
      </c>
      <c r="AF39" s="138">
        <f t="shared" si="1"/>
        <v>-5.6469828977088188E-3</v>
      </c>
    </row>
    <row r="40" spans="1:32" x14ac:dyDescent="0.25">
      <c r="L40" t="s">
        <v>215</v>
      </c>
      <c r="M40" s="2">
        <f>M49+K49-F49</f>
        <v>49.949999999999818</v>
      </c>
      <c r="X40" s="133">
        <v>42674</v>
      </c>
      <c r="Y40" s="10">
        <v>61.7</v>
      </c>
      <c r="Z40" s="10">
        <v>62.02</v>
      </c>
      <c r="AA40" s="10">
        <v>61.5</v>
      </c>
      <c r="AB40" s="10">
        <v>61.98</v>
      </c>
      <c r="AC40" s="95">
        <v>2745300</v>
      </c>
      <c r="AD40" s="10">
        <v>61.98</v>
      </c>
      <c r="AE40" s="2">
        <f t="shared" si="0"/>
        <v>0.52000000000000313</v>
      </c>
      <c r="AF40" s="138">
        <f t="shared" si="1"/>
        <v>5.1897502432696196E-3</v>
      </c>
    </row>
    <row r="41" spans="1:32" ht="20.25" thickBot="1" x14ac:dyDescent="0.35">
      <c r="A41" s="387" t="s">
        <v>1</v>
      </c>
      <c r="B41" s="387" t="s">
        <v>2</v>
      </c>
      <c r="C41" s="387" t="s">
        <v>4</v>
      </c>
      <c r="D41" s="389" t="s">
        <v>5</v>
      </c>
      <c r="E41" s="389" t="s">
        <v>94</v>
      </c>
      <c r="F41" s="389" t="s">
        <v>60</v>
      </c>
      <c r="G41" s="387" t="s">
        <v>3</v>
      </c>
      <c r="H41" s="387" t="s">
        <v>6</v>
      </c>
      <c r="I41" s="387" t="s">
        <v>7</v>
      </c>
      <c r="J41" s="387" t="s">
        <v>95</v>
      </c>
      <c r="K41" s="387" t="s">
        <v>61</v>
      </c>
      <c r="L41" s="387" t="s">
        <v>77</v>
      </c>
      <c r="M41" s="387" t="s">
        <v>38</v>
      </c>
      <c r="O41" s="614" t="s">
        <v>78</v>
      </c>
      <c r="P41" s="614"/>
      <c r="X41" s="133">
        <v>42671</v>
      </c>
      <c r="Y41" s="10">
        <v>60.84</v>
      </c>
      <c r="Z41" s="10">
        <v>61.85</v>
      </c>
      <c r="AA41" s="10">
        <v>60.79</v>
      </c>
      <c r="AB41" s="10">
        <v>61.66</v>
      </c>
      <c r="AC41" s="95">
        <v>2750100</v>
      </c>
      <c r="AD41" s="10">
        <v>61.66</v>
      </c>
      <c r="AE41" s="2">
        <f t="shared" si="0"/>
        <v>1.0600000000000023</v>
      </c>
      <c r="AF41" s="138">
        <f t="shared" si="1"/>
        <v>1.5480895915678472E-2</v>
      </c>
    </row>
    <row r="42" spans="1:32" ht="21" thickTop="1" thickBot="1" x14ac:dyDescent="0.35">
      <c r="A42" s="390" t="s">
        <v>174</v>
      </c>
      <c r="B42" s="392">
        <v>42376</v>
      </c>
      <c r="C42" s="381">
        <v>50</v>
      </c>
      <c r="D42" s="382">
        <v>55.15</v>
      </c>
      <c r="E42" s="382">
        <v>0</v>
      </c>
      <c r="F42" s="382">
        <f>C42*D42+E42</f>
        <v>2757.5</v>
      </c>
      <c r="G42" s="380">
        <v>42409</v>
      </c>
      <c r="H42" s="385">
        <v>50</v>
      </c>
      <c r="I42" s="382">
        <v>56.15</v>
      </c>
      <c r="J42" s="382">
        <v>0.05</v>
      </c>
      <c r="K42" s="381">
        <f>H42*I42-J42</f>
        <v>2807.45</v>
      </c>
      <c r="L42" s="380"/>
      <c r="M42" s="382"/>
      <c r="O42" s="83">
        <v>1.1000000000000001</v>
      </c>
      <c r="P42" s="83">
        <f>O42*$Q$4</f>
        <v>68.596000000000004</v>
      </c>
      <c r="Q42" s="2"/>
      <c r="T42" s="91"/>
      <c r="X42" s="133">
        <v>42670</v>
      </c>
      <c r="Y42" s="10">
        <v>61.01</v>
      </c>
      <c r="Z42" s="10">
        <v>61.22</v>
      </c>
      <c r="AA42" s="10">
        <v>60.63</v>
      </c>
      <c r="AB42" s="10">
        <v>60.72</v>
      </c>
      <c r="AC42" s="95">
        <v>2277500</v>
      </c>
      <c r="AD42" s="10">
        <v>60.72</v>
      </c>
      <c r="AE42" s="2">
        <f t="shared" si="0"/>
        <v>0.58999999999999631</v>
      </c>
      <c r="AF42" s="138">
        <f t="shared" si="1"/>
        <v>-1.9723865877713243E-3</v>
      </c>
    </row>
    <row r="43" spans="1:32" ht="15.75" thickTop="1" x14ac:dyDescent="0.25">
      <c r="A43" s="391" t="s">
        <v>71</v>
      </c>
      <c r="B43" s="392"/>
      <c r="C43" s="381"/>
      <c r="D43" s="382"/>
      <c r="E43" s="382"/>
      <c r="F43" s="382"/>
      <c r="G43" s="380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14">O43*$Q$4</f>
        <v>67.972400000000007</v>
      </c>
      <c r="Q43" s="2"/>
      <c r="T43" s="128" t="s">
        <v>98</v>
      </c>
      <c r="U43" s="129">
        <v>62.16</v>
      </c>
      <c r="X43" s="133">
        <v>42669</v>
      </c>
      <c r="Y43" s="10">
        <v>61.2</v>
      </c>
      <c r="Z43" s="10">
        <v>61.32</v>
      </c>
      <c r="AA43" s="10">
        <v>60.77</v>
      </c>
      <c r="AB43" s="10">
        <v>60.84</v>
      </c>
      <c r="AC43" s="95">
        <v>1852600</v>
      </c>
      <c r="AD43" s="10">
        <v>60.84</v>
      </c>
      <c r="AE43" s="2">
        <f t="shared" si="0"/>
        <v>0.54999999999999716</v>
      </c>
      <c r="AF43" s="138">
        <f t="shared" si="1"/>
        <v>-4.2553191489361764E-3</v>
      </c>
    </row>
    <row r="44" spans="1:32" x14ac:dyDescent="0.25">
      <c r="A44" s="381"/>
      <c r="B44" s="380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14"/>
        <v>67.348799999999997</v>
      </c>
      <c r="Q44" s="2"/>
      <c r="T44" s="93" t="s">
        <v>99</v>
      </c>
      <c r="U44" s="130">
        <v>62.32</v>
      </c>
      <c r="X44" s="133">
        <v>42668</v>
      </c>
      <c r="Y44" s="10">
        <v>60.97</v>
      </c>
      <c r="Z44" s="10">
        <v>61.14</v>
      </c>
      <c r="AA44" s="10">
        <v>60.85</v>
      </c>
      <c r="AB44" s="10">
        <v>61.1</v>
      </c>
      <c r="AC44" s="95">
        <v>2012000</v>
      </c>
      <c r="AD44" s="10">
        <v>61.1</v>
      </c>
      <c r="AE44" s="2">
        <f t="shared" si="0"/>
        <v>0.28999999999999915</v>
      </c>
      <c r="AF44" s="138">
        <f t="shared" si="1"/>
        <v>3.4488421744129916E-3</v>
      </c>
    </row>
    <row r="45" spans="1:32" x14ac:dyDescent="0.25">
      <c r="A45" s="381"/>
      <c r="B45" s="380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14"/>
        <v>66.725200000000001</v>
      </c>
      <c r="Q45" s="2"/>
      <c r="T45" s="93" t="s">
        <v>100</v>
      </c>
      <c r="U45" s="130" t="s">
        <v>129</v>
      </c>
      <c r="X45" s="133">
        <v>42667</v>
      </c>
      <c r="Y45" s="10">
        <v>60.99</v>
      </c>
      <c r="Z45" s="10">
        <v>61.24</v>
      </c>
      <c r="AA45" s="10">
        <v>60.58</v>
      </c>
      <c r="AB45" s="10">
        <v>60.89</v>
      </c>
      <c r="AC45" s="95">
        <v>3040500</v>
      </c>
      <c r="AD45" s="10">
        <v>60.89</v>
      </c>
      <c r="AE45" s="2">
        <f t="shared" si="0"/>
        <v>0.66000000000000369</v>
      </c>
      <c r="AF45" s="138">
        <f t="shared" si="1"/>
        <v>2.9649151704826959E-3</v>
      </c>
    </row>
    <row r="46" spans="1:32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14"/>
        <v>66.101600000000005</v>
      </c>
      <c r="Q46" s="2"/>
      <c r="T46" s="93" t="s">
        <v>101</v>
      </c>
      <c r="U46" s="130" t="s">
        <v>129</v>
      </c>
      <c r="X46" s="133">
        <v>42664</v>
      </c>
      <c r="Y46" s="10">
        <v>60.79</v>
      </c>
      <c r="Z46" s="10">
        <v>60.92</v>
      </c>
      <c r="AA46" s="10">
        <v>60.44</v>
      </c>
      <c r="AB46" s="10">
        <v>60.71</v>
      </c>
      <c r="AC46" s="95">
        <v>3710000</v>
      </c>
      <c r="AD46" s="10">
        <v>60.71</v>
      </c>
      <c r="AE46" s="2">
        <f t="shared" si="0"/>
        <v>0.48000000000000398</v>
      </c>
      <c r="AF46" s="138">
        <f t="shared" si="1"/>
        <v>-4.7540983606557674E-3</v>
      </c>
    </row>
    <row r="47" spans="1:32" x14ac:dyDescent="0.25">
      <c r="A47" s="381"/>
      <c r="B47" s="381"/>
      <c r="C47" s="381"/>
      <c r="D47" s="382"/>
      <c r="E47" s="382"/>
      <c r="F47" s="382"/>
      <c r="G47" s="381"/>
      <c r="H47" s="381"/>
      <c r="I47" s="381"/>
      <c r="J47" s="381"/>
      <c r="K47" s="381"/>
      <c r="L47" s="381"/>
      <c r="M47" s="381"/>
      <c r="O47" s="83">
        <v>1.05</v>
      </c>
      <c r="P47" s="83">
        <f t="shared" si="14"/>
        <v>65.478000000000009</v>
      </c>
      <c r="Q47" s="2"/>
      <c r="T47" s="93" t="s">
        <v>102</v>
      </c>
      <c r="U47" s="130">
        <v>63.81</v>
      </c>
      <c r="X47" s="133">
        <v>42663</v>
      </c>
      <c r="Y47" s="10">
        <v>61.56</v>
      </c>
      <c r="Z47" s="10">
        <v>61.56</v>
      </c>
      <c r="AA47" s="10">
        <v>60.94</v>
      </c>
      <c r="AB47" s="10">
        <v>61</v>
      </c>
      <c r="AC47" s="95">
        <v>4403100</v>
      </c>
      <c r="AD47" s="10">
        <v>61</v>
      </c>
      <c r="AE47" s="2">
        <f t="shared" si="0"/>
        <v>0.62000000000000455</v>
      </c>
      <c r="AF47" s="138">
        <f t="shared" si="1"/>
        <v>-9.257755400357337E-3</v>
      </c>
    </row>
    <row r="48" spans="1:32" x14ac:dyDescent="0.25">
      <c r="A48" s="381"/>
      <c r="B48" s="381"/>
      <c r="C48" s="381"/>
      <c r="D48" s="382"/>
      <c r="E48" s="382"/>
      <c r="F48" s="382"/>
      <c r="G48" s="381"/>
      <c r="H48" s="381"/>
      <c r="I48" s="381"/>
      <c r="J48" s="381"/>
      <c r="K48" s="381"/>
      <c r="L48" s="381"/>
      <c r="M48" s="381"/>
      <c r="O48" s="83">
        <v>1.04</v>
      </c>
      <c r="P48" s="83">
        <f t="shared" si="14"/>
        <v>64.854399999999998</v>
      </c>
      <c r="Q48" s="2"/>
      <c r="T48" s="93" t="s">
        <v>103</v>
      </c>
      <c r="U48" s="130">
        <v>0.59833400000000003</v>
      </c>
      <c r="X48" s="133">
        <v>42662</v>
      </c>
      <c r="Y48" s="10">
        <v>61.95</v>
      </c>
      <c r="Z48" s="10">
        <v>61.95</v>
      </c>
      <c r="AA48" s="10">
        <v>61.34</v>
      </c>
      <c r="AB48" s="10">
        <v>61.57</v>
      </c>
      <c r="AC48" s="95">
        <v>4423300</v>
      </c>
      <c r="AD48" s="10">
        <v>61.57</v>
      </c>
      <c r="AE48" s="2">
        <f t="shared" si="0"/>
        <v>0.60999999999999943</v>
      </c>
      <c r="AF48" s="138">
        <f t="shared" si="1"/>
        <v>-5.4918429979000649E-3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14"/>
        <v>64.230800000000002</v>
      </c>
      <c r="Q49" s="2"/>
      <c r="T49" s="93" t="s">
        <v>122</v>
      </c>
      <c r="U49" s="130" t="s">
        <v>452</v>
      </c>
      <c r="X49" s="133">
        <v>42661</v>
      </c>
      <c r="Y49" s="10">
        <v>62.24</v>
      </c>
      <c r="Z49" s="10">
        <v>62.25</v>
      </c>
      <c r="AA49" s="10">
        <v>61.73</v>
      </c>
      <c r="AB49" s="10">
        <v>61.91</v>
      </c>
      <c r="AC49" s="95">
        <v>5041300</v>
      </c>
      <c r="AD49" s="10">
        <v>61.91</v>
      </c>
      <c r="AE49" s="2">
        <f t="shared" si="0"/>
        <v>0.52000000000000313</v>
      </c>
      <c r="AF49" s="138">
        <f t="shared" si="1"/>
        <v>2.2664723976038026E-3</v>
      </c>
    </row>
    <row r="50" spans="1:32" x14ac:dyDescent="0.25">
      <c r="A50" s="381"/>
      <c r="B50" s="381"/>
      <c r="C50" s="381"/>
      <c r="D50" s="382"/>
      <c r="E50" s="382"/>
      <c r="F50" s="382"/>
      <c r="G50" s="381"/>
      <c r="H50" s="381"/>
      <c r="I50" s="381"/>
      <c r="J50" s="381"/>
      <c r="K50" s="381"/>
      <c r="L50" s="381"/>
      <c r="M50" s="381"/>
      <c r="O50" s="83">
        <v>1.02</v>
      </c>
      <c r="P50" s="83">
        <f t="shared" si="14"/>
        <v>63.607199999999999</v>
      </c>
      <c r="Q50" s="2"/>
      <c r="T50" s="93"/>
      <c r="U50" s="130"/>
      <c r="X50" s="133">
        <v>42660</v>
      </c>
      <c r="Y50" s="10">
        <v>62.48</v>
      </c>
      <c r="Z50" s="10">
        <v>62.48</v>
      </c>
      <c r="AA50" s="10">
        <v>61.71</v>
      </c>
      <c r="AB50" s="10">
        <v>61.77</v>
      </c>
      <c r="AC50" s="95">
        <v>3404100</v>
      </c>
      <c r="AD50" s="10">
        <v>61.77</v>
      </c>
      <c r="AE50" s="2">
        <f t="shared" si="0"/>
        <v>0.76999999999999602</v>
      </c>
      <c r="AF50" s="138">
        <f t="shared" si="1"/>
        <v>-1.6186468112655561E-4</v>
      </c>
    </row>
    <row r="51" spans="1:32" x14ac:dyDescent="0.25">
      <c r="O51" s="83">
        <v>1.01</v>
      </c>
      <c r="P51" s="83">
        <f t="shared" si="14"/>
        <v>62.983600000000003</v>
      </c>
      <c r="Q51" s="2"/>
      <c r="T51" s="93" t="s">
        <v>105</v>
      </c>
      <c r="U51" s="130" t="s">
        <v>603</v>
      </c>
      <c r="X51" s="133">
        <v>42657</v>
      </c>
      <c r="Y51" s="10">
        <v>62.42</v>
      </c>
      <c r="Z51" s="10">
        <v>62.48</v>
      </c>
      <c r="AA51" s="10">
        <v>61.73</v>
      </c>
      <c r="AB51" s="10">
        <v>61.78</v>
      </c>
      <c r="AC51" s="95">
        <v>3337200</v>
      </c>
      <c r="AD51" s="10">
        <v>61.78</v>
      </c>
      <c r="AE51" s="2">
        <f t="shared" si="0"/>
        <v>0.75</v>
      </c>
      <c r="AF51" s="138">
        <f t="shared" si="1"/>
        <v>-7.0716811314689432E-3</v>
      </c>
    </row>
    <row r="52" spans="1:32" x14ac:dyDescent="0.25">
      <c r="O52" s="83">
        <v>1</v>
      </c>
      <c r="P52" s="83">
        <f t="shared" si="14"/>
        <v>62.36</v>
      </c>
      <c r="Q52" s="2"/>
      <c r="T52" s="93" t="s">
        <v>106</v>
      </c>
      <c r="U52" s="130" t="s">
        <v>282</v>
      </c>
      <c r="X52" s="133">
        <v>42656</v>
      </c>
      <c r="Y52" s="10">
        <v>61.76</v>
      </c>
      <c r="Z52" s="10">
        <v>62.26</v>
      </c>
      <c r="AA52" s="10">
        <v>61.68</v>
      </c>
      <c r="AB52" s="10">
        <v>62.22</v>
      </c>
      <c r="AC52" s="95">
        <v>2683200</v>
      </c>
      <c r="AD52" s="10">
        <v>62.22</v>
      </c>
      <c r="AE52" s="2">
        <f t="shared" si="0"/>
        <v>0.57999999999999829</v>
      </c>
      <c r="AF52" s="138">
        <f t="shared" si="1"/>
        <v>1.4485755673587786E-3</v>
      </c>
    </row>
    <row r="53" spans="1:32" x14ac:dyDescent="0.25">
      <c r="O53" s="83">
        <v>0.99</v>
      </c>
      <c r="P53" s="83">
        <f t="shared" si="14"/>
        <v>61.736399999999996</v>
      </c>
      <c r="Q53" s="2"/>
      <c r="T53" s="516" t="s">
        <v>107</v>
      </c>
      <c r="U53" s="131">
        <v>1599717</v>
      </c>
      <c r="X53" s="133">
        <v>42655</v>
      </c>
      <c r="Y53" s="10">
        <v>62.17</v>
      </c>
      <c r="Z53" s="10">
        <v>62.31</v>
      </c>
      <c r="AA53" s="10">
        <v>61.89</v>
      </c>
      <c r="AB53" s="10">
        <v>62.13</v>
      </c>
      <c r="AC53" s="95">
        <v>2832500</v>
      </c>
      <c r="AD53" s="10">
        <v>62.13</v>
      </c>
      <c r="AE53" s="2">
        <f t="shared" si="0"/>
        <v>0.42000000000000171</v>
      </c>
      <c r="AF53" s="138">
        <f t="shared" si="1"/>
        <v>2.9055690072639084E-3</v>
      </c>
    </row>
    <row r="54" spans="1:32" x14ac:dyDescent="0.25">
      <c r="O54" s="83">
        <v>0.98</v>
      </c>
      <c r="P54" s="83">
        <f t="shared" si="14"/>
        <v>61.1128</v>
      </c>
      <c r="Q54" s="2"/>
      <c r="T54" s="516" t="s">
        <v>110</v>
      </c>
      <c r="U54" s="131">
        <v>3144420</v>
      </c>
      <c r="X54" s="133">
        <v>42654</v>
      </c>
      <c r="Y54" s="10">
        <v>62.28</v>
      </c>
      <c r="Z54" s="10">
        <v>62.38</v>
      </c>
      <c r="AA54" s="10">
        <v>61.71</v>
      </c>
      <c r="AB54" s="10">
        <v>61.95</v>
      </c>
      <c r="AC54" s="95">
        <v>3007500</v>
      </c>
      <c r="AD54" s="10">
        <v>61.95</v>
      </c>
      <c r="AE54" s="2">
        <f t="shared" si="0"/>
        <v>0.67000000000000171</v>
      </c>
      <c r="AF54" s="138">
        <f t="shared" si="1"/>
        <v>-7.8475336322869627E-3</v>
      </c>
    </row>
    <row r="55" spans="1:32" x14ac:dyDescent="0.25">
      <c r="O55" s="83">
        <v>0.97</v>
      </c>
      <c r="P55" s="83">
        <f t="shared" si="14"/>
        <v>60.489199999999997</v>
      </c>
      <c r="T55" s="93" t="s">
        <v>108</v>
      </c>
      <c r="U55" s="130" t="s">
        <v>604</v>
      </c>
      <c r="X55" s="133">
        <v>42653</v>
      </c>
      <c r="Y55" s="10">
        <v>62.45</v>
      </c>
      <c r="Z55" s="10">
        <v>62.77</v>
      </c>
      <c r="AA55" s="10">
        <v>62.17</v>
      </c>
      <c r="AB55" s="10">
        <v>62.44</v>
      </c>
      <c r="AC55" s="95">
        <v>2847000</v>
      </c>
      <c r="AD55" s="10">
        <v>62.44</v>
      </c>
      <c r="AE55" s="2">
        <f t="shared" si="0"/>
        <v>0.60000000000000142</v>
      </c>
      <c r="AF55" s="138">
        <f t="shared" si="1"/>
        <v>4.9895380653468546E-3</v>
      </c>
    </row>
    <row r="56" spans="1:32" x14ac:dyDescent="0.25">
      <c r="O56" s="83">
        <v>0.96</v>
      </c>
      <c r="P56" s="83">
        <f t="shared" si="14"/>
        <v>59.865600000000001</v>
      </c>
      <c r="T56" s="93" t="s">
        <v>111</v>
      </c>
      <c r="U56" s="130">
        <v>23.23</v>
      </c>
      <c r="X56" s="133">
        <v>42650</v>
      </c>
      <c r="Y56" s="10">
        <v>62.4</v>
      </c>
      <c r="Z56" s="10">
        <v>62.59</v>
      </c>
      <c r="AA56" s="10">
        <v>61.64</v>
      </c>
      <c r="AB56" s="10">
        <v>62.13</v>
      </c>
      <c r="AC56" s="95">
        <v>2759300</v>
      </c>
      <c r="AD56" s="10">
        <v>62.13</v>
      </c>
      <c r="AE56" s="2">
        <f t="shared" si="0"/>
        <v>0.95000000000000284</v>
      </c>
      <c r="AF56" s="138">
        <f t="shared" si="1"/>
        <v>-4.6459468119192104E-3</v>
      </c>
    </row>
    <row r="57" spans="1:32" x14ac:dyDescent="0.25">
      <c r="O57" s="83">
        <v>0.95</v>
      </c>
      <c r="P57" s="83">
        <f t="shared" si="14"/>
        <v>59.241999999999997</v>
      </c>
      <c r="T57" s="93" t="s">
        <v>112</v>
      </c>
      <c r="U57" s="130">
        <v>2.68</v>
      </c>
      <c r="X57" s="133">
        <v>42649</v>
      </c>
      <c r="Y57" s="10">
        <v>62.16</v>
      </c>
      <c r="Z57" s="10">
        <v>62.65</v>
      </c>
      <c r="AA57" s="10">
        <v>62.02</v>
      </c>
      <c r="AB57" s="10">
        <v>62.42</v>
      </c>
      <c r="AC57" s="95">
        <v>3091400</v>
      </c>
      <c r="AD57" s="10">
        <v>62.42</v>
      </c>
      <c r="AE57" s="2">
        <f t="shared" si="0"/>
        <v>0.62999999999999545</v>
      </c>
      <c r="AF57" s="138">
        <f t="shared" si="1"/>
        <v>9.6215522771014861E-4</v>
      </c>
    </row>
    <row r="58" spans="1:32" x14ac:dyDescent="0.25">
      <c r="O58" s="83">
        <v>0.94</v>
      </c>
      <c r="P58" s="83">
        <f t="shared" si="14"/>
        <v>58.618399999999994</v>
      </c>
      <c r="T58" s="93" t="s">
        <v>109</v>
      </c>
      <c r="U58" s="130" t="s">
        <v>605</v>
      </c>
      <c r="X58" s="133">
        <v>42648</v>
      </c>
      <c r="Y58" s="10">
        <v>62.61</v>
      </c>
      <c r="Z58" s="10">
        <v>62.88</v>
      </c>
      <c r="AA58" s="10">
        <v>62.03</v>
      </c>
      <c r="AB58" s="10">
        <v>62.36</v>
      </c>
      <c r="AC58" s="95">
        <v>5118100</v>
      </c>
      <c r="AD58" s="10">
        <v>62.36</v>
      </c>
      <c r="AE58" s="2">
        <f t="shared" si="0"/>
        <v>0.85000000000000142</v>
      </c>
      <c r="AF58" s="138" t="e">
        <f t="shared" si="1"/>
        <v>#DIV/0!</v>
      </c>
    </row>
    <row r="59" spans="1:32" x14ac:dyDescent="0.25">
      <c r="O59" s="83">
        <v>0.93</v>
      </c>
      <c r="P59" s="83">
        <f t="shared" si="14"/>
        <v>57.994800000000005</v>
      </c>
      <c r="X59" s="133">
        <v>42648</v>
      </c>
      <c r="Y59" s="10" t="s">
        <v>243</v>
      </c>
      <c r="Z59" s="10"/>
      <c r="AA59" s="10"/>
      <c r="AB59" s="10"/>
      <c r="AC59" s="95"/>
      <c r="AD59" s="10"/>
      <c r="AE59" s="2">
        <f t="shared" si="0"/>
        <v>0</v>
      </c>
      <c r="AF59" s="138">
        <f t="shared" si="1"/>
        <v>-1</v>
      </c>
    </row>
    <row r="60" spans="1:32" x14ac:dyDescent="0.25">
      <c r="O60" s="83">
        <v>0.92</v>
      </c>
      <c r="P60" s="83">
        <f t="shared" si="14"/>
        <v>57.371200000000002</v>
      </c>
      <c r="X60" s="133">
        <v>42647</v>
      </c>
      <c r="Y60" s="10">
        <v>63.86</v>
      </c>
      <c r="Z60" s="10">
        <v>63.92</v>
      </c>
      <c r="AA60" s="10">
        <v>62.89</v>
      </c>
      <c r="AB60" s="10">
        <v>63.05</v>
      </c>
      <c r="AC60" s="95">
        <v>3618000</v>
      </c>
      <c r="AD60" s="10">
        <v>62.57</v>
      </c>
      <c r="AE60" s="2">
        <f t="shared" si="0"/>
        <v>1.0300000000000011</v>
      </c>
      <c r="AF60" s="138">
        <f t="shared" si="1"/>
        <v>-1.2935794289320124E-2</v>
      </c>
    </row>
    <row r="61" spans="1:32" x14ac:dyDescent="0.25">
      <c r="O61" s="83">
        <v>0.91</v>
      </c>
      <c r="P61" s="83">
        <f t="shared" si="14"/>
        <v>56.747599999999998</v>
      </c>
      <c r="X61" s="133">
        <v>42646</v>
      </c>
      <c r="Y61" s="10">
        <v>63.76</v>
      </c>
      <c r="Z61" s="10">
        <v>64.02</v>
      </c>
      <c r="AA61" s="10">
        <v>63.38</v>
      </c>
      <c r="AB61" s="10">
        <v>63.88</v>
      </c>
      <c r="AC61" s="95">
        <v>2758800</v>
      </c>
      <c r="AD61" s="10">
        <v>63.39</v>
      </c>
      <c r="AE61" s="2">
        <f t="shared" si="0"/>
        <v>0.63999999999999346</v>
      </c>
      <c r="AF61" s="138">
        <f t="shared" si="1"/>
        <v>0</v>
      </c>
    </row>
    <row r="62" spans="1:32" x14ac:dyDescent="0.25">
      <c r="O62" s="83">
        <v>0.9</v>
      </c>
      <c r="P62" s="83">
        <f t="shared" si="14"/>
        <v>56.124000000000002</v>
      </c>
      <c r="X62" s="133">
        <v>42643</v>
      </c>
      <c r="Y62" s="10">
        <v>63.92</v>
      </c>
      <c r="Z62" s="10">
        <v>64.180000000000007</v>
      </c>
      <c r="AA62" s="10">
        <v>63.69</v>
      </c>
      <c r="AB62" s="10">
        <v>63.88</v>
      </c>
      <c r="AC62" s="95">
        <v>3328400</v>
      </c>
      <c r="AD62" s="10">
        <v>63.39</v>
      </c>
      <c r="AE62" s="2">
        <f t="shared" si="0"/>
        <v>0.49000000000000909</v>
      </c>
      <c r="AF62" s="138">
        <f t="shared" si="1"/>
        <v>3.323836657169954E-3</v>
      </c>
    </row>
    <row r="63" spans="1:32" x14ac:dyDescent="0.25">
      <c r="X63" s="133">
        <v>42642</v>
      </c>
      <c r="Y63" s="10">
        <v>64.05</v>
      </c>
      <c r="Z63" s="10">
        <v>64.39</v>
      </c>
      <c r="AA63" s="10">
        <v>63.65</v>
      </c>
      <c r="AB63" s="10">
        <v>63.66</v>
      </c>
      <c r="AC63" s="95">
        <v>3006600</v>
      </c>
      <c r="AD63" s="10">
        <v>63.18</v>
      </c>
      <c r="AE63" s="2">
        <f t="shared" si="0"/>
        <v>0.74000000000000199</v>
      </c>
      <c r="AF63" s="138">
        <f t="shared" si="1"/>
        <v>-6.447554646957121E-3</v>
      </c>
    </row>
    <row r="64" spans="1:32" x14ac:dyDescent="0.25">
      <c r="X64" s="133">
        <v>42641</v>
      </c>
      <c r="Y64" s="10">
        <v>64.150000000000006</v>
      </c>
      <c r="Z64" s="10">
        <v>64.19</v>
      </c>
      <c r="AA64" s="10">
        <v>63.76</v>
      </c>
      <c r="AB64" s="10">
        <v>64.08</v>
      </c>
      <c r="AC64" s="95">
        <v>2474900</v>
      </c>
      <c r="AD64" s="10">
        <v>63.59</v>
      </c>
      <c r="AE64" s="2">
        <f t="shared" si="0"/>
        <v>0.42999999999999972</v>
      </c>
      <c r="AF64" s="138">
        <f t="shared" si="1"/>
        <v>2.5224657102318471E-3</v>
      </c>
    </row>
    <row r="65" spans="24:32" x14ac:dyDescent="0.25">
      <c r="X65" s="133">
        <v>42640</v>
      </c>
      <c r="Y65" s="10">
        <v>64.06</v>
      </c>
      <c r="Z65" s="10">
        <v>64.08</v>
      </c>
      <c r="AA65" s="10">
        <v>63.56</v>
      </c>
      <c r="AB65" s="10">
        <v>63.92</v>
      </c>
      <c r="AC65" s="95">
        <v>2693100</v>
      </c>
      <c r="AD65" s="10">
        <v>63.43</v>
      </c>
      <c r="AE65" s="2">
        <f t="shared" si="0"/>
        <v>0.51999999999999602</v>
      </c>
      <c r="AF65" s="138">
        <f t="shared" si="1"/>
        <v>3.1540766440629753E-4</v>
      </c>
    </row>
    <row r="66" spans="24:32" x14ac:dyDescent="0.25">
      <c r="X66" s="133">
        <v>42639</v>
      </c>
      <c r="Y66" s="10">
        <v>64.45</v>
      </c>
      <c r="Z66" s="10">
        <v>64.48</v>
      </c>
      <c r="AA66" s="10">
        <v>63.8</v>
      </c>
      <c r="AB66" s="10">
        <v>63.9</v>
      </c>
      <c r="AC66" s="95">
        <v>3176500</v>
      </c>
      <c r="AD66" s="10">
        <v>63.41</v>
      </c>
      <c r="AE66" s="2">
        <f t="shared" si="0"/>
        <v>0.68000000000000682</v>
      </c>
      <c r="AF66" s="138">
        <f t="shared" si="1"/>
        <v>-1.1689526184538668E-2</v>
      </c>
    </row>
    <row r="67" spans="24:32" x14ac:dyDescent="0.25">
      <c r="X67" s="133">
        <v>42636</v>
      </c>
      <c r="Y67" s="10">
        <v>64.89</v>
      </c>
      <c r="Z67" s="10">
        <v>65.239999999999995</v>
      </c>
      <c r="AA67" s="10">
        <v>64.650000000000006</v>
      </c>
      <c r="AB67" s="10">
        <v>64.650000000000006</v>
      </c>
      <c r="AC67" s="95">
        <v>3252600</v>
      </c>
      <c r="AD67" s="10">
        <v>64.16</v>
      </c>
      <c r="AE67" s="2">
        <f>Z67-AA67</f>
        <v>0.5899999999999892</v>
      </c>
      <c r="AF67" s="138">
        <f>AD67/AD68-1</f>
        <v>-6.1957868649319403E-3</v>
      </c>
    </row>
    <row r="68" spans="24:32" x14ac:dyDescent="0.25">
      <c r="X68" s="133">
        <v>42635</v>
      </c>
      <c r="Y68" s="10">
        <v>65.260000000000005</v>
      </c>
      <c r="Z68" s="10">
        <v>65.569999999999993</v>
      </c>
      <c r="AA68" s="10">
        <v>64.790000000000006</v>
      </c>
      <c r="AB68" s="10">
        <v>65.06</v>
      </c>
      <c r="AC68" s="95">
        <v>4140200</v>
      </c>
      <c r="AD68" s="10">
        <v>64.56</v>
      </c>
      <c r="AE68" s="2">
        <f>Z68-AA68</f>
        <v>0.77999999999998693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9" priority="9">
      <formula>F22&gt;0</formula>
    </cfRule>
    <cfRule type="expression" dxfId="58" priority="10">
      <formula>F22&lt;0</formula>
    </cfRule>
  </conditionalFormatting>
  <conditionalFormatting sqref="H22:H36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28515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42727</v>
      </c>
      <c r="X2" s="10">
        <v>35.83</v>
      </c>
      <c r="Y2" s="10">
        <v>35.869999999999997</v>
      </c>
      <c r="Z2" s="10">
        <v>35.54</v>
      </c>
      <c r="AA2" s="10">
        <v>35.69</v>
      </c>
      <c r="AB2" s="95">
        <v>9044300</v>
      </c>
      <c r="AC2" s="10">
        <v>35.69</v>
      </c>
      <c r="AD2" s="2">
        <f>Y2-Z2</f>
        <v>0.32999999999999829</v>
      </c>
      <c r="AE2" s="138">
        <f>AC2/AC3-1</f>
        <v>0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35.14</v>
      </c>
      <c r="W3" s="133">
        <v>42726</v>
      </c>
      <c r="X3" s="10">
        <v>36.29</v>
      </c>
      <c r="Y3" s="10">
        <v>36.4</v>
      </c>
      <c r="Z3" s="10">
        <v>35.630000000000003</v>
      </c>
      <c r="AA3" s="10">
        <v>35.69</v>
      </c>
      <c r="AB3" s="95">
        <v>9851400</v>
      </c>
      <c r="AC3" s="10">
        <v>35.69</v>
      </c>
      <c r="AD3" s="2">
        <f t="shared" ref="AD3:AD66" si="0">Y3-Z3</f>
        <v>0.76999999999999602</v>
      </c>
      <c r="AE3" s="138">
        <f t="shared" ref="AE3:AE66" si="1">AC3/AC4-1</f>
        <v>-2.0043931905546541E-2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35.14</v>
      </c>
      <c r="R4" s="506">
        <v>-2.9999999999999997E-4</v>
      </c>
      <c r="W4" s="133">
        <v>42725</v>
      </c>
      <c r="X4" s="10">
        <v>36.5</v>
      </c>
      <c r="Y4" s="10">
        <v>36.69</v>
      </c>
      <c r="Z4" s="10">
        <v>36.35</v>
      </c>
      <c r="AA4" s="10">
        <v>36.42</v>
      </c>
      <c r="AB4" s="95">
        <v>6667900</v>
      </c>
      <c r="AC4" s="10">
        <v>36.42</v>
      </c>
      <c r="AD4" s="2">
        <f t="shared" si="0"/>
        <v>0.33999999999999631</v>
      </c>
      <c r="AE4" s="138">
        <f t="shared" si="1"/>
        <v>-5.1898388418464281E-3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36.4</v>
      </c>
      <c r="Y5" s="10">
        <v>36.729999999999997</v>
      </c>
      <c r="Z5" s="10">
        <v>36.229999999999997</v>
      </c>
      <c r="AA5" s="10">
        <v>36.61</v>
      </c>
      <c r="AB5" s="95">
        <v>8769100</v>
      </c>
      <c r="AC5" s="10">
        <v>36.61</v>
      </c>
      <c r="AD5" s="2">
        <f t="shared" si="0"/>
        <v>0.5</v>
      </c>
      <c r="AE5" s="138">
        <f t="shared" si="1"/>
        <v>5.7692307692307487E-3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36.49</v>
      </c>
      <c r="Y6" s="10">
        <v>36.729999999999997</v>
      </c>
      <c r="Z6" s="10">
        <v>36.15</v>
      </c>
      <c r="AA6" s="10">
        <v>36.4</v>
      </c>
      <c r="AB6" s="95">
        <v>10404200</v>
      </c>
      <c r="AC6" s="10">
        <v>36.4</v>
      </c>
      <c r="AD6" s="2">
        <f t="shared" si="0"/>
        <v>0.57999999999999829</v>
      </c>
      <c r="AE6" s="138">
        <f t="shared" si="1"/>
        <v>8.2485565026124696E-4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36.819999999999709</v>
      </c>
      <c r="R7">
        <v>0</v>
      </c>
      <c r="W7" s="133">
        <v>42720</v>
      </c>
      <c r="X7" s="10">
        <v>36.4</v>
      </c>
      <c r="Y7" s="10">
        <v>36.409999999999997</v>
      </c>
      <c r="Z7" s="10">
        <v>36.1</v>
      </c>
      <c r="AA7" s="10">
        <v>36.369999999999997</v>
      </c>
      <c r="AB7" s="95">
        <v>23566000</v>
      </c>
      <c r="AC7" s="10">
        <v>36.369999999999997</v>
      </c>
      <c r="AD7" s="2">
        <f t="shared" si="0"/>
        <v>0.30999999999999517</v>
      </c>
      <c r="AE7" s="138">
        <f t="shared" si="1"/>
        <v>3.587196467990994E-3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35.869999999999997</v>
      </c>
      <c r="Y8" s="10">
        <v>36.39</v>
      </c>
      <c r="Z8" s="10">
        <v>35.78</v>
      </c>
      <c r="AA8" s="10">
        <v>36.24</v>
      </c>
      <c r="AB8" s="95">
        <v>18154500</v>
      </c>
      <c r="AC8" s="10">
        <v>36.24</v>
      </c>
      <c r="AD8" s="2">
        <f t="shared" si="0"/>
        <v>0.60999999999999943</v>
      </c>
      <c r="AE8" s="138">
        <f t="shared" si="1"/>
        <v>8.0667593880390243E-3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36.299999999999997</v>
      </c>
      <c r="Y9" s="10">
        <v>36.78</v>
      </c>
      <c r="Z9" s="10">
        <v>35.93</v>
      </c>
      <c r="AA9" s="10">
        <v>35.950000000000003</v>
      </c>
      <c r="AB9" s="95">
        <v>19645800</v>
      </c>
      <c r="AC9" s="10">
        <v>35.950000000000003</v>
      </c>
      <c r="AD9" s="2">
        <f t="shared" si="0"/>
        <v>0.85000000000000142</v>
      </c>
      <c r="AE9" s="138">
        <f t="shared" si="1"/>
        <v>-3.7740899357601609E-2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M29</f>
        <v>36.819999999999709</v>
      </c>
      <c r="W10" s="133">
        <v>42717</v>
      </c>
      <c r="X10" s="10">
        <v>37.15</v>
      </c>
      <c r="Y10" s="10">
        <v>37.44</v>
      </c>
      <c r="Z10" s="10">
        <v>36.950000000000003</v>
      </c>
      <c r="AA10" s="10">
        <v>37.36</v>
      </c>
      <c r="AB10" s="95">
        <v>8930200</v>
      </c>
      <c r="AC10" s="10">
        <v>37.36</v>
      </c>
      <c r="AD10" s="2">
        <f t="shared" si="0"/>
        <v>0.48999999999999488</v>
      </c>
      <c r="AE10" s="138">
        <f t="shared" si="1"/>
        <v>7.008086253369239E-3</v>
      </c>
    </row>
    <row r="11" spans="1:31" x14ac:dyDescent="0.25">
      <c r="O11" s="11" t="s">
        <v>179</v>
      </c>
      <c r="P11" s="34"/>
      <c r="Q11" s="138">
        <f>VALUE(TRIM(CLEAN(MID(U58, FIND("(", U58)+1, 5))))</f>
        <v>4.2599999999999999E-2</v>
      </c>
      <c r="W11" s="133">
        <v>42716</v>
      </c>
      <c r="X11" s="10">
        <v>37.51</v>
      </c>
      <c r="Y11" s="10">
        <v>37.74</v>
      </c>
      <c r="Z11" s="10">
        <v>37.01</v>
      </c>
      <c r="AA11" s="10">
        <v>37.1</v>
      </c>
      <c r="AB11" s="95">
        <v>15573400</v>
      </c>
      <c r="AC11" s="10">
        <v>37.1</v>
      </c>
      <c r="AD11" s="2">
        <f t="shared" si="0"/>
        <v>0.73000000000000398</v>
      </c>
      <c r="AE11" s="138">
        <f t="shared" si="1"/>
        <v>-1.4869888475836257E-2</v>
      </c>
    </row>
    <row r="12" spans="1:31" x14ac:dyDescent="0.25">
      <c r="W12" s="133">
        <v>42713</v>
      </c>
      <c r="X12" s="10">
        <v>36.409999999999997</v>
      </c>
      <c r="Y12" s="10">
        <v>37.68</v>
      </c>
      <c r="Z12" s="10">
        <v>36.409999999999997</v>
      </c>
      <c r="AA12" s="10">
        <v>37.659999999999997</v>
      </c>
      <c r="AB12" s="95">
        <v>26427100</v>
      </c>
      <c r="AC12" s="10">
        <v>37.659999999999997</v>
      </c>
      <c r="AD12" s="2">
        <f t="shared" si="0"/>
        <v>1.2700000000000031</v>
      </c>
      <c r="AE12" s="138">
        <f t="shared" si="1"/>
        <v>3.4047226798462171E-2</v>
      </c>
    </row>
    <row r="13" spans="1:31" x14ac:dyDescent="0.25">
      <c r="W13" s="133">
        <v>42712</v>
      </c>
      <c r="X13" s="10">
        <v>36.19</v>
      </c>
      <c r="Y13" s="10">
        <v>36.46</v>
      </c>
      <c r="Z13" s="10">
        <v>36.04</v>
      </c>
      <c r="AA13" s="10">
        <v>36.42</v>
      </c>
      <c r="AB13" s="95">
        <v>14442200</v>
      </c>
      <c r="AC13" s="10">
        <v>36.42</v>
      </c>
      <c r="AD13" s="2">
        <f t="shared" si="0"/>
        <v>0.42000000000000171</v>
      </c>
      <c r="AE13" s="138">
        <f t="shared" si="1"/>
        <v>3.3057851239670644E-3</v>
      </c>
    </row>
    <row r="14" spans="1:31" x14ac:dyDescent="0.25">
      <c r="W14" s="133">
        <v>42711</v>
      </c>
      <c r="X14" s="10">
        <v>35.18</v>
      </c>
      <c r="Y14" s="10">
        <v>36.54</v>
      </c>
      <c r="Z14" s="10">
        <v>35.090000000000003</v>
      </c>
      <c r="AA14" s="10">
        <v>36.299999999999997</v>
      </c>
      <c r="AB14" s="95">
        <v>26600700</v>
      </c>
      <c r="AC14" s="10">
        <v>36.299999999999997</v>
      </c>
      <c r="AD14" s="2">
        <f t="shared" si="0"/>
        <v>1.4499999999999957</v>
      </c>
      <c r="AE14" s="138">
        <f t="shared" si="1"/>
        <v>3.5072711719418281E-2</v>
      </c>
    </row>
    <row r="15" spans="1:31" x14ac:dyDescent="0.25">
      <c r="W15" s="133">
        <v>42710</v>
      </c>
      <c r="X15" s="10">
        <v>35.090000000000003</v>
      </c>
      <c r="Y15" s="10">
        <v>35.159999999999997</v>
      </c>
      <c r="Z15" s="10">
        <v>34.909999999999997</v>
      </c>
      <c r="AA15" s="10">
        <v>35.07</v>
      </c>
      <c r="AB15" s="95">
        <v>11786700</v>
      </c>
      <c r="AC15" s="10">
        <v>35.07</v>
      </c>
      <c r="AD15" s="2">
        <f t="shared" si="0"/>
        <v>0.25</v>
      </c>
      <c r="AE15" s="138">
        <f t="shared" si="1"/>
        <v>3.7206639954208143E-3</v>
      </c>
    </row>
    <row r="16" spans="1:31" x14ac:dyDescent="0.25">
      <c r="W16" s="133">
        <v>42709</v>
      </c>
      <c r="X16" s="10">
        <v>35.35</v>
      </c>
      <c r="Y16" s="10">
        <v>35.46</v>
      </c>
      <c r="Z16" s="10">
        <v>34.909999999999997</v>
      </c>
      <c r="AA16" s="10">
        <v>34.94</v>
      </c>
      <c r="AB16" s="95">
        <v>12440400</v>
      </c>
      <c r="AC16" s="10">
        <v>34.94</v>
      </c>
      <c r="AD16" s="2">
        <f t="shared" si="0"/>
        <v>0.55000000000000426</v>
      </c>
      <c r="AE16" s="138" t="e">
        <f t="shared" si="1"/>
        <v>#DIV/0!</v>
      </c>
    </row>
    <row r="17" spans="1:31" x14ac:dyDescent="0.25">
      <c r="W17" s="133">
        <v>42709</v>
      </c>
      <c r="X17" s="10" t="s">
        <v>189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42706</v>
      </c>
      <c r="X18" s="10">
        <v>36.25</v>
      </c>
      <c r="Y18" s="10">
        <v>36.299999999999997</v>
      </c>
      <c r="Z18" s="10">
        <v>35.299999999999997</v>
      </c>
      <c r="AA18" s="10">
        <v>35.409999999999997</v>
      </c>
      <c r="AB18" s="95">
        <v>22753400</v>
      </c>
      <c r="AC18" s="10">
        <v>35.03</v>
      </c>
      <c r="AD18" s="2">
        <f t="shared" si="0"/>
        <v>1</v>
      </c>
      <c r="AE18" s="138">
        <f t="shared" si="1"/>
        <v>-2.802441731409544E-2</v>
      </c>
    </row>
    <row r="19" spans="1:31" x14ac:dyDescent="0.25">
      <c r="W19" s="133">
        <v>42705</v>
      </c>
      <c r="X19" s="10">
        <v>34.81</v>
      </c>
      <c r="Y19" s="10">
        <v>36.659999999999997</v>
      </c>
      <c r="Z19" s="10">
        <v>34.79</v>
      </c>
      <c r="AA19" s="10">
        <v>36.43</v>
      </c>
      <c r="AB19" s="95">
        <v>37092300</v>
      </c>
      <c r="AC19" s="10">
        <v>36.04</v>
      </c>
      <c r="AD19" s="2">
        <f t="shared" si="0"/>
        <v>1.8699999999999974</v>
      </c>
      <c r="AE19" s="138">
        <f t="shared" si="1"/>
        <v>5.5035128805620781E-2</v>
      </c>
    </row>
    <row r="20" spans="1:31" x14ac:dyDescent="0.25">
      <c r="W20" s="133">
        <v>42704</v>
      </c>
      <c r="X20" s="10">
        <v>34.700000000000003</v>
      </c>
      <c r="Y20" s="10">
        <v>34.979999999999997</v>
      </c>
      <c r="Z20" s="10">
        <v>34.450000000000003</v>
      </c>
      <c r="AA20" s="10">
        <v>34.53</v>
      </c>
      <c r="AB20" s="95">
        <v>15681700</v>
      </c>
      <c r="AC20" s="10">
        <v>34.159999999999997</v>
      </c>
      <c r="AD20" s="2">
        <f t="shared" si="0"/>
        <v>0.52999999999999403</v>
      </c>
      <c r="AE20" s="138">
        <f t="shared" si="1"/>
        <v>-1.1695906432750425E-3</v>
      </c>
    </row>
    <row r="21" spans="1:31" x14ac:dyDescent="0.25">
      <c r="B21" s="191" t="s">
        <v>114</v>
      </c>
      <c r="C21" s="191" t="s">
        <v>147</v>
      </c>
      <c r="D21" s="192" t="s">
        <v>146</v>
      </c>
      <c r="E21" s="194" t="s">
        <v>148</v>
      </c>
      <c r="F21" s="194" t="s">
        <v>65</v>
      </c>
      <c r="G21" s="229" t="s">
        <v>152</v>
      </c>
      <c r="H21" s="229" t="s">
        <v>88</v>
      </c>
      <c r="I21" s="229" t="s">
        <v>156</v>
      </c>
      <c r="W21" s="133">
        <v>42703</v>
      </c>
      <c r="X21" s="10">
        <v>34.03</v>
      </c>
      <c r="Y21" s="10">
        <v>34.58</v>
      </c>
      <c r="Z21" s="10">
        <v>33.86</v>
      </c>
      <c r="AA21" s="10">
        <v>34.57</v>
      </c>
      <c r="AB21" s="95">
        <v>12610000</v>
      </c>
      <c r="AC21" s="10">
        <v>34.200000000000003</v>
      </c>
      <c r="AD21" s="2">
        <f t="shared" si="0"/>
        <v>0.71999999999999886</v>
      </c>
      <c r="AE21" s="138">
        <f t="shared" si="1"/>
        <v>1.5439429928741255E-2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42702</v>
      </c>
      <c r="X22" s="10">
        <v>34.35</v>
      </c>
      <c r="Y22" s="10">
        <v>34.380000000000003</v>
      </c>
      <c r="Z22" s="10">
        <v>33.96</v>
      </c>
      <c r="AA22" s="10">
        <v>34.049999999999997</v>
      </c>
      <c r="AB22" s="95">
        <v>11516600</v>
      </c>
      <c r="AC22" s="10">
        <v>33.68</v>
      </c>
      <c r="AD22" s="2">
        <f t="shared" si="0"/>
        <v>0.42000000000000171</v>
      </c>
      <c r="AE22" s="138">
        <f t="shared" si="1"/>
        <v>-5.9031877213696626E-3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42699</v>
      </c>
      <c r="X23" s="10">
        <v>34</v>
      </c>
      <c r="Y23" s="10">
        <v>34.32</v>
      </c>
      <c r="Z23" s="10">
        <v>33.93</v>
      </c>
      <c r="AA23" s="10">
        <v>34.25</v>
      </c>
      <c r="AB23" s="95">
        <v>5317700</v>
      </c>
      <c r="AC23" s="10">
        <v>33.880000000000003</v>
      </c>
      <c r="AD23" s="2">
        <f t="shared" si="0"/>
        <v>0.39000000000000057</v>
      </c>
      <c r="AE23" s="138">
        <f t="shared" si="1"/>
        <v>1.1343283582089692E-2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42697</v>
      </c>
      <c r="X24" s="10">
        <v>33.74</v>
      </c>
      <c r="Y24" s="10">
        <v>33.99</v>
      </c>
      <c r="Z24" s="10">
        <v>33.69</v>
      </c>
      <c r="AA24" s="10">
        <v>33.86</v>
      </c>
      <c r="AB24" s="95">
        <v>8708800</v>
      </c>
      <c r="AC24" s="10">
        <v>33.5</v>
      </c>
      <c r="AD24" s="2">
        <f t="shared" si="0"/>
        <v>0.30000000000000426</v>
      </c>
      <c r="AE24" s="138">
        <f t="shared" si="1"/>
        <v>1.494768310911665E-3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42696</v>
      </c>
      <c r="X25" s="10">
        <v>32.82</v>
      </c>
      <c r="Y25" s="10">
        <v>33.82</v>
      </c>
      <c r="Z25" s="10">
        <v>32.770000000000003</v>
      </c>
      <c r="AA25" s="10">
        <v>33.81</v>
      </c>
      <c r="AB25" s="95">
        <v>12283800</v>
      </c>
      <c r="AC25" s="10">
        <v>33.450000000000003</v>
      </c>
      <c r="AD25" s="2">
        <f t="shared" si="0"/>
        <v>1.0499999999999972</v>
      </c>
      <c r="AE25" s="138">
        <f t="shared" si="1"/>
        <v>2.4188609920392068E-2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42695</v>
      </c>
      <c r="X26" s="10">
        <v>33.229999999999997</v>
      </c>
      <c r="Y26" s="10">
        <v>33.28</v>
      </c>
      <c r="Z26" s="10">
        <v>32.979999999999997</v>
      </c>
      <c r="AA26" s="10">
        <v>33.01</v>
      </c>
      <c r="AB26" s="95">
        <v>11667100</v>
      </c>
      <c r="AC26" s="10">
        <v>32.659999999999997</v>
      </c>
      <c r="AD26" s="2">
        <f t="shared" si="0"/>
        <v>0.30000000000000426</v>
      </c>
      <c r="AE26" s="138">
        <f t="shared" si="1"/>
        <v>3.0627871362942649E-4</v>
      </c>
    </row>
    <row r="27" spans="1:31" x14ac:dyDescent="0.25">
      <c r="W27" s="133">
        <v>42692</v>
      </c>
      <c r="X27" s="10">
        <v>33.4</v>
      </c>
      <c r="Y27" s="10">
        <v>33.42</v>
      </c>
      <c r="Z27" s="10">
        <v>32.96</v>
      </c>
      <c r="AA27" s="10">
        <v>33</v>
      </c>
      <c r="AB27" s="95">
        <v>8617200</v>
      </c>
      <c r="AC27" s="10">
        <v>32.65</v>
      </c>
      <c r="AD27" s="2">
        <f t="shared" si="0"/>
        <v>0.46000000000000085</v>
      </c>
      <c r="AE27" s="138">
        <f t="shared" si="1"/>
        <v>-1.2401693889897314E-2</v>
      </c>
    </row>
    <row r="28" spans="1:31" x14ac:dyDescent="0.25">
      <c r="W28" s="133">
        <v>42691</v>
      </c>
      <c r="X28" s="10">
        <v>32.97</v>
      </c>
      <c r="Y28" s="10">
        <v>33.44</v>
      </c>
      <c r="Z28" s="10">
        <v>32.75</v>
      </c>
      <c r="AA28" s="10">
        <v>33.42</v>
      </c>
      <c r="AB28" s="95">
        <v>11728600</v>
      </c>
      <c r="AC28" s="10">
        <v>33.06</v>
      </c>
      <c r="AD28" s="2">
        <f t="shared" si="0"/>
        <v>0.68999999999999773</v>
      </c>
      <c r="AE28" s="138">
        <f t="shared" si="1"/>
        <v>5.7803468208093012E-3</v>
      </c>
    </row>
    <row r="29" spans="1:31" x14ac:dyDescent="0.25">
      <c r="L29" t="s">
        <v>215</v>
      </c>
      <c r="M29" s="2">
        <f>M47+K47-F47</f>
        <v>36.819999999999709</v>
      </c>
      <c r="W29" s="133">
        <v>42690</v>
      </c>
      <c r="X29" s="10">
        <v>33.36</v>
      </c>
      <c r="Y29" s="10">
        <v>33.36</v>
      </c>
      <c r="Z29" s="10">
        <v>33.07</v>
      </c>
      <c r="AA29" s="10">
        <v>33.229999999999997</v>
      </c>
      <c r="AB29" s="95">
        <v>8821300</v>
      </c>
      <c r="AC29" s="10">
        <v>32.869999999999997</v>
      </c>
      <c r="AD29" s="2">
        <f t="shared" si="0"/>
        <v>0.28999999999999915</v>
      </c>
      <c r="AE29" s="138">
        <f t="shared" si="1"/>
        <v>-6.0477774417901919E-3</v>
      </c>
    </row>
    <row r="30" spans="1:31" x14ac:dyDescent="0.25">
      <c r="A30" s="387" t="s">
        <v>1</v>
      </c>
      <c r="B30" s="387" t="s">
        <v>2</v>
      </c>
      <c r="C30" s="387" t="s">
        <v>4</v>
      </c>
      <c r="D30" s="389" t="s">
        <v>5</v>
      </c>
      <c r="E30" s="389"/>
      <c r="F30" s="389" t="s">
        <v>60</v>
      </c>
      <c r="G30" s="387" t="s">
        <v>3</v>
      </c>
      <c r="H30" s="387" t="s">
        <v>6</v>
      </c>
      <c r="I30" s="387" t="s">
        <v>7</v>
      </c>
      <c r="J30" s="387"/>
      <c r="K30" s="387" t="s">
        <v>61</v>
      </c>
      <c r="L30" s="387" t="s">
        <v>77</v>
      </c>
      <c r="M30" s="387" t="s">
        <v>38</v>
      </c>
      <c r="W30" s="133">
        <v>42689</v>
      </c>
      <c r="X30" s="10">
        <v>33.299999999999997</v>
      </c>
      <c r="Y30" s="10">
        <v>33.6</v>
      </c>
      <c r="Z30" s="10">
        <v>33.1</v>
      </c>
      <c r="AA30" s="10">
        <v>33.43</v>
      </c>
      <c r="AB30" s="95">
        <v>10906600</v>
      </c>
      <c r="AC30" s="10">
        <v>33.07</v>
      </c>
      <c r="AD30" s="2">
        <f t="shared" si="0"/>
        <v>0.5</v>
      </c>
      <c r="AE30" s="138">
        <f t="shared" si="1"/>
        <v>4.5565006075334313E-3</v>
      </c>
    </row>
    <row r="31" spans="1:31" x14ac:dyDescent="0.25">
      <c r="A31" s="390" t="s">
        <v>56</v>
      </c>
      <c r="B31" s="635">
        <v>42220</v>
      </c>
      <c r="C31" s="381">
        <v>40</v>
      </c>
      <c r="D31" s="382">
        <v>31.78</v>
      </c>
      <c r="E31" s="382"/>
      <c r="F31" s="382">
        <f>C31*D31</f>
        <v>1271.2</v>
      </c>
      <c r="G31" s="380">
        <v>42235</v>
      </c>
      <c r="H31" s="381">
        <v>100</v>
      </c>
      <c r="I31" s="382">
        <v>31.5</v>
      </c>
      <c r="J31" s="381">
        <v>0.06</v>
      </c>
      <c r="K31" s="381">
        <f>H31*I31-J31</f>
        <v>3149.94</v>
      </c>
      <c r="L31" s="380">
        <v>42276</v>
      </c>
      <c r="M31" s="382">
        <v>14.4</v>
      </c>
      <c r="W31" s="133">
        <v>42688</v>
      </c>
      <c r="X31" s="10">
        <v>33.9</v>
      </c>
      <c r="Y31" s="10">
        <v>34.42</v>
      </c>
      <c r="Z31" s="10">
        <v>33.049999999999997</v>
      </c>
      <c r="AA31" s="10">
        <v>33.28</v>
      </c>
      <c r="AB31" s="95">
        <v>20214700</v>
      </c>
      <c r="AC31" s="10">
        <v>32.92</v>
      </c>
      <c r="AD31" s="2">
        <f t="shared" si="0"/>
        <v>1.3700000000000045</v>
      </c>
      <c r="AE31" s="138">
        <f t="shared" si="1"/>
        <v>-2.1693907875185658E-2</v>
      </c>
    </row>
    <row r="32" spans="1:31" x14ac:dyDescent="0.25">
      <c r="A32" s="391" t="s">
        <v>71</v>
      </c>
      <c r="B32" s="635"/>
      <c r="C32" s="381">
        <v>60</v>
      </c>
      <c r="D32" s="382">
        <v>31.78</v>
      </c>
      <c r="E32" s="382"/>
      <c r="F32" s="382">
        <f>C32*D32</f>
        <v>1906.8000000000002</v>
      </c>
      <c r="G32" s="380">
        <v>42284</v>
      </c>
      <c r="H32" s="381">
        <v>40</v>
      </c>
      <c r="I32" s="381">
        <v>31.55</v>
      </c>
      <c r="J32" s="381">
        <v>0.02</v>
      </c>
      <c r="K32" s="381">
        <f>H32*I32-J32</f>
        <v>1261.98</v>
      </c>
      <c r="L32" s="381"/>
      <c r="M32" s="381"/>
      <c r="W32" s="133">
        <v>42685</v>
      </c>
      <c r="X32" s="10">
        <v>32.49</v>
      </c>
      <c r="Y32" s="10">
        <v>34.28</v>
      </c>
      <c r="Z32" s="10">
        <v>32.380000000000003</v>
      </c>
      <c r="AA32" s="10">
        <v>34.020000000000003</v>
      </c>
      <c r="AB32" s="95">
        <v>32896900</v>
      </c>
      <c r="AC32" s="10">
        <v>33.65</v>
      </c>
      <c r="AD32" s="2">
        <f t="shared" si="0"/>
        <v>1.8999999999999986</v>
      </c>
      <c r="AE32" s="138">
        <f t="shared" si="1"/>
        <v>3.922174181593574E-2</v>
      </c>
    </row>
    <row r="33" spans="1:31" x14ac:dyDescent="0.25">
      <c r="A33" s="381"/>
      <c r="B33" s="380">
        <v>42221</v>
      </c>
      <c r="C33" s="381">
        <v>10</v>
      </c>
      <c r="D33" s="382">
        <v>31.45</v>
      </c>
      <c r="E33" s="382"/>
      <c r="F33" s="382">
        <f>C33*D33</f>
        <v>314.5</v>
      </c>
      <c r="G33" s="381"/>
      <c r="H33" s="381"/>
      <c r="I33" s="381"/>
      <c r="J33" s="381"/>
      <c r="K33" s="381"/>
      <c r="L33" s="381"/>
      <c r="M33" s="381"/>
      <c r="W33" s="133">
        <v>42684</v>
      </c>
      <c r="X33" s="10">
        <v>30.93</v>
      </c>
      <c r="Y33" s="10">
        <v>32.83</v>
      </c>
      <c r="Z33" s="10">
        <v>30.91</v>
      </c>
      <c r="AA33" s="10">
        <v>32.729999999999997</v>
      </c>
      <c r="AB33" s="95">
        <v>27811100</v>
      </c>
      <c r="AC33" s="10">
        <v>32.380000000000003</v>
      </c>
      <c r="AD33" s="2">
        <f t="shared" si="0"/>
        <v>1.9199999999999982</v>
      </c>
      <c r="AE33" s="138">
        <f t="shared" si="1"/>
        <v>5.7133529219719259E-2</v>
      </c>
    </row>
    <row r="34" spans="1:31" x14ac:dyDescent="0.25">
      <c r="A34" s="381"/>
      <c r="B34" s="380">
        <v>42233</v>
      </c>
      <c r="C34" s="381">
        <v>30</v>
      </c>
      <c r="D34" s="382">
        <v>29.9</v>
      </c>
      <c r="E34" s="382"/>
      <c r="F34" s="382">
        <f>C34*D34</f>
        <v>897</v>
      </c>
      <c r="G34" s="381"/>
      <c r="H34" s="381"/>
      <c r="I34" s="381"/>
      <c r="J34" s="381"/>
      <c r="K34" s="381"/>
      <c r="L34" s="381"/>
      <c r="M34" s="381"/>
      <c r="W34" s="133">
        <v>42683</v>
      </c>
      <c r="X34" s="10">
        <v>30.91</v>
      </c>
      <c r="Y34" s="10">
        <v>31.15</v>
      </c>
      <c r="Z34" s="10">
        <v>30.21</v>
      </c>
      <c r="AA34" s="10">
        <v>30.96</v>
      </c>
      <c r="AB34" s="95">
        <v>38594400</v>
      </c>
      <c r="AC34" s="10">
        <v>30.63</v>
      </c>
      <c r="AD34" s="2">
        <f t="shared" si="0"/>
        <v>0.93999999999999773</v>
      </c>
      <c r="AE34" s="138">
        <f t="shared" si="1"/>
        <v>-2.4211532335138619E-2</v>
      </c>
    </row>
    <row r="35" spans="1:31" x14ac:dyDescent="0.25">
      <c r="A35" s="381"/>
      <c r="B35" s="381"/>
      <c r="C35" s="381"/>
      <c r="D35" s="382"/>
      <c r="E35" s="382"/>
      <c r="F35" s="382"/>
      <c r="G35" s="381"/>
      <c r="H35" s="381"/>
      <c r="I35" s="381"/>
      <c r="J35" s="381"/>
      <c r="K35" s="381"/>
      <c r="L35" s="381"/>
      <c r="M35" s="381"/>
      <c r="W35" s="133">
        <v>42682</v>
      </c>
      <c r="X35" s="10">
        <v>31.9</v>
      </c>
      <c r="Y35" s="10">
        <v>31.97</v>
      </c>
      <c r="Z35" s="10">
        <v>31.41</v>
      </c>
      <c r="AA35" s="10">
        <v>31.73</v>
      </c>
      <c r="AB35" s="95">
        <v>10357100</v>
      </c>
      <c r="AC35" s="10">
        <v>31.39</v>
      </c>
      <c r="AD35" s="2">
        <f t="shared" si="0"/>
        <v>0.55999999999999872</v>
      </c>
      <c r="AE35" s="138">
        <f t="shared" si="1"/>
        <v>-9.1540404040403311E-3</v>
      </c>
    </row>
    <row r="36" spans="1:31" x14ac:dyDescent="0.25">
      <c r="A36" s="381"/>
      <c r="B36" s="381"/>
      <c r="C36" s="381"/>
      <c r="D36" s="382"/>
      <c r="E36" s="382"/>
      <c r="F36" s="382"/>
      <c r="G36" s="381"/>
      <c r="H36" s="381"/>
      <c r="I36" s="381"/>
      <c r="J36" s="381"/>
      <c r="K36" s="381"/>
      <c r="L36" s="381"/>
      <c r="M36" s="381"/>
      <c r="W36" s="133">
        <v>42681</v>
      </c>
      <c r="X36" s="10">
        <v>31.58</v>
      </c>
      <c r="Y36" s="10">
        <v>32.15</v>
      </c>
      <c r="Z36" s="10">
        <v>31.54</v>
      </c>
      <c r="AA36" s="10">
        <v>32.020000000000003</v>
      </c>
      <c r="AB36" s="95">
        <v>13560200</v>
      </c>
      <c r="AC36" s="10">
        <v>31.68</v>
      </c>
      <c r="AD36" s="2">
        <f t="shared" si="0"/>
        <v>0.60999999999999943</v>
      </c>
      <c r="AE36" s="138">
        <f t="shared" si="1"/>
        <v>2.7570548167369591E-2</v>
      </c>
    </row>
    <row r="37" spans="1:31" x14ac:dyDescent="0.25">
      <c r="A37" s="381"/>
      <c r="B37" s="381"/>
      <c r="C37" s="381"/>
      <c r="D37" s="382"/>
      <c r="E37" s="382"/>
      <c r="F37" s="382"/>
      <c r="G37" s="381"/>
      <c r="H37" s="381"/>
      <c r="I37" s="381"/>
      <c r="J37" s="381"/>
      <c r="K37" s="381"/>
      <c r="L37" s="381"/>
      <c r="M37" s="381"/>
      <c r="W37" s="133">
        <v>42678</v>
      </c>
      <c r="X37" s="10">
        <v>31</v>
      </c>
      <c r="Y37" s="10">
        <v>31.54</v>
      </c>
      <c r="Z37" s="10">
        <v>30.94</v>
      </c>
      <c r="AA37" s="10">
        <v>31.16</v>
      </c>
      <c r="AB37" s="95">
        <v>12770800</v>
      </c>
      <c r="AC37" s="10">
        <v>30.83</v>
      </c>
      <c r="AD37" s="2">
        <f t="shared" si="0"/>
        <v>0.59999999999999787</v>
      </c>
      <c r="AE37" s="138">
        <f t="shared" si="1"/>
        <v>2.927781392322748E-3</v>
      </c>
    </row>
    <row r="38" spans="1:31" x14ac:dyDescent="0.25">
      <c r="A38" s="381"/>
      <c r="B38" s="381"/>
      <c r="C38" s="381"/>
      <c r="D38" s="382"/>
      <c r="E38" s="382"/>
      <c r="F38" s="382"/>
      <c r="G38" s="381"/>
      <c r="H38" s="381"/>
      <c r="I38" s="381"/>
      <c r="J38" s="381"/>
      <c r="K38" s="381"/>
      <c r="L38" s="381"/>
      <c r="M38" s="381"/>
      <c r="W38" s="133">
        <v>42677</v>
      </c>
      <c r="X38" s="10">
        <v>31.45</v>
      </c>
      <c r="Y38" s="10">
        <v>31.64</v>
      </c>
      <c r="Z38" s="10">
        <v>30.95</v>
      </c>
      <c r="AA38" s="10">
        <v>31.07</v>
      </c>
      <c r="AB38" s="95">
        <v>13720100</v>
      </c>
      <c r="AC38" s="10">
        <v>30.74</v>
      </c>
      <c r="AD38" s="2">
        <f t="shared" si="0"/>
        <v>0.69000000000000128</v>
      </c>
      <c r="AE38" s="138">
        <f t="shared" si="1"/>
        <v>-1.1893281902925157E-2</v>
      </c>
    </row>
    <row r="39" spans="1:31" x14ac:dyDescent="0.25">
      <c r="A39" s="381"/>
      <c r="B39" s="381"/>
      <c r="C39" s="381"/>
      <c r="D39" s="382"/>
      <c r="E39" s="382"/>
      <c r="F39" s="382"/>
      <c r="G39" s="381"/>
      <c r="H39" s="381"/>
      <c r="I39" s="381"/>
      <c r="J39" s="381"/>
      <c r="K39" s="381"/>
      <c r="L39" s="381"/>
      <c r="M39" s="381"/>
      <c r="W39" s="133">
        <v>42676</v>
      </c>
      <c r="X39" s="10">
        <v>31.33</v>
      </c>
      <c r="Y39" s="10">
        <v>31.72</v>
      </c>
      <c r="Z39" s="10">
        <v>31.31</v>
      </c>
      <c r="AA39" s="10">
        <v>31.45</v>
      </c>
      <c r="AB39" s="95">
        <v>11763100</v>
      </c>
      <c r="AC39" s="10">
        <v>31.11</v>
      </c>
      <c r="AD39" s="2">
        <f t="shared" si="0"/>
        <v>0.41000000000000014</v>
      </c>
      <c r="AE39" s="138">
        <f t="shared" si="1"/>
        <v>-9.633911368015502E-4</v>
      </c>
    </row>
    <row r="40" spans="1:31" x14ac:dyDescent="0.25">
      <c r="A40" s="381"/>
      <c r="B40" s="381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31.7</v>
      </c>
      <c r="Y40" s="10">
        <v>32.08</v>
      </c>
      <c r="Z40" s="10">
        <v>31.19</v>
      </c>
      <c r="AA40" s="10">
        <v>31.48</v>
      </c>
      <c r="AB40" s="95">
        <v>14668300</v>
      </c>
      <c r="AC40" s="10">
        <v>31.14</v>
      </c>
      <c r="AD40" s="2">
        <f t="shared" si="0"/>
        <v>0.88999999999999702</v>
      </c>
      <c r="AE40" s="138">
        <f t="shared" si="1"/>
        <v>-3.8387715930902067E-3</v>
      </c>
    </row>
    <row r="41" spans="1:31" ht="20.25" thickBot="1" x14ac:dyDescent="0.35">
      <c r="A41" s="381"/>
      <c r="B41" s="381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O41" s="614" t="s">
        <v>78</v>
      </c>
      <c r="P41" s="614"/>
      <c r="W41" s="133">
        <v>42674</v>
      </c>
      <c r="X41" s="10">
        <v>31.42</v>
      </c>
      <c r="Y41" s="10">
        <v>31.65</v>
      </c>
      <c r="Z41" s="10">
        <v>31.35</v>
      </c>
      <c r="AA41" s="10">
        <v>31.6</v>
      </c>
      <c r="AB41" s="95">
        <v>7954100</v>
      </c>
      <c r="AC41" s="10">
        <v>31.26</v>
      </c>
      <c r="AD41" s="2">
        <f t="shared" si="0"/>
        <v>0.29999999999999716</v>
      </c>
      <c r="AE41" s="138">
        <f t="shared" si="1"/>
        <v>9.0380890897352462E-3</v>
      </c>
    </row>
    <row r="42" spans="1:31" ht="21" thickTop="1" thickBot="1" x14ac:dyDescent="0.35">
      <c r="A42" s="381"/>
      <c r="B42" s="381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O42" s="83">
        <v>1.1000000000000001</v>
      </c>
      <c r="P42" s="83">
        <f>O42*$Q$4</f>
        <v>38.654000000000003</v>
      </c>
      <c r="Q42" s="2"/>
      <c r="T42" s="91" t="s">
        <v>113</v>
      </c>
      <c r="W42" s="133">
        <v>42671</v>
      </c>
      <c r="X42" s="10">
        <v>31.33</v>
      </c>
      <c r="Y42" s="10">
        <v>31.76</v>
      </c>
      <c r="Z42" s="10">
        <v>31.22</v>
      </c>
      <c r="AA42" s="10">
        <v>31.32</v>
      </c>
      <c r="AB42" s="95">
        <v>10571600</v>
      </c>
      <c r="AC42" s="10">
        <v>30.98</v>
      </c>
      <c r="AD42" s="2">
        <f t="shared" si="0"/>
        <v>0.5400000000000027</v>
      </c>
      <c r="AE42" s="138">
        <f t="shared" si="1"/>
        <v>-3.2268473701191347E-4</v>
      </c>
    </row>
    <row r="43" spans="1:31" ht="15.75" thickTop="1" x14ac:dyDescent="0.25">
      <c r="A43" s="381"/>
      <c r="B43" s="381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O43" s="83">
        <v>1.0900000000000001</v>
      </c>
      <c r="P43" s="83">
        <f t="shared" ref="P43:P62" si="2">O43*$Q$4</f>
        <v>38.302600000000005</v>
      </c>
      <c r="Q43" s="2"/>
      <c r="T43" s="161" t="s">
        <v>98</v>
      </c>
      <c r="U43" s="161">
        <v>35.69</v>
      </c>
      <c r="W43" s="133">
        <v>42670</v>
      </c>
      <c r="X43" s="10">
        <v>31.75</v>
      </c>
      <c r="Y43" s="10">
        <v>31.78</v>
      </c>
      <c r="Z43" s="10">
        <v>31.19</v>
      </c>
      <c r="AA43" s="10">
        <v>31.33</v>
      </c>
      <c r="AB43" s="95">
        <v>20653600</v>
      </c>
      <c r="AC43" s="10">
        <v>30.99</v>
      </c>
      <c r="AD43" s="2">
        <f t="shared" si="0"/>
        <v>0.58999999999999986</v>
      </c>
      <c r="AE43" s="138">
        <f t="shared" si="1"/>
        <v>-8.0025608194622677E-3</v>
      </c>
    </row>
    <row r="44" spans="1:31" x14ac:dyDescent="0.25">
      <c r="A44" s="381"/>
      <c r="B44" s="381"/>
      <c r="C44" s="381"/>
      <c r="D44" s="382"/>
      <c r="E44" s="382"/>
      <c r="F44" s="382"/>
      <c r="G44" s="381"/>
      <c r="H44" s="381"/>
      <c r="I44" s="381"/>
      <c r="J44" s="381"/>
      <c r="K44" s="381"/>
      <c r="L44" s="381"/>
      <c r="M44" s="381"/>
      <c r="O44" s="83">
        <v>1.08</v>
      </c>
      <c r="P44" s="83">
        <f t="shared" si="2"/>
        <v>37.9512</v>
      </c>
      <c r="Q44" s="2"/>
      <c r="T44" s="10" t="s">
        <v>99</v>
      </c>
      <c r="U44" s="10">
        <v>35.799999999999997</v>
      </c>
      <c r="W44" s="133">
        <v>42669</v>
      </c>
      <c r="X44" s="10">
        <v>31.22</v>
      </c>
      <c r="Y44" s="10">
        <v>31.74</v>
      </c>
      <c r="Z44" s="10">
        <v>31.12</v>
      </c>
      <c r="AA44" s="10">
        <v>31.58</v>
      </c>
      <c r="AB44" s="95">
        <v>14955800</v>
      </c>
      <c r="AC44" s="10">
        <v>31.24</v>
      </c>
      <c r="AD44" s="2">
        <f t="shared" si="0"/>
        <v>0.61999999999999744</v>
      </c>
      <c r="AE44" s="138">
        <f t="shared" si="1"/>
        <v>-6.3979526551516397E-4</v>
      </c>
    </row>
    <row r="45" spans="1:31" x14ac:dyDescent="0.25">
      <c r="A45" s="381"/>
      <c r="B45" s="381"/>
      <c r="C45" s="381"/>
      <c r="D45" s="382"/>
      <c r="E45" s="382"/>
      <c r="F45" s="382"/>
      <c r="G45" s="381"/>
      <c r="H45" s="381"/>
      <c r="I45" s="381"/>
      <c r="J45" s="381"/>
      <c r="K45" s="381"/>
      <c r="L45" s="381"/>
      <c r="M45" s="381"/>
      <c r="O45" s="83">
        <v>1.07</v>
      </c>
      <c r="P45" s="83">
        <f t="shared" si="2"/>
        <v>37.599800000000002</v>
      </c>
      <c r="Q45" s="2"/>
      <c r="T45" s="10" t="s">
        <v>100</v>
      </c>
      <c r="U45" s="10" t="s">
        <v>129</v>
      </c>
      <c r="W45" s="133">
        <v>42668</v>
      </c>
      <c r="X45" s="10">
        <v>32.85</v>
      </c>
      <c r="Y45" s="10">
        <v>32.85</v>
      </c>
      <c r="Z45" s="10">
        <v>31.39</v>
      </c>
      <c r="AA45" s="10">
        <v>31.6</v>
      </c>
      <c r="AB45" s="95">
        <v>34069800</v>
      </c>
      <c r="AC45" s="10">
        <v>31.26</v>
      </c>
      <c r="AD45" s="2">
        <f t="shared" si="0"/>
        <v>1.4600000000000009</v>
      </c>
      <c r="AE45" s="138">
        <f t="shared" si="1"/>
        <v>-4.1985902543671516E-2</v>
      </c>
    </row>
    <row r="46" spans="1:31" x14ac:dyDescent="0.25">
      <c r="A46" s="381"/>
      <c r="B46" s="381"/>
      <c r="C46" s="381"/>
      <c r="D46" s="382"/>
      <c r="E46" s="382"/>
      <c r="F46" s="382"/>
      <c r="G46" s="381"/>
      <c r="H46" s="381"/>
      <c r="I46" s="381"/>
      <c r="J46" s="381"/>
      <c r="K46" s="381"/>
      <c r="L46" s="381"/>
      <c r="M46" s="381"/>
      <c r="O46" s="83">
        <v>1.06</v>
      </c>
      <c r="P46" s="83">
        <f t="shared" si="2"/>
        <v>37.248400000000004</v>
      </c>
      <c r="Q46" s="2"/>
      <c r="T46" s="10" t="s">
        <v>101</v>
      </c>
      <c r="U46" s="10" t="s">
        <v>129</v>
      </c>
      <c r="W46" s="133">
        <v>42667</v>
      </c>
      <c r="X46" s="10">
        <v>32.18</v>
      </c>
      <c r="Y46" s="10">
        <v>33.08</v>
      </c>
      <c r="Z46" s="10">
        <v>32.15</v>
      </c>
      <c r="AA46" s="10">
        <v>32.979999999999997</v>
      </c>
      <c r="AB46" s="95">
        <v>20232300</v>
      </c>
      <c r="AC46" s="10">
        <v>32.630000000000003</v>
      </c>
      <c r="AD46" s="2">
        <f t="shared" si="0"/>
        <v>0.92999999999999972</v>
      </c>
      <c r="AE46" s="138">
        <f t="shared" si="1"/>
        <v>2.9337539432176651E-2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36.897000000000006</v>
      </c>
      <c r="Q47" s="2"/>
      <c r="T47" s="10" t="s">
        <v>102</v>
      </c>
      <c r="U47" s="10">
        <v>36.76</v>
      </c>
      <c r="W47" s="133">
        <v>42664</v>
      </c>
      <c r="X47" s="10">
        <v>31.58</v>
      </c>
      <c r="Y47" s="10">
        <v>32.17</v>
      </c>
      <c r="Z47" s="10">
        <v>31.48</v>
      </c>
      <c r="AA47" s="10">
        <v>32.04</v>
      </c>
      <c r="AB47" s="95">
        <v>11975700</v>
      </c>
      <c r="AC47" s="10">
        <v>31.7</v>
      </c>
      <c r="AD47" s="2">
        <f t="shared" si="0"/>
        <v>0.69000000000000128</v>
      </c>
      <c r="AE47" s="138">
        <f t="shared" si="1"/>
        <v>9.232728430436099E-3</v>
      </c>
    </row>
    <row r="48" spans="1:31" x14ac:dyDescent="0.25">
      <c r="O48" s="83">
        <v>1.04</v>
      </c>
      <c r="P48" s="83">
        <f t="shared" si="2"/>
        <v>36.5456</v>
      </c>
      <c r="Q48" s="2"/>
      <c r="T48" s="10" t="s">
        <v>103</v>
      </c>
      <c r="U48" s="10">
        <v>1.68971</v>
      </c>
      <c r="W48" s="133">
        <v>42663</v>
      </c>
      <c r="X48" s="10">
        <v>31.78</v>
      </c>
      <c r="Y48" s="10">
        <v>31.86</v>
      </c>
      <c r="Z48" s="10">
        <v>31.39</v>
      </c>
      <c r="AA48" s="10">
        <v>31.75</v>
      </c>
      <c r="AB48" s="95">
        <v>8077600</v>
      </c>
      <c r="AC48" s="10">
        <v>31.41</v>
      </c>
      <c r="AD48" s="2">
        <f t="shared" si="0"/>
        <v>0.46999999999999886</v>
      </c>
      <c r="AE48" s="138">
        <f t="shared" si="1"/>
        <v>-3.1735956839099577E-3</v>
      </c>
    </row>
    <row r="49" spans="15:31" x14ac:dyDescent="0.25">
      <c r="O49" s="83">
        <v>1.03</v>
      </c>
      <c r="P49" s="83">
        <f t="shared" si="2"/>
        <v>36.194200000000002</v>
      </c>
      <c r="Q49" s="2"/>
      <c r="T49" s="10" t="s">
        <v>122</v>
      </c>
      <c r="U49" s="10" t="s">
        <v>350</v>
      </c>
      <c r="W49" s="133">
        <v>42662</v>
      </c>
      <c r="X49" s="10">
        <v>31.54</v>
      </c>
      <c r="Y49" s="10">
        <v>31.98</v>
      </c>
      <c r="Z49" s="10">
        <v>31.48</v>
      </c>
      <c r="AA49" s="10">
        <v>31.85</v>
      </c>
      <c r="AB49" s="95">
        <v>9158600</v>
      </c>
      <c r="AC49" s="10">
        <v>31.51</v>
      </c>
      <c r="AD49" s="2">
        <f t="shared" si="0"/>
        <v>0.5</v>
      </c>
      <c r="AE49" s="138">
        <f t="shared" si="1"/>
        <v>1.4488087572440467E-2</v>
      </c>
    </row>
    <row r="50" spans="15:31" x14ac:dyDescent="0.25">
      <c r="O50" s="83">
        <v>1.02</v>
      </c>
      <c r="P50" s="83">
        <f t="shared" si="2"/>
        <v>35.842800000000004</v>
      </c>
      <c r="Q50" s="2"/>
      <c r="T50" s="10"/>
      <c r="U50" s="10"/>
      <c r="W50" s="133">
        <v>42661</v>
      </c>
      <c r="X50" s="10">
        <v>31.83</v>
      </c>
      <c r="Y50" s="10">
        <v>31.88</v>
      </c>
      <c r="Z50" s="10">
        <v>31.19</v>
      </c>
      <c r="AA50" s="10">
        <v>31.4</v>
      </c>
      <c r="AB50" s="95">
        <v>7973300</v>
      </c>
      <c r="AC50" s="10">
        <v>31.06</v>
      </c>
      <c r="AD50" s="2">
        <f t="shared" si="0"/>
        <v>0.68999999999999773</v>
      </c>
      <c r="AE50" s="138">
        <f t="shared" si="1"/>
        <v>-5.1249199231262477E-3</v>
      </c>
    </row>
    <row r="51" spans="15:31" x14ac:dyDescent="0.25">
      <c r="O51" s="83">
        <v>1.01</v>
      </c>
      <c r="P51" s="83">
        <f t="shared" si="2"/>
        <v>35.491399999999999</v>
      </c>
      <c r="Q51" s="2"/>
      <c r="T51" s="10" t="s">
        <v>105</v>
      </c>
      <c r="U51" s="10" t="s">
        <v>606</v>
      </c>
      <c r="W51" s="133">
        <v>42660</v>
      </c>
      <c r="X51" s="10">
        <v>31.84</v>
      </c>
      <c r="Y51" s="10">
        <v>32.06</v>
      </c>
      <c r="Z51" s="10">
        <v>31.53</v>
      </c>
      <c r="AA51" s="10">
        <v>31.56</v>
      </c>
      <c r="AB51" s="95">
        <v>7476100</v>
      </c>
      <c r="AC51" s="10">
        <v>31.22</v>
      </c>
      <c r="AD51" s="2">
        <f t="shared" si="0"/>
        <v>0.53000000000000114</v>
      </c>
      <c r="AE51" s="138">
        <f t="shared" si="1"/>
        <v>-9.8319061211544767E-3</v>
      </c>
    </row>
    <row r="52" spans="15:31" x14ac:dyDescent="0.25">
      <c r="O52" s="83">
        <v>1</v>
      </c>
      <c r="P52" s="83">
        <f t="shared" si="2"/>
        <v>35.14</v>
      </c>
      <c r="Q52" s="2"/>
      <c r="T52" s="10" t="s">
        <v>106</v>
      </c>
      <c r="U52" s="10" t="s">
        <v>410</v>
      </c>
      <c r="W52" s="133">
        <v>42657</v>
      </c>
      <c r="X52" s="10">
        <v>31.76</v>
      </c>
      <c r="Y52" s="10">
        <v>31.99</v>
      </c>
      <c r="Z52" s="10">
        <v>31.68</v>
      </c>
      <c r="AA52" s="10">
        <v>31.87</v>
      </c>
      <c r="AB52" s="95">
        <v>11105600</v>
      </c>
      <c r="AC52" s="10">
        <v>31.53</v>
      </c>
      <c r="AD52" s="2">
        <f t="shared" si="0"/>
        <v>0.30999999999999872</v>
      </c>
      <c r="AE52" s="138">
        <f t="shared" si="1"/>
        <v>1.1549566891241536E-2</v>
      </c>
    </row>
    <row r="53" spans="15:31" x14ac:dyDescent="0.25">
      <c r="O53" s="83">
        <v>0.99</v>
      </c>
      <c r="P53" s="83">
        <f t="shared" si="2"/>
        <v>34.788600000000002</v>
      </c>
      <c r="Q53" s="2"/>
      <c r="T53" s="10" t="s">
        <v>107</v>
      </c>
      <c r="U53" s="95">
        <v>6008707</v>
      </c>
      <c r="W53" s="133">
        <v>42656</v>
      </c>
      <c r="X53" s="10">
        <v>31.48</v>
      </c>
      <c r="Y53" s="10">
        <v>31.63</v>
      </c>
      <c r="Z53" s="10">
        <v>30.88</v>
      </c>
      <c r="AA53" s="10">
        <v>31.51</v>
      </c>
      <c r="AB53" s="95">
        <v>12102600</v>
      </c>
      <c r="AC53" s="10">
        <v>31.17</v>
      </c>
      <c r="AD53" s="2">
        <f t="shared" si="0"/>
        <v>0.75</v>
      </c>
      <c r="AE53" s="138">
        <f t="shared" si="1"/>
        <v>-5.4243777919591452E-3</v>
      </c>
    </row>
    <row r="54" spans="15:31" x14ac:dyDescent="0.25">
      <c r="O54" s="83">
        <v>0.98</v>
      </c>
      <c r="P54" s="83">
        <f t="shared" si="2"/>
        <v>34.437199999999997</v>
      </c>
      <c r="Q54" s="2"/>
      <c r="T54" s="10" t="s">
        <v>110</v>
      </c>
      <c r="U54" s="95">
        <v>14037500</v>
      </c>
      <c r="W54" s="133">
        <v>42655</v>
      </c>
      <c r="X54" s="10">
        <v>31.9</v>
      </c>
      <c r="Y54" s="10">
        <v>31.99</v>
      </c>
      <c r="Z54" s="10">
        <v>31.65</v>
      </c>
      <c r="AA54" s="10">
        <v>31.68</v>
      </c>
      <c r="AB54" s="95">
        <v>5597600</v>
      </c>
      <c r="AC54" s="10">
        <v>31.34</v>
      </c>
      <c r="AD54" s="2">
        <f t="shared" si="0"/>
        <v>0.33999999999999986</v>
      </c>
      <c r="AE54" s="138">
        <f t="shared" si="1"/>
        <v>-6.6561014263074592E-3</v>
      </c>
    </row>
    <row r="55" spans="15:31" x14ac:dyDescent="0.25">
      <c r="O55" s="83">
        <v>0.97</v>
      </c>
      <c r="P55" s="83">
        <f t="shared" si="2"/>
        <v>34.085799999999999</v>
      </c>
      <c r="T55" s="10" t="s">
        <v>108</v>
      </c>
      <c r="U55" s="10" t="s">
        <v>607</v>
      </c>
      <c r="W55" s="133">
        <v>42654</v>
      </c>
      <c r="X55" s="10">
        <v>32.229999999999997</v>
      </c>
      <c r="Y55" s="10">
        <v>32.28</v>
      </c>
      <c r="Z55" s="10">
        <v>31.69</v>
      </c>
      <c r="AA55" s="10">
        <v>31.89</v>
      </c>
      <c r="AB55" s="95">
        <v>7977500</v>
      </c>
      <c r="AC55" s="10">
        <v>31.55</v>
      </c>
      <c r="AD55" s="2">
        <f t="shared" si="0"/>
        <v>0.58999999999999986</v>
      </c>
      <c r="AE55" s="138">
        <f t="shared" si="1"/>
        <v>-7.8616352201258399E-3</v>
      </c>
    </row>
    <row r="56" spans="15:31" x14ac:dyDescent="0.25">
      <c r="O56" s="83">
        <v>0.96</v>
      </c>
      <c r="P56" s="83">
        <f t="shared" si="2"/>
        <v>33.734400000000001</v>
      </c>
      <c r="T56" s="10" t="s">
        <v>111</v>
      </c>
      <c r="U56" s="10">
        <v>4.0599999999999996</v>
      </c>
      <c r="W56" s="133">
        <v>42653</v>
      </c>
      <c r="X56" s="10">
        <v>32.31</v>
      </c>
      <c r="Y56" s="10">
        <v>32.6</v>
      </c>
      <c r="Z56" s="10">
        <v>32.119999999999997</v>
      </c>
      <c r="AA56" s="10">
        <v>32.15</v>
      </c>
      <c r="AB56" s="95">
        <v>6094800</v>
      </c>
      <c r="AC56" s="10">
        <v>31.8</v>
      </c>
      <c r="AD56" s="2">
        <f t="shared" si="0"/>
        <v>0.48000000000000398</v>
      </c>
      <c r="AE56" s="138">
        <f t="shared" si="1"/>
        <v>-5.9393560487651653E-3</v>
      </c>
    </row>
    <row r="57" spans="15:31" x14ac:dyDescent="0.25">
      <c r="O57" s="83">
        <v>0.95</v>
      </c>
      <c r="P57" s="83">
        <f t="shared" si="2"/>
        <v>33.382999999999996</v>
      </c>
      <c r="T57" s="10" t="s">
        <v>112</v>
      </c>
      <c r="U57" s="10">
        <v>8.76</v>
      </c>
      <c r="W57" s="133">
        <v>42650</v>
      </c>
      <c r="X57" s="10">
        <v>32.5</v>
      </c>
      <c r="Y57" s="10">
        <v>32.6</v>
      </c>
      <c r="Z57" s="10">
        <v>32.049999999999997</v>
      </c>
      <c r="AA57" s="10">
        <v>32.340000000000003</v>
      </c>
      <c r="AB57" s="95">
        <v>8909400</v>
      </c>
      <c r="AC57" s="10">
        <v>31.99</v>
      </c>
      <c r="AD57" s="2">
        <f t="shared" si="0"/>
        <v>0.55000000000000426</v>
      </c>
      <c r="AE57" s="138">
        <f t="shared" si="1"/>
        <v>-5.9042883778744892E-3</v>
      </c>
    </row>
    <row r="58" spans="15:31" x14ac:dyDescent="0.25">
      <c r="O58" s="83">
        <v>0.94</v>
      </c>
      <c r="P58" s="83">
        <f t="shared" si="2"/>
        <v>33.031599999999997</v>
      </c>
      <c r="T58" s="10" t="s">
        <v>109</v>
      </c>
      <c r="U58" s="10" t="s">
        <v>608</v>
      </c>
      <c r="W58" s="133">
        <v>42649</v>
      </c>
      <c r="X58" s="10">
        <v>32.54</v>
      </c>
      <c r="Y58" s="10">
        <v>32.64</v>
      </c>
      <c r="Z58" s="10">
        <v>32.21</v>
      </c>
      <c r="AA58" s="10">
        <v>32.53</v>
      </c>
      <c r="AB58" s="95">
        <v>8611200</v>
      </c>
      <c r="AC58" s="10">
        <v>32.18</v>
      </c>
      <c r="AD58" s="2">
        <f t="shared" si="0"/>
        <v>0.42999999999999972</v>
      </c>
      <c r="AE58" s="138">
        <f t="shared" si="1"/>
        <v>-4.6396535725331534E-3</v>
      </c>
    </row>
    <row r="59" spans="15:31" x14ac:dyDescent="0.25">
      <c r="O59" s="83">
        <v>0.93</v>
      </c>
      <c r="P59" s="83">
        <f t="shared" si="2"/>
        <v>32.680199999999999</v>
      </c>
      <c r="W59" s="133">
        <v>42648</v>
      </c>
      <c r="X59" s="10">
        <v>32.31</v>
      </c>
      <c r="Y59" s="10">
        <v>32.78</v>
      </c>
      <c r="Z59" s="10">
        <v>32.229999999999997</v>
      </c>
      <c r="AA59" s="10">
        <v>32.68</v>
      </c>
      <c r="AB59" s="95">
        <v>11093500</v>
      </c>
      <c r="AC59" s="10">
        <v>32.33</v>
      </c>
      <c r="AD59" s="2">
        <f t="shared" si="0"/>
        <v>0.55000000000000426</v>
      </c>
      <c r="AE59" s="138">
        <f t="shared" si="1"/>
        <v>1.6027655562539156E-2</v>
      </c>
    </row>
    <row r="60" spans="15:31" x14ac:dyDescent="0.25">
      <c r="O60" s="83">
        <v>0.92</v>
      </c>
      <c r="P60" s="83">
        <f t="shared" si="2"/>
        <v>32.328800000000001</v>
      </c>
      <c r="W60" s="133">
        <v>42647</v>
      </c>
      <c r="X60" s="10">
        <v>32.08</v>
      </c>
      <c r="Y60" s="10">
        <v>32.47</v>
      </c>
      <c r="Z60" s="10">
        <v>32.04</v>
      </c>
      <c r="AA60" s="10">
        <v>32.17</v>
      </c>
      <c r="AB60" s="95">
        <v>8506200</v>
      </c>
      <c r="AC60" s="10">
        <v>31.82</v>
      </c>
      <c r="AD60" s="2">
        <f t="shared" si="0"/>
        <v>0.42999999999999972</v>
      </c>
      <c r="AE60" s="138">
        <f t="shared" si="1"/>
        <v>3.7854889589905572E-3</v>
      </c>
    </row>
    <row r="61" spans="15:31" x14ac:dyDescent="0.25">
      <c r="O61" s="83">
        <v>0.91</v>
      </c>
      <c r="P61" s="83">
        <f t="shared" si="2"/>
        <v>31.977400000000003</v>
      </c>
      <c r="W61" s="133">
        <v>42646</v>
      </c>
      <c r="X61" s="10">
        <v>31.64</v>
      </c>
      <c r="Y61" s="10">
        <v>32.24</v>
      </c>
      <c r="Z61" s="10">
        <v>31.61</v>
      </c>
      <c r="AA61" s="10">
        <v>32.04</v>
      </c>
      <c r="AB61" s="95">
        <v>11375900</v>
      </c>
      <c r="AC61" s="10">
        <v>31.7</v>
      </c>
      <c r="AD61" s="2">
        <f t="shared" si="0"/>
        <v>0.63000000000000256</v>
      </c>
      <c r="AE61" s="138">
        <f t="shared" si="1"/>
        <v>8.5905186127903654E-3</v>
      </c>
    </row>
    <row r="62" spans="15:31" x14ac:dyDescent="0.25">
      <c r="O62" s="83">
        <v>0.9</v>
      </c>
      <c r="P62" s="83">
        <f t="shared" si="2"/>
        <v>31.626000000000001</v>
      </c>
      <c r="W62" s="133">
        <v>42643</v>
      </c>
      <c r="X62" s="10">
        <v>31.63</v>
      </c>
      <c r="Y62" s="10">
        <v>31.95</v>
      </c>
      <c r="Z62" s="10">
        <v>31.58</v>
      </c>
      <c r="AA62" s="10">
        <v>31.77</v>
      </c>
      <c r="AB62" s="95">
        <v>9330000</v>
      </c>
      <c r="AC62" s="10">
        <v>31.43</v>
      </c>
      <c r="AD62" s="2">
        <f t="shared" si="0"/>
        <v>0.37000000000000099</v>
      </c>
      <c r="AE62" s="138">
        <f t="shared" si="1"/>
        <v>9.3127809890816149E-3</v>
      </c>
    </row>
    <row r="63" spans="15:31" x14ac:dyDescent="0.25">
      <c r="W63" s="133">
        <v>42642</v>
      </c>
      <c r="X63" s="10">
        <v>31.77</v>
      </c>
      <c r="Y63" s="10">
        <v>31.96</v>
      </c>
      <c r="Z63" s="10">
        <v>31.45</v>
      </c>
      <c r="AA63" s="10">
        <v>31.48</v>
      </c>
      <c r="AB63" s="95">
        <v>8821200</v>
      </c>
      <c r="AC63" s="10">
        <v>31.14</v>
      </c>
      <c r="AD63" s="2">
        <f t="shared" si="0"/>
        <v>0.51000000000000156</v>
      </c>
      <c r="AE63" s="138">
        <f t="shared" si="1"/>
        <v>-1.3307984790874472E-2</v>
      </c>
    </row>
    <row r="64" spans="15:31" x14ac:dyDescent="0.25">
      <c r="W64" s="133">
        <v>42641</v>
      </c>
      <c r="X64" s="10">
        <v>31.75</v>
      </c>
      <c r="Y64" s="10">
        <v>31.94</v>
      </c>
      <c r="Z64" s="10">
        <v>31.54</v>
      </c>
      <c r="AA64" s="10">
        <v>31.9</v>
      </c>
      <c r="AB64" s="95">
        <v>10713600</v>
      </c>
      <c r="AC64" s="10">
        <v>31.56</v>
      </c>
      <c r="AD64" s="2">
        <f t="shared" si="0"/>
        <v>0.40000000000000213</v>
      </c>
      <c r="AE64" s="138">
        <f t="shared" si="1"/>
        <v>9.5969289827253501E-3</v>
      </c>
    </row>
    <row r="65" spans="23:31" x14ac:dyDescent="0.25">
      <c r="W65" s="133">
        <v>42640</v>
      </c>
      <c r="X65" s="10">
        <v>31.77</v>
      </c>
      <c r="Y65" s="10">
        <v>31.96</v>
      </c>
      <c r="Z65" s="10">
        <v>31.54</v>
      </c>
      <c r="AA65" s="10">
        <v>31.6</v>
      </c>
      <c r="AB65" s="95">
        <v>14465300</v>
      </c>
      <c r="AC65" s="10">
        <v>31.26</v>
      </c>
      <c r="AD65" s="2">
        <f t="shared" si="0"/>
        <v>0.42000000000000171</v>
      </c>
      <c r="AE65" s="138">
        <f t="shared" si="1"/>
        <v>-6.3572790845517479E-3</v>
      </c>
    </row>
    <row r="66" spans="23:31" x14ac:dyDescent="0.25">
      <c r="W66" s="133">
        <v>42639</v>
      </c>
      <c r="X66" s="10">
        <v>32.020000000000003</v>
      </c>
      <c r="Y66" s="10">
        <v>32.119999999999997</v>
      </c>
      <c r="Z66" s="10">
        <v>31.75</v>
      </c>
      <c r="AA66" s="10">
        <v>31.8</v>
      </c>
      <c r="AB66" s="95">
        <v>12700900</v>
      </c>
      <c r="AC66" s="10">
        <v>31.46</v>
      </c>
      <c r="AD66" s="2">
        <f t="shared" si="0"/>
        <v>0.36999999999999744</v>
      </c>
      <c r="AE66" s="138">
        <f t="shared" si="1"/>
        <v>-1.0069225928256764E-2</v>
      </c>
    </row>
    <row r="67" spans="23:31" x14ac:dyDescent="0.25">
      <c r="W67" s="133">
        <v>42636</v>
      </c>
      <c r="X67" s="10">
        <v>32.1</v>
      </c>
      <c r="Y67" s="10">
        <v>32.369999999999997</v>
      </c>
      <c r="Z67" s="10">
        <v>32.049999999999997</v>
      </c>
      <c r="AA67" s="10">
        <v>32.119999999999997</v>
      </c>
      <c r="AB67" s="95">
        <v>9812100</v>
      </c>
      <c r="AC67" s="10">
        <v>31.78</v>
      </c>
      <c r="AD67" s="2">
        <f>Y67-Z67</f>
        <v>0.32000000000000028</v>
      </c>
      <c r="AE67" s="138">
        <f>AC67/AC68-1</f>
        <v>-8.1148564294630798E-3</v>
      </c>
    </row>
    <row r="68" spans="23:31" x14ac:dyDescent="0.25">
      <c r="W68" s="133">
        <v>42635</v>
      </c>
      <c r="X68" s="10">
        <v>32.270000000000003</v>
      </c>
      <c r="Y68" s="10">
        <v>32.47</v>
      </c>
      <c r="Z68" s="10">
        <v>32.270000000000003</v>
      </c>
      <c r="AA68" s="10">
        <v>32.39</v>
      </c>
      <c r="AB68" s="95">
        <v>12034000</v>
      </c>
      <c r="AC68" s="10">
        <v>32.04</v>
      </c>
      <c r="AD68" s="2">
        <f>Y68-Z68</f>
        <v>0.19999999999999574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32" activePane="bottomLeft" state="frozen"/>
      <selection activeCell="A2" sqref="A2"/>
      <selection pane="bottomLeft" activeCell="P59" sqref="P59"/>
    </sheetView>
  </sheetViews>
  <sheetFormatPr defaultRowHeight="15" x14ac:dyDescent="0.25"/>
  <cols>
    <col min="5" max="5" width="9.140625" style="2"/>
    <col min="18" max="18" width="10.7109375" bestFit="1" customWidth="1"/>
    <col min="20" max="20" width="20" customWidth="1"/>
    <col min="21" max="21" width="23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0</v>
      </c>
      <c r="B2" s="74">
        <v>42702</v>
      </c>
      <c r="C2" s="4">
        <v>20</v>
      </c>
      <c r="D2" s="3">
        <v>139.88</v>
      </c>
      <c r="E2" s="3">
        <v>0</v>
      </c>
      <c r="F2" s="3">
        <f>C2*D2 + E2</f>
        <v>2797.6</v>
      </c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20</v>
      </c>
      <c r="T2" s="1">
        <v>42305</v>
      </c>
      <c r="U2" s="86" t="s">
        <v>142</v>
      </c>
      <c r="W2" s="133">
        <v>42727</v>
      </c>
      <c r="X2" s="10">
        <v>140.85</v>
      </c>
      <c r="Y2" s="10">
        <v>141.99</v>
      </c>
      <c r="Z2" s="10">
        <v>139.88</v>
      </c>
      <c r="AA2" s="10">
        <v>141.84</v>
      </c>
      <c r="AB2" s="95">
        <v>1044900</v>
      </c>
      <c r="AC2" s="10">
        <v>141.84</v>
      </c>
      <c r="AD2" s="2"/>
      <c r="AE2" s="138"/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139.88</v>
      </c>
      <c r="W3" s="133">
        <v>42726</v>
      </c>
      <c r="X3" s="10">
        <v>140.94999999999999</v>
      </c>
      <c r="Y3" s="10">
        <v>141.09</v>
      </c>
      <c r="Z3" s="10">
        <v>139.88</v>
      </c>
      <c r="AA3" s="10">
        <v>140.52000000000001</v>
      </c>
      <c r="AB3" s="95">
        <v>1191100</v>
      </c>
      <c r="AC3" s="10">
        <v>140.52000000000001</v>
      </c>
      <c r="AD3" s="2"/>
      <c r="AE3" s="138"/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141.47999999999999</v>
      </c>
      <c r="R4" s="506">
        <v>1.8E-3</v>
      </c>
      <c r="W4" s="133">
        <v>42725</v>
      </c>
      <c r="X4" s="10">
        <v>141.74</v>
      </c>
      <c r="Y4" s="10">
        <v>141.80000000000001</v>
      </c>
      <c r="Z4" s="10">
        <v>140.41999999999999</v>
      </c>
      <c r="AA4" s="10">
        <v>140.77000000000001</v>
      </c>
      <c r="AB4" s="95">
        <v>1502600</v>
      </c>
      <c r="AC4" s="10">
        <v>140.77000000000001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2829.6</v>
      </c>
      <c r="W5" s="133">
        <v>42724</v>
      </c>
      <c r="X5" s="10">
        <v>141.58000000000001</v>
      </c>
      <c r="Y5" s="10">
        <v>142.59</v>
      </c>
      <c r="Z5" s="10">
        <v>140.71</v>
      </c>
      <c r="AA5" s="10">
        <v>141.80000000000001</v>
      </c>
      <c r="AB5" s="95">
        <v>1871300</v>
      </c>
      <c r="AC5" s="10">
        <v>141.80000000000001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2797.6</v>
      </c>
      <c r="W6" s="133">
        <v>42723</v>
      </c>
      <c r="X6" s="10">
        <v>142.34</v>
      </c>
      <c r="Y6" s="10">
        <v>143.41</v>
      </c>
      <c r="Z6" s="10">
        <v>140.72</v>
      </c>
      <c r="AA6" s="10">
        <v>141.25</v>
      </c>
      <c r="AB6" s="95">
        <v>1591400</v>
      </c>
      <c r="AC6" s="10">
        <v>141.25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182</v>
      </c>
      <c r="Q7" s="2">
        <f>Q10+Q8</f>
        <v>203.47000000000003</v>
      </c>
      <c r="R7">
        <v>20</v>
      </c>
      <c r="W7" s="133">
        <v>42720</v>
      </c>
      <c r="X7" s="10">
        <v>143.47999999999999</v>
      </c>
      <c r="Y7" s="10">
        <v>145.31</v>
      </c>
      <c r="Z7" s="10">
        <v>142.25</v>
      </c>
      <c r="AA7" s="10">
        <v>142.54</v>
      </c>
      <c r="AB7" s="95">
        <v>2710500</v>
      </c>
      <c r="AC7" s="10">
        <v>142.54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185</v>
      </c>
      <c r="P8" s="34"/>
      <c r="Q8" s="2">
        <f>K18+M18-F18+Q2*Q4</f>
        <v>32</v>
      </c>
      <c r="W8" s="133">
        <v>42719</v>
      </c>
      <c r="X8" s="10">
        <v>144</v>
      </c>
      <c r="Y8" s="10">
        <v>144.33000000000001</v>
      </c>
      <c r="Z8" s="10">
        <v>142.87</v>
      </c>
      <c r="AA8" s="10">
        <v>143.5</v>
      </c>
      <c r="AB8" s="95">
        <v>1849300</v>
      </c>
      <c r="AC8" s="10">
        <v>143.5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216</v>
      </c>
      <c r="Q9" s="138">
        <f>IF(Q2=0, 0, Q8/Q6)</f>
        <v>1.1438375750643409E-2</v>
      </c>
      <c r="W9" s="133">
        <v>42718</v>
      </c>
      <c r="X9" s="10">
        <v>145.57</v>
      </c>
      <c r="Y9" s="10">
        <v>146.03</v>
      </c>
      <c r="Z9" s="10">
        <v>143.22999999999999</v>
      </c>
      <c r="AA9" s="10">
        <v>143.80000000000001</v>
      </c>
      <c r="AB9" s="95">
        <v>1657300</v>
      </c>
      <c r="AC9" s="10">
        <v>143.80000000000001</v>
      </c>
      <c r="AD9" s="2"/>
      <c r="AE9" s="138"/>
    </row>
    <row r="10" spans="1:43" x14ac:dyDescent="0.25">
      <c r="O10" s="11" t="s">
        <v>215</v>
      </c>
      <c r="P10" s="34"/>
      <c r="Q10" s="2">
        <f>M34</f>
        <v>171.47000000000003</v>
      </c>
      <c r="W10" s="133">
        <v>42717</v>
      </c>
      <c r="X10" s="10">
        <v>145.56</v>
      </c>
      <c r="Y10" s="10">
        <v>146.47999999999999</v>
      </c>
      <c r="Z10" s="10">
        <v>145.21</v>
      </c>
      <c r="AA10" s="10">
        <v>145.9</v>
      </c>
      <c r="AB10" s="95">
        <v>1254300</v>
      </c>
      <c r="AC10" s="10">
        <v>145.9</v>
      </c>
      <c r="AD10" s="2"/>
      <c r="AE10" s="138"/>
    </row>
    <row r="11" spans="1:43" x14ac:dyDescent="0.25">
      <c r="O11" s="11" t="s">
        <v>179</v>
      </c>
      <c r="P11" s="34"/>
      <c r="Q11" s="138">
        <f>IF(U58="N/A (N/A)", 0, VALUE(TRIM(CLEAN(MID(U58, FIND("(", U58)+1, 5)))))</f>
        <v>4.1999999999999997E-3</v>
      </c>
      <c r="W11" s="133">
        <v>42717</v>
      </c>
      <c r="X11" s="10" t="s">
        <v>180</v>
      </c>
      <c r="Y11" s="10"/>
      <c r="Z11" s="10"/>
      <c r="AA11" s="10"/>
      <c r="AB11" s="95"/>
      <c r="AC11" s="10"/>
      <c r="AD11" s="2"/>
      <c r="AE11" s="138"/>
    </row>
    <row r="12" spans="1:43" x14ac:dyDescent="0.25">
      <c r="W12" s="133">
        <v>42716</v>
      </c>
      <c r="X12" s="10">
        <v>144.27000000000001</v>
      </c>
      <c r="Y12" s="10">
        <v>146.05000000000001</v>
      </c>
      <c r="Z12" s="10">
        <v>144.27000000000001</v>
      </c>
      <c r="AA12" s="10">
        <v>145.18</v>
      </c>
      <c r="AB12" s="95">
        <v>1390800</v>
      </c>
      <c r="AC12" s="10">
        <v>145.03</v>
      </c>
      <c r="AD12" s="2"/>
      <c r="AE12" s="138"/>
    </row>
    <row r="13" spans="1:43" x14ac:dyDescent="0.25">
      <c r="W13" s="133">
        <v>42713</v>
      </c>
      <c r="X13" s="10">
        <v>143.81</v>
      </c>
      <c r="Y13" s="10">
        <v>145.65</v>
      </c>
      <c r="Z13" s="10">
        <v>143.75</v>
      </c>
      <c r="AA13" s="10">
        <v>145.41</v>
      </c>
      <c r="AB13" s="95">
        <v>1620400</v>
      </c>
      <c r="AC13" s="10">
        <v>145.26</v>
      </c>
      <c r="AD13" s="2"/>
      <c r="AE13" s="138"/>
    </row>
    <row r="14" spans="1:43" x14ac:dyDescent="0.25">
      <c r="W14" s="133">
        <v>42712</v>
      </c>
      <c r="X14" s="10">
        <v>141.78</v>
      </c>
      <c r="Y14" s="10">
        <v>143.78</v>
      </c>
      <c r="Z14" s="10">
        <v>140.99</v>
      </c>
      <c r="AA14" s="10">
        <v>143.07</v>
      </c>
      <c r="AB14" s="95">
        <v>1819400</v>
      </c>
      <c r="AC14" s="10">
        <v>142.91999999999999</v>
      </c>
      <c r="AD14" s="2"/>
      <c r="AE14" s="138"/>
    </row>
    <row r="15" spans="1:43" x14ac:dyDescent="0.25">
      <c r="W15" s="133">
        <v>42711</v>
      </c>
      <c r="X15" s="10">
        <v>142.88</v>
      </c>
      <c r="Y15" s="10">
        <v>142.91999999999999</v>
      </c>
      <c r="Z15" s="10">
        <v>140.06</v>
      </c>
      <c r="AA15" s="10">
        <v>141.85</v>
      </c>
      <c r="AB15" s="95">
        <v>2413500</v>
      </c>
      <c r="AC15" s="10">
        <v>141.69999999999999</v>
      </c>
      <c r="AD15" s="2"/>
      <c r="AE15" s="138"/>
    </row>
    <row r="16" spans="1:43" x14ac:dyDescent="0.25">
      <c r="W16" s="133">
        <v>42710</v>
      </c>
      <c r="X16" s="10">
        <v>141.57</v>
      </c>
      <c r="Y16" s="10">
        <v>144.41999999999999</v>
      </c>
      <c r="Z16" s="10">
        <v>141.28</v>
      </c>
      <c r="AA16" s="10">
        <v>143.59</v>
      </c>
      <c r="AB16" s="95">
        <v>3759200</v>
      </c>
      <c r="AC16" s="10">
        <v>143.44</v>
      </c>
      <c r="AD16" s="2"/>
      <c r="AE16" s="138"/>
    </row>
    <row r="17" spans="1:31" x14ac:dyDescent="0.25">
      <c r="W17" s="133">
        <v>42709</v>
      </c>
      <c r="X17" s="10">
        <v>143.05000000000001</v>
      </c>
      <c r="Y17" s="10">
        <v>144.85</v>
      </c>
      <c r="Z17" s="10">
        <v>141.13999999999999</v>
      </c>
      <c r="AA17" s="10">
        <v>141.38</v>
      </c>
      <c r="AB17" s="95">
        <v>2920800</v>
      </c>
      <c r="AC17" s="10">
        <v>141.22999999999999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20</v>
      </c>
      <c r="D18" s="14"/>
      <c r="E18" s="18"/>
      <c r="F18" s="14">
        <f>SUM(F2:F9)</f>
        <v>2797.6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42706</v>
      </c>
      <c r="X18" s="10">
        <v>139.6</v>
      </c>
      <c r="Y18" s="10">
        <v>143.16</v>
      </c>
      <c r="Z18" s="10">
        <v>139.32</v>
      </c>
      <c r="AA18" s="10">
        <v>141.91</v>
      </c>
      <c r="AB18" s="95">
        <v>3166100</v>
      </c>
      <c r="AC18" s="10">
        <v>141.76</v>
      </c>
      <c r="AD18" s="2"/>
      <c r="AE18" s="138"/>
    </row>
    <row r="19" spans="1:31" x14ac:dyDescent="0.25">
      <c r="W19" s="133">
        <v>42705</v>
      </c>
      <c r="X19" s="10">
        <v>140.47</v>
      </c>
      <c r="Y19" s="10">
        <v>140.66</v>
      </c>
      <c r="Z19" s="10">
        <v>139.07</v>
      </c>
      <c r="AA19" s="10">
        <v>139.63</v>
      </c>
      <c r="AB19" s="95">
        <v>2703400</v>
      </c>
      <c r="AC19" s="10">
        <v>139.49</v>
      </c>
      <c r="AD19" s="2"/>
      <c r="AE19" s="138"/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42704</v>
      </c>
      <c r="X20" s="10">
        <v>142.03</v>
      </c>
      <c r="Y20" s="10">
        <v>142.41999999999999</v>
      </c>
      <c r="Z20" s="10">
        <v>139.94</v>
      </c>
      <c r="AA20" s="10">
        <v>140.11000000000001</v>
      </c>
      <c r="AB20" s="95">
        <v>2166600</v>
      </c>
      <c r="AC20" s="10">
        <v>139.97</v>
      </c>
      <c r="AD20" s="2"/>
      <c r="AE20" s="138"/>
    </row>
    <row r="21" spans="1:31" x14ac:dyDescent="0.25">
      <c r="B21" s="539">
        <v>42403</v>
      </c>
      <c r="C21" s="540">
        <v>10</v>
      </c>
      <c r="D21" s="542">
        <v>123.5</v>
      </c>
      <c r="E21" s="542">
        <v>126.05</v>
      </c>
      <c r="F21" s="542">
        <f>C21*(E21-D21)</f>
        <v>25.499999999999972</v>
      </c>
      <c r="G21" s="542">
        <f>D21*C21</f>
        <v>1235</v>
      </c>
      <c r="H21" s="587">
        <f>(E21-D21)/D21</f>
        <v>2.0647773279352202E-2</v>
      </c>
      <c r="I21" s="542"/>
      <c r="W21" s="133">
        <v>42703</v>
      </c>
      <c r="X21" s="10">
        <v>140.69999999999999</v>
      </c>
      <c r="Y21" s="10">
        <v>142</v>
      </c>
      <c r="Z21" s="10">
        <v>139.74</v>
      </c>
      <c r="AA21" s="10">
        <v>141.27000000000001</v>
      </c>
      <c r="AB21" s="95">
        <v>2576600</v>
      </c>
      <c r="AC21" s="10">
        <v>141.12</v>
      </c>
      <c r="AD21" s="2"/>
      <c r="AE21" s="138"/>
    </row>
    <row r="22" spans="1:31" x14ac:dyDescent="0.25">
      <c r="B22" s="539">
        <v>42422</v>
      </c>
      <c r="C22" s="540">
        <v>10</v>
      </c>
      <c r="D22" s="542">
        <v>123.5</v>
      </c>
      <c r="E22" s="542">
        <v>131.44</v>
      </c>
      <c r="F22" s="542">
        <f>C22*(E22-D22)</f>
        <v>79.399999999999977</v>
      </c>
      <c r="G22" s="542">
        <f>D22*C22</f>
        <v>1235</v>
      </c>
      <c r="H22" s="587">
        <f>(E22-D22)/D22</f>
        <v>6.4291497975708489E-2</v>
      </c>
      <c r="I22" s="542"/>
      <c r="W22" s="133">
        <v>42702</v>
      </c>
      <c r="X22" s="10">
        <v>142.94</v>
      </c>
      <c r="Y22" s="10">
        <v>143.38</v>
      </c>
      <c r="Z22" s="10">
        <v>139.53</v>
      </c>
      <c r="AA22" s="10">
        <v>140.32</v>
      </c>
      <c r="AB22" s="95">
        <v>3667300</v>
      </c>
      <c r="AC22" s="10">
        <v>140.18</v>
      </c>
      <c r="AD22" s="2"/>
      <c r="AE22" s="138"/>
    </row>
    <row r="23" spans="1:31" x14ac:dyDescent="0.25">
      <c r="B23" s="539">
        <v>42430</v>
      </c>
      <c r="C23" s="540">
        <v>10</v>
      </c>
      <c r="D23" s="542">
        <v>123.5</v>
      </c>
      <c r="E23" s="542">
        <v>135.28</v>
      </c>
      <c r="F23" s="542">
        <f>C23*(E23-D23)</f>
        <v>117.80000000000001</v>
      </c>
      <c r="G23" s="542">
        <f>D23*C23</f>
        <v>1235</v>
      </c>
      <c r="H23" s="587">
        <f>(E23-D23)/D23</f>
        <v>9.5384615384615387E-2</v>
      </c>
      <c r="I23" s="542"/>
      <c r="W23" s="133">
        <v>42699</v>
      </c>
      <c r="X23" s="10">
        <v>143.47</v>
      </c>
      <c r="Y23" s="10">
        <v>144.21</v>
      </c>
      <c r="Z23" s="10">
        <v>142.72</v>
      </c>
      <c r="AA23" s="10">
        <v>144.18</v>
      </c>
      <c r="AB23" s="95">
        <v>803900</v>
      </c>
      <c r="AC23" s="10">
        <v>144.03</v>
      </c>
      <c r="AD23" s="2"/>
      <c r="AE23" s="138"/>
    </row>
    <row r="24" spans="1:31" x14ac:dyDescent="0.25">
      <c r="B24" s="539">
        <v>42431</v>
      </c>
      <c r="C24" s="540">
        <v>10</v>
      </c>
      <c r="D24" s="542">
        <v>123.5</v>
      </c>
      <c r="E24" s="542">
        <v>138.12</v>
      </c>
      <c r="F24" s="542">
        <f>C24*(E24-D24)</f>
        <v>146.20000000000005</v>
      </c>
      <c r="G24" s="542">
        <f>D24*C24</f>
        <v>1235</v>
      </c>
      <c r="H24" s="587">
        <f>(E24-D24)/D24</f>
        <v>0.11838056680161947</v>
      </c>
      <c r="I24" s="542"/>
      <c r="W24" s="133">
        <v>42697</v>
      </c>
      <c r="X24" s="10">
        <v>142.1</v>
      </c>
      <c r="Y24" s="10">
        <v>143.61000000000001</v>
      </c>
      <c r="Z24" s="10">
        <v>141.46</v>
      </c>
      <c r="AA24" s="10">
        <v>143.51</v>
      </c>
      <c r="AB24" s="95">
        <v>2582700</v>
      </c>
      <c r="AC24" s="10">
        <v>143.36000000000001</v>
      </c>
      <c r="AD24" s="2"/>
      <c r="AE24" s="138"/>
    </row>
    <row r="25" spans="1:31" x14ac:dyDescent="0.25">
      <c r="B25" s="539">
        <v>42436</v>
      </c>
      <c r="C25" s="540">
        <v>0</v>
      </c>
      <c r="D25" s="542"/>
      <c r="E25" s="542"/>
      <c r="F25" s="542">
        <v>171.47</v>
      </c>
      <c r="G25" s="542"/>
      <c r="H25" s="543"/>
      <c r="I25" s="542"/>
      <c r="W25" s="133">
        <v>42696</v>
      </c>
      <c r="X25" s="10">
        <v>146.55000000000001</v>
      </c>
      <c r="Y25" s="10">
        <v>146.55000000000001</v>
      </c>
      <c r="Z25" s="10">
        <v>141.75</v>
      </c>
      <c r="AA25" s="10">
        <v>143</v>
      </c>
      <c r="AB25" s="95">
        <v>3277500</v>
      </c>
      <c r="AC25" s="10">
        <v>142.85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42695</v>
      </c>
      <c r="X26" s="10">
        <v>146.49</v>
      </c>
      <c r="Y26" s="10">
        <v>146.5</v>
      </c>
      <c r="Z26" s="10">
        <v>144.74</v>
      </c>
      <c r="AA26" s="10">
        <v>146.16999999999999</v>
      </c>
      <c r="AB26" s="95">
        <v>2975500</v>
      </c>
      <c r="AC26" s="10">
        <v>146.02000000000001</v>
      </c>
      <c r="AD26" s="2"/>
      <c r="AE26" s="138"/>
    </row>
    <row r="27" spans="1:31" x14ac:dyDescent="0.25">
      <c r="B27" s="193">
        <v>42702</v>
      </c>
      <c r="C27" s="10">
        <v>20</v>
      </c>
      <c r="D27" s="40">
        <v>139.88</v>
      </c>
      <c r="E27" s="40">
        <v>140.32</v>
      </c>
      <c r="F27" s="40">
        <f>C27*(E27-D27)</f>
        <v>8.7999999999999545</v>
      </c>
      <c r="G27" s="40">
        <f>D27*C27</f>
        <v>2797.6</v>
      </c>
      <c r="H27" s="231">
        <f>(E27-D27)/D27</f>
        <v>3.1455533314269212E-3</v>
      </c>
      <c r="I27" s="40"/>
      <c r="W27" s="133">
        <v>42692</v>
      </c>
      <c r="X27" s="10">
        <v>148.77000000000001</v>
      </c>
      <c r="Y27" s="10">
        <v>149.19999999999999</v>
      </c>
      <c r="Z27" s="10">
        <v>145.63</v>
      </c>
      <c r="AA27" s="10">
        <v>145.81</v>
      </c>
      <c r="AB27" s="95">
        <v>2631700</v>
      </c>
      <c r="AC27" s="10">
        <v>145.66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42691</v>
      </c>
      <c r="X28" s="10">
        <v>149.59</v>
      </c>
      <c r="Y28" s="10">
        <v>149.87</v>
      </c>
      <c r="Z28" s="10">
        <v>148.41999999999999</v>
      </c>
      <c r="AA28" s="10">
        <v>148.88</v>
      </c>
      <c r="AB28" s="95">
        <v>1552100</v>
      </c>
      <c r="AC28" s="10">
        <v>148.72999999999999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42690</v>
      </c>
      <c r="X29" s="10">
        <v>148.88</v>
      </c>
      <c r="Y29" s="10">
        <v>150.12</v>
      </c>
      <c r="Z29" s="10">
        <v>148.63</v>
      </c>
      <c r="AA29" s="10">
        <v>149.49</v>
      </c>
      <c r="AB29" s="95">
        <v>1591500</v>
      </c>
      <c r="AC29" s="10">
        <v>149.34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42689</v>
      </c>
      <c r="X30" s="10">
        <v>148.49</v>
      </c>
      <c r="Y30" s="10">
        <v>149.05000000000001</v>
      </c>
      <c r="Z30" s="10">
        <v>147.06</v>
      </c>
      <c r="AA30" s="10">
        <v>148.66</v>
      </c>
      <c r="AB30" s="95">
        <v>2114300</v>
      </c>
      <c r="AC30" s="10">
        <v>148.51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42688</v>
      </c>
      <c r="X31" s="10">
        <v>152.52000000000001</v>
      </c>
      <c r="Y31" s="10">
        <v>153.05000000000001</v>
      </c>
      <c r="Z31" s="10">
        <v>147.72999999999999</v>
      </c>
      <c r="AA31" s="10">
        <v>148.02000000000001</v>
      </c>
      <c r="AB31" s="95">
        <v>2517100</v>
      </c>
      <c r="AC31" s="10">
        <v>147.87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153.38999999999999</v>
      </c>
      <c r="Y32" s="10">
        <v>153.59</v>
      </c>
      <c r="Z32" s="10">
        <v>150.66</v>
      </c>
      <c r="AA32" s="10">
        <v>151.25</v>
      </c>
      <c r="AB32" s="95">
        <v>1766300</v>
      </c>
      <c r="AC32" s="10">
        <v>151.09</v>
      </c>
      <c r="AD32" s="2"/>
      <c r="AE32" s="138"/>
    </row>
    <row r="33" spans="1:31" x14ac:dyDescent="0.25">
      <c r="W33" s="133">
        <v>42684</v>
      </c>
      <c r="X33" s="10">
        <v>153.80000000000001</v>
      </c>
      <c r="Y33" s="10">
        <v>155.6</v>
      </c>
      <c r="Z33" s="10">
        <v>152.87</v>
      </c>
      <c r="AA33" s="10">
        <v>154.35</v>
      </c>
      <c r="AB33" s="95">
        <v>2247900</v>
      </c>
      <c r="AC33" s="10">
        <v>154.19</v>
      </c>
      <c r="AD33" s="2"/>
      <c r="AE33" s="138"/>
    </row>
    <row r="34" spans="1:31" x14ac:dyDescent="0.25">
      <c r="L34" t="s">
        <v>215</v>
      </c>
      <c r="M34" s="2">
        <f>M45+K45-F45</f>
        <v>171.47000000000003</v>
      </c>
      <c r="W34" s="133">
        <v>42683</v>
      </c>
      <c r="X34" s="10">
        <v>154.63999999999999</v>
      </c>
      <c r="Y34" s="10">
        <v>157.02000000000001</v>
      </c>
      <c r="Z34" s="10">
        <v>149.44999999999999</v>
      </c>
      <c r="AA34" s="10">
        <v>152.05000000000001</v>
      </c>
      <c r="AB34" s="95">
        <v>2441500</v>
      </c>
      <c r="AC34" s="10">
        <v>151.88999999999999</v>
      </c>
      <c r="AD34" s="2"/>
      <c r="AE34" s="138"/>
    </row>
    <row r="35" spans="1:31" x14ac:dyDescent="0.25">
      <c r="A35" s="387" t="s">
        <v>1</v>
      </c>
      <c r="B35" s="387" t="s">
        <v>2</v>
      </c>
      <c r="C35" s="387" t="s">
        <v>4</v>
      </c>
      <c r="D35" s="387" t="s">
        <v>5</v>
      </c>
      <c r="E35" s="389" t="s">
        <v>94</v>
      </c>
      <c r="F35" s="387" t="s">
        <v>60</v>
      </c>
      <c r="G35" s="387" t="s">
        <v>3</v>
      </c>
      <c r="H35" s="387" t="s">
        <v>6</v>
      </c>
      <c r="I35" s="387" t="s">
        <v>7</v>
      </c>
      <c r="J35" s="387" t="s">
        <v>95</v>
      </c>
      <c r="K35" s="387" t="s">
        <v>61</v>
      </c>
      <c r="L35" s="387" t="s">
        <v>77</v>
      </c>
      <c r="M35" s="387" t="s">
        <v>38</v>
      </c>
      <c r="W35" s="133">
        <v>42682</v>
      </c>
      <c r="X35" s="10">
        <v>151.41</v>
      </c>
      <c r="Y35" s="10">
        <v>154.04</v>
      </c>
      <c r="Z35" s="10">
        <v>150.58000000000001</v>
      </c>
      <c r="AA35" s="10">
        <v>152.56</v>
      </c>
      <c r="AB35" s="95">
        <v>1620000</v>
      </c>
      <c r="AC35" s="10">
        <v>152.4</v>
      </c>
      <c r="AD35" s="2"/>
      <c r="AE35" s="138"/>
    </row>
    <row r="36" spans="1:31" x14ac:dyDescent="0.25">
      <c r="A36" s="390" t="s">
        <v>0</v>
      </c>
      <c r="B36" s="380">
        <v>42403</v>
      </c>
      <c r="C36" s="381">
        <v>10</v>
      </c>
      <c r="D36" s="382">
        <v>123.5</v>
      </c>
      <c r="E36" s="382">
        <v>0</v>
      </c>
      <c r="F36" s="382">
        <f>D36*C36+E36</f>
        <v>1235</v>
      </c>
      <c r="G36" s="380">
        <v>42436</v>
      </c>
      <c r="H36" s="385">
        <v>10</v>
      </c>
      <c r="I36" s="382">
        <v>140.65</v>
      </c>
      <c r="J36" s="382">
        <v>0.03</v>
      </c>
      <c r="K36" s="381">
        <f>I36*H36-J36</f>
        <v>1406.47</v>
      </c>
      <c r="L36" s="380"/>
      <c r="M36" s="382"/>
      <c r="W36" s="133">
        <v>42681</v>
      </c>
      <c r="X36" s="10">
        <v>148.88</v>
      </c>
      <c r="Y36" s="10">
        <v>152.38999999999999</v>
      </c>
      <c r="Z36" s="10">
        <v>148.16999999999999</v>
      </c>
      <c r="AA36" s="10">
        <v>151.81</v>
      </c>
      <c r="AB36" s="95">
        <v>2027200</v>
      </c>
      <c r="AC36" s="10">
        <v>151.65</v>
      </c>
      <c r="AD36" s="2"/>
      <c r="AE36" s="138"/>
    </row>
    <row r="37" spans="1:31" x14ac:dyDescent="0.25">
      <c r="A37" s="391" t="s">
        <v>71</v>
      </c>
      <c r="B37" s="380"/>
      <c r="C37" s="381"/>
      <c r="D37" s="382"/>
      <c r="E37" s="382"/>
      <c r="F37" s="382"/>
      <c r="G37" s="380"/>
      <c r="H37" s="385"/>
      <c r="I37" s="382"/>
      <c r="J37" s="382"/>
      <c r="K37" s="381"/>
      <c r="L37" s="380"/>
      <c r="M37" s="382"/>
      <c r="W37" s="133">
        <v>42678</v>
      </c>
      <c r="X37" s="10">
        <v>146.21</v>
      </c>
      <c r="Y37" s="10">
        <v>147.68</v>
      </c>
      <c r="Z37" s="10">
        <v>146.21</v>
      </c>
      <c r="AA37" s="10">
        <v>146.57</v>
      </c>
      <c r="AB37" s="95">
        <v>1365700</v>
      </c>
      <c r="AC37" s="10">
        <v>146.41999999999999</v>
      </c>
      <c r="AD37" s="2"/>
      <c r="AE37" s="138"/>
    </row>
    <row r="38" spans="1:31" x14ac:dyDescent="0.25">
      <c r="A38" s="381"/>
      <c r="B38" s="380"/>
      <c r="C38" s="381"/>
      <c r="D38" s="382"/>
      <c r="E38" s="382"/>
      <c r="F38" s="382"/>
      <c r="G38" s="380"/>
      <c r="H38" s="385"/>
      <c r="I38" s="381"/>
      <c r="J38" s="382"/>
      <c r="K38" s="381"/>
      <c r="L38" s="381"/>
      <c r="M38" s="381"/>
      <c r="W38" s="133">
        <v>42677</v>
      </c>
      <c r="X38" s="10">
        <v>145.83000000000001</v>
      </c>
      <c r="Y38" s="10">
        <v>146.85</v>
      </c>
      <c r="Z38" s="10">
        <v>145.69999999999999</v>
      </c>
      <c r="AA38" s="10">
        <v>146.08000000000001</v>
      </c>
      <c r="AB38" s="95">
        <v>1821200</v>
      </c>
      <c r="AC38" s="10">
        <v>145.93</v>
      </c>
      <c r="AD38" s="2"/>
      <c r="AE38" s="138"/>
    </row>
    <row r="39" spans="1:31" x14ac:dyDescent="0.25">
      <c r="A39" s="381"/>
      <c r="B39" s="380"/>
      <c r="C39" s="381"/>
      <c r="D39" s="382"/>
      <c r="E39" s="382"/>
      <c r="F39" s="382"/>
      <c r="G39" s="381"/>
      <c r="H39" s="385"/>
      <c r="I39" s="382"/>
      <c r="J39" s="382"/>
      <c r="K39" s="381"/>
      <c r="L39" s="381"/>
      <c r="M39" s="381"/>
      <c r="W39" s="133">
        <v>42676</v>
      </c>
      <c r="X39" s="10">
        <v>145.76</v>
      </c>
      <c r="Y39" s="10">
        <v>146.96</v>
      </c>
      <c r="Z39" s="10">
        <v>145.52000000000001</v>
      </c>
      <c r="AA39" s="10">
        <v>145.80000000000001</v>
      </c>
      <c r="AB39" s="95">
        <v>1791000</v>
      </c>
      <c r="AC39" s="10">
        <v>145.65</v>
      </c>
      <c r="AD39" s="2"/>
      <c r="AE39" s="138"/>
    </row>
    <row r="40" spans="1:31" x14ac:dyDescent="0.25">
      <c r="A40" s="381"/>
      <c r="B40" s="380"/>
      <c r="C40" s="381"/>
      <c r="D40" s="382"/>
      <c r="E40" s="382"/>
      <c r="F40" s="382"/>
      <c r="G40" s="381"/>
      <c r="H40" s="381"/>
      <c r="I40" s="381"/>
      <c r="J40" s="381"/>
      <c r="K40" s="381"/>
      <c r="L40" s="381"/>
      <c r="M40" s="381"/>
      <c r="W40" s="133">
        <v>42675</v>
      </c>
      <c r="X40" s="10">
        <v>148</v>
      </c>
      <c r="Y40" s="10">
        <v>148</v>
      </c>
      <c r="Z40" s="10">
        <v>144.34</v>
      </c>
      <c r="AA40" s="10">
        <v>146.02000000000001</v>
      </c>
      <c r="AB40" s="95">
        <v>1900600</v>
      </c>
      <c r="AC40" s="10">
        <v>145.87</v>
      </c>
      <c r="AD40" s="2"/>
      <c r="AE40" s="138"/>
    </row>
    <row r="41" spans="1:31" x14ac:dyDescent="0.25">
      <c r="A41" s="381"/>
      <c r="B41" s="380"/>
      <c r="C41" s="381"/>
      <c r="D41" s="382"/>
      <c r="E41" s="382"/>
      <c r="F41" s="382"/>
      <c r="G41" s="381"/>
      <c r="H41" s="381"/>
      <c r="I41" s="381"/>
      <c r="J41" s="381"/>
      <c r="K41" s="381"/>
      <c r="L41" s="381"/>
      <c r="M41" s="381"/>
      <c r="W41" s="133">
        <v>42674</v>
      </c>
      <c r="X41" s="10">
        <v>147.44999999999999</v>
      </c>
      <c r="Y41" s="10">
        <v>148.41</v>
      </c>
      <c r="Z41" s="10">
        <v>146.96</v>
      </c>
      <c r="AA41" s="10">
        <v>147.03</v>
      </c>
      <c r="AB41" s="95">
        <v>1345800</v>
      </c>
      <c r="AC41" s="10">
        <v>146.88</v>
      </c>
      <c r="AD41" s="2"/>
      <c r="AE41" s="138"/>
    </row>
    <row r="42" spans="1:31" ht="20.25" thickBot="1" x14ac:dyDescent="0.35">
      <c r="A42" s="381"/>
      <c r="B42" s="380"/>
      <c r="C42" s="381"/>
      <c r="D42" s="382"/>
      <c r="E42" s="382"/>
      <c r="F42" s="382"/>
      <c r="G42" s="381"/>
      <c r="H42" s="381"/>
      <c r="I42" s="381"/>
      <c r="J42" s="381"/>
      <c r="K42" s="381"/>
      <c r="L42" s="381"/>
      <c r="M42" s="381"/>
      <c r="T42" s="91" t="s">
        <v>113</v>
      </c>
      <c r="W42" s="133">
        <v>42671</v>
      </c>
      <c r="X42" s="10">
        <v>149.5</v>
      </c>
      <c r="Y42" s="10">
        <v>149.74</v>
      </c>
      <c r="Z42" s="10">
        <v>147.04</v>
      </c>
      <c r="AA42" s="10">
        <v>147.21</v>
      </c>
      <c r="AB42" s="95">
        <v>1805900</v>
      </c>
      <c r="AC42" s="10">
        <v>147.06</v>
      </c>
      <c r="AD42" s="2"/>
      <c r="AE42" s="138"/>
    </row>
    <row r="43" spans="1:31" ht="15.75" thickTop="1" x14ac:dyDescent="0.25">
      <c r="A43" s="381"/>
      <c r="B43" s="380"/>
      <c r="C43" s="381"/>
      <c r="D43" s="382"/>
      <c r="E43" s="382"/>
      <c r="F43" s="382"/>
      <c r="G43" s="381"/>
      <c r="H43" s="381"/>
      <c r="I43" s="381"/>
      <c r="J43" s="381"/>
      <c r="K43" s="381"/>
      <c r="L43" s="381"/>
      <c r="M43" s="381"/>
      <c r="T43" s="128" t="s">
        <v>98</v>
      </c>
      <c r="U43" s="589">
        <v>141.84</v>
      </c>
      <c r="W43" s="133">
        <v>42670</v>
      </c>
      <c r="X43" s="10">
        <v>151.99</v>
      </c>
      <c r="Y43" s="10">
        <v>153.28</v>
      </c>
      <c r="Z43" s="10">
        <v>148.53</v>
      </c>
      <c r="AA43" s="10">
        <v>149.22</v>
      </c>
      <c r="AB43" s="95">
        <v>2999800</v>
      </c>
      <c r="AC43" s="10">
        <v>149.07</v>
      </c>
      <c r="AD43" s="2"/>
      <c r="AE43" s="138"/>
    </row>
    <row r="44" spans="1:31" x14ac:dyDescent="0.25">
      <c r="A44" s="381"/>
      <c r="B44" s="381"/>
      <c r="C44" s="381"/>
      <c r="D44" s="381"/>
      <c r="E44" s="382"/>
      <c r="F44" s="381"/>
      <c r="G44" s="381"/>
      <c r="H44" s="381"/>
      <c r="I44" s="381"/>
      <c r="J44" s="381"/>
      <c r="K44" s="381"/>
      <c r="L44" s="381"/>
      <c r="M44" s="381"/>
      <c r="T44" s="93" t="s">
        <v>99</v>
      </c>
      <c r="U44" s="435">
        <v>142.16999999999999</v>
      </c>
      <c r="W44" s="133">
        <v>42669</v>
      </c>
      <c r="X44" s="10">
        <v>147.16999999999999</v>
      </c>
      <c r="Y44" s="10">
        <v>148.13999999999999</v>
      </c>
      <c r="Z44" s="10">
        <v>146.15</v>
      </c>
      <c r="AA44" s="10">
        <v>148.04</v>
      </c>
      <c r="AB44" s="95">
        <v>3958100</v>
      </c>
      <c r="AC44" s="10">
        <v>147.88999999999999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614" t="s">
        <v>78</v>
      </c>
      <c r="P45" s="614"/>
      <c r="T45" s="93" t="s">
        <v>100</v>
      </c>
      <c r="U45" s="435" t="s">
        <v>129</v>
      </c>
      <c r="W45" s="133">
        <v>42668</v>
      </c>
      <c r="X45" s="10">
        <v>149.35</v>
      </c>
      <c r="Y45" s="10">
        <v>150.66</v>
      </c>
      <c r="Z45" s="10">
        <v>147.75</v>
      </c>
      <c r="AA45" s="10">
        <v>147.97</v>
      </c>
      <c r="AB45" s="95">
        <v>2431300</v>
      </c>
      <c r="AC45" s="10">
        <v>147.82</v>
      </c>
      <c r="AD45" s="2"/>
      <c r="AE45" s="138"/>
    </row>
    <row r="46" spans="1:31" ht="15.75" thickTop="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1.1000000000000001</v>
      </c>
      <c r="P46" s="83">
        <f>O46*$Q$4</f>
        <v>155.62800000000001</v>
      </c>
      <c r="Q46" s="2"/>
      <c r="T46" s="93" t="s">
        <v>101</v>
      </c>
      <c r="U46" s="435" t="s">
        <v>129</v>
      </c>
      <c r="W46" s="133">
        <v>42667</v>
      </c>
      <c r="X46" s="10">
        <v>151.72999999999999</v>
      </c>
      <c r="Y46" s="10">
        <v>153.4</v>
      </c>
      <c r="Z46" s="10">
        <v>150.96</v>
      </c>
      <c r="AA46" s="10">
        <v>153.11000000000001</v>
      </c>
      <c r="AB46" s="95">
        <v>2098500</v>
      </c>
      <c r="AC46" s="10">
        <v>152.94999999999999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154.2132</v>
      </c>
      <c r="Q47" s="2"/>
      <c r="T47" s="93" t="s">
        <v>102</v>
      </c>
      <c r="U47" s="435">
        <v>173.56</v>
      </c>
      <c r="W47" s="133">
        <v>42664</v>
      </c>
      <c r="X47" s="10">
        <v>150.69999999999999</v>
      </c>
      <c r="Y47" s="10">
        <v>150.79</v>
      </c>
      <c r="Z47" s="10">
        <v>149.76</v>
      </c>
      <c r="AA47" s="10">
        <v>150.66</v>
      </c>
      <c r="AB47" s="95">
        <v>1589500</v>
      </c>
      <c r="AC47" s="10">
        <v>150.5</v>
      </c>
      <c r="AD47" s="2"/>
      <c r="AE47" s="138"/>
    </row>
    <row r="48" spans="1:31" x14ac:dyDescent="0.25">
      <c r="O48" s="83">
        <v>1.08</v>
      </c>
      <c r="P48" s="83">
        <f t="shared" si="0"/>
        <v>152.79839999999999</v>
      </c>
      <c r="Q48" s="2"/>
      <c r="T48" s="93" t="s">
        <v>103</v>
      </c>
      <c r="U48" s="435">
        <v>0.94824799999999998</v>
      </c>
      <c r="W48" s="133">
        <v>42663</v>
      </c>
      <c r="X48" s="10">
        <v>151.81</v>
      </c>
      <c r="Y48" s="10">
        <v>152.12</v>
      </c>
      <c r="Z48" s="10">
        <v>151.09</v>
      </c>
      <c r="AA48" s="10">
        <v>151.66</v>
      </c>
      <c r="AB48" s="95">
        <v>2005200</v>
      </c>
      <c r="AC48" s="10">
        <v>151.5</v>
      </c>
      <c r="AD48" s="2"/>
      <c r="AE48" s="138"/>
    </row>
    <row r="49" spans="15:31" x14ac:dyDescent="0.25">
      <c r="O49" s="83">
        <v>1.07</v>
      </c>
      <c r="P49" s="83">
        <f t="shared" si="0"/>
        <v>151.3836</v>
      </c>
      <c r="Q49" s="2"/>
      <c r="T49" s="93" t="s">
        <v>122</v>
      </c>
      <c r="U49" s="435" t="s">
        <v>345</v>
      </c>
      <c r="W49" s="133">
        <v>42662</v>
      </c>
      <c r="X49" s="10">
        <v>151.11000000000001</v>
      </c>
      <c r="Y49" s="10">
        <v>152.03</v>
      </c>
      <c r="Z49" s="10">
        <v>151.01</v>
      </c>
      <c r="AA49" s="10">
        <v>151.80000000000001</v>
      </c>
      <c r="AB49" s="95">
        <v>1859500</v>
      </c>
      <c r="AC49" s="10">
        <v>151.63999999999999</v>
      </c>
      <c r="AD49" s="2"/>
      <c r="AE49" s="138"/>
    </row>
    <row r="50" spans="15:31" x14ac:dyDescent="0.25">
      <c r="O50" s="83">
        <v>1.06</v>
      </c>
      <c r="P50" s="83">
        <f t="shared" si="0"/>
        <v>149.96879999999999</v>
      </c>
      <c r="Q50" s="2"/>
      <c r="T50" s="93"/>
      <c r="U50" s="435"/>
      <c r="W50" s="133">
        <v>42661</v>
      </c>
      <c r="X50" s="10">
        <v>152.19</v>
      </c>
      <c r="Y50" s="10">
        <v>152.32</v>
      </c>
      <c r="Z50" s="10">
        <v>151.06</v>
      </c>
      <c r="AA50" s="10">
        <v>151.66999999999999</v>
      </c>
      <c r="AB50" s="95">
        <v>1727300</v>
      </c>
      <c r="AC50" s="10">
        <v>151.51</v>
      </c>
      <c r="AD50" s="2"/>
      <c r="AE50" s="138"/>
    </row>
    <row r="51" spans="15:31" x14ac:dyDescent="0.25">
      <c r="O51" s="83">
        <v>1.05</v>
      </c>
      <c r="P51" s="83">
        <f t="shared" si="0"/>
        <v>148.554</v>
      </c>
      <c r="Q51" s="2"/>
      <c r="T51" s="93" t="s">
        <v>105</v>
      </c>
      <c r="U51" s="435" t="s">
        <v>609</v>
      </c>
      <c r="W51" s="133">
        <v>42660</v>
      </c>
      <c r="X51" s="10">
        <v>151.85</v>
      </c>
      <c r="Y51" s="10">
        <v>151.85</v>
      </c>
      <c r="Z51" s="10">
        <v>150.30000000000001</v>
      </c>
      <c r="AA51" s="10">
        <v>150.78</v>
      </c>
      <c r="AB51" s="95">
        <v>1614000</v>
      </c>
      <c r="AC51" s="10">
        <v>150.62</v>
      </c>
      <c r="AD51" s="2"/>
      <c r="AE51" s="138"/>
    </row>
    <row r="52" spans="15:31" x14ac:dyDescent="0.25">
      <c r="O52" s="83">
        <v>1.04</v>
      </c>
      <c r="P52" s="83">
        <f t="shared" si="0"/>
        <v>147.13919999999999</v>
      </c>
      <c r="Q52" s="2"/>
      <c r="T52" s="93" t="s">
        <v>106</v>
      </c>
      <c r="U52" s="435" t="s">
        <v>317</v>
      </c>
      <c r="W52" s="133">
        <v>42657</v>
      </c>
      <c r="X52" s="10">
        <v>152.88999999999999</v>
      </c>
      <c r="Y52" s="10">
        <v>152.93</v>
      </c>
      <c r="Z52" s="10">
        <v>151.5</v>
      </c>
      <c r="AA52" s="10">
        <v>151.71</v>
      </c>
      <c r="AB52" s="95">
        <v>1477900</v>
      </c>
      <c r="AC52" s="10">
        <v>151.55000000000001</v>
      </c>
      <c r="AD52" s="2"/>
      <c r="AE52" s="138"/>
    </row>
    <row r="53" spans="15:31" x14ac:dyDescent="0.25">
      <c r="O53" s="83">
        <v>1.03</v>
      </c>
      <c r="P53" s="83">
        <f t="shared" si="0"/>
        <v>145.7244</v>
      </c>
      <c r="Q53" s="2"/>
      <c r="T53" s="93" t="s">
        <v>107</v>
      </c>
      <c r="U53" s="436">
        <v>879530</v>
      </c>
      <c r="W53" s="133">
        <v>42656</v>
      </c>
      <c r="X53" s="10">
        <v>152.75</v>
      </c>
      <c r="Y53" s="10">
        <v>153.13999999999999</v>
      </c>
      <c r="Z53" s="10">
        <v>151.11000000000001</v>
      </c>
      <c r="AA53" s="10">
        <v>152.03</v>
      </c>
      <c r="AB53" s="95">
        <v>2191800</v>
      </c>
      <c r="AC53" s="10">
        <v>151.87</v>
      </c>
      <c r="AD53" s="2"/>
      <c r="AE53" s="138"/>
    </row>
    <row r="54" spans="15:31" x14ac:dyDescent="0.25">
      <c r="O54" s="83">
        <v>1.02</v>
      </c>
      <c r="P54" s="83">
        <f t="shared" si="0"/>
        <v>144.30959999999999</v>
      </c>
      <c r="Q54" s="2"/>
      <c r="T54" s="93" t="s">
        <v>110</v>
      </c>
      <c r="U54" s="436">
        <v>1958440</v>
      </c>
      <c r="W54" s="133">
        <v>42655</v>
      </c>
      <c r="X54" s="10">
        <v>154.99</v>
      </c>
      <c r="Y54" s="10">
        <v>155.26</v>
      </c>
      <c r="Z54" s="10">
        <v>153.59</v>
      </c>
      <c r="AA54" s="10">
        <v>153.80000000000001</v>
      </c>
      <c r="AB54" s="95">
        <v>1088600</v>
      </c>
      <c r="AC54" s="10">
        <v>153.63999999999999</v>
      </c>
      <c r="AD54" s="2"/>
      <c r="AE54" s="138"/>
    </row>
    <row r="55" spans="15:31" x14ac:dyDescent="0.25">
      <c r="O55" s="83">
        <v>1.01</v>
      </c>
      <c r="P55" s="83">
        <f t="shared" si="0"/>
        <v>142.8948</v>
      </c>
      <c r="Q55" s="2"/>
      <c r="T55" s="93" t="s">
        <v>108</v>
      </c>
      <c r="U55" s="435" t="s">
        <v>610</v>
      </c>
      <c r="W55" s="133">
        <v>42654</v>
      </c>
      <c r="X55" s="10">
        <v>156</v>
      </c>
      <c r="Y55" s="10">
        <v>156.59</v>
      </c>
      <c r="Z55" s="10">
        <v>153.79</v>
      </c>
      <c r="AA55" s="10">
        <v>154.9</v>
      </c>
      <c r="AB55" s="95">
        <v>2697500</v>
      </c>
      <c r="AC55" s="10">
        <v>154.74</v>
      </c>
      <c r="AD55" s="2"/>
      <c r="AE55" s="138"/>
    </row>
    <row r="56" spans="15:31" x14ac:dyDescent="0.25">
      <c r="O56" s="83">
        <v>1</v>
      </c>
      <c r="P56" s="83">
        <f t="shared" si="0"/>
        <v>141.47999999999999</v>
      </c>
      <c r="Q56" s="2"/>
      <c r="T56" s="93" t="s">
        <v>111</v>
      </c>
      <c r="U56" s="435">
        <v>28.46</v>
      </c>
      <c r="W56" s="133">
        <v>42653</v>
      </c>
      <c r="X56" s="10">
        <v>159.24</v>
      </c>
      <c r="Y56" s="10">
        <v>160.1</v>
      </c>
      <c r="Z56" s="10">
        <v>158.55000000000001</v>
      </c>
      <c r="AA56" s="10">
        <v>159.11000000000001</v>
      </c>
      <c r="AB56" s="95">
        <v>927800</v>
      </c>
      <c r="AC56" s="10">
        <v>158.94999999999999</v>
      </c>
      <c r="AD56" s="2"/>
      <c r="AE56" s="138"/>
    </row>
    <row r="57" spans="15:31" x14ac:dyDescent="0.25">
      <c r="O57" s="83">
        <v>0.99</v>
      </c>
      <c r="P57" s="83">
        <f t="shared" si="0"/>
        <v>140.06519999999998</v>
      </c>
      <c r="Q57" s="2"/>
      <c r="T57" s="93" t="s">
        <v>112</v>
      </c>
      <c r="U57" s="435">
        <v>5</v>
      </c>
      <c r="W57" s="133">
        <v>42650</v>
      </c>
      <c r="X57" s="10">
        <v>159</v>
      </c>
      <c r="Y57" s="10">
        <v>159</v>
      </c>
      <c r="Z57" s="10">
        <v>157</v>
      </c>
      <c r="AA57" s="10">
        <v>158.21</v>
      </c>
      <c r="AB57" s="95">
        <v>1087000</v>
      </c>
      <c r="AC57" s="10">
        <v>158.05000000000001</v>
      </c>
      <c r="AD57" s="2"/>
      <c r="AE57" s="138"/>
    </row>
    <row r="58" spans="15:31" x14ac:dyDescent="0.25">
      <c r="O58" s="83">
        <v>0.98</v>
      </c>
      <c r="P58" s="83">
        <f t="shared" si="0"/>
        <v>138.65039999999999</v>
      </c>
      <c r="Q58" s="2"/>
      <c r="T58" s="93" t="s">
        <v>109</v>
      </c>
      <c r="U58" s="435" t="s">
        <v>611</v>
      </c>
      <c r="W58" s="133">
        <v>42649</v>
      </c>
      <c r="X58" s="10">
        <v>158.51</v>
      </c>
      <c r="Y58" s="10">
        <v>158.51</v>
      </c>
      <c r="Z58" s="10">
        <v>157.21</v>
      </c>
      <c r="AA58" s="10">
        <v>158.44</v>
      </c>
      <c r="AB58" s="95">
        <v>998100</v>
      </c>
      <c r="AC58" s="10">
        <v>158.28</v>
      </c>
      <c r="AD58" s="2"/>
      <c r="AE58" s="138"/>
    </row>
    <row r="59" spans="15:31" x14ac:dyDescent="0.25">
      <c r="O59" s="83">
        <v>0.97</v>
      </c>
      <c r="P59" s="83">
        <f t="shared" si="0"/>
        <v>137.23559999999998</v>
      </c>
      <c r="W59" s="133">
        <v>42648</v>
      </c>
      <c r="X59" s="10">
        <v>158.41</v>
      </c>
      <c r="Y59" s="10">
        <v>158.80000000000001</v>
      </c>
      <c r="Z59" s="10">
        <v>157.68</v>
      </c>
      <c r="AA59" s="10">
        <v>158.28</v>
      </c>
      <c r="AB59" s="95">
        <v>1171500</v>
      </c>
      <c r="AC59" s="10">
        <v>158.12</v>
      </c>
      <c r="AD59" s="2"/>
      <c r="AE59" s="138"/>
    </row>
    <row r="60" spans="15:31" x14ac:dyDescent="0.25">
      <c r="O60" s="83">
        <v>0.96</v>
      </c>
      <c r="P60" s="83">
        <f t="shared" si="0"/>
        <v>135.82079999999999</v>
      </c>
      <c r="W60" s="133">
        <v>42647</v>
      </c>
      <c r="X60" s="10">
        <v>158.97999999999999</v>
      </c>
      <c r="Y60" s="10">
        <v>159.44</v>
      </c>
      <c r="Z60" s="10">
        <v>156.47</v>
      </c>
      <c r="AA60" s="10">
        <v>157.57</v>
      </c>
      <c r="AB60" s="95">
        <v>1124700</v>
      </c>
      <c r="AC60" s="10">
        <v>157.41</v>
      </c>
      <c r="AD60" s="2"/>
      <c r="AE60" s="138"/>
    </row>
    <row r="61" spans="15:31" x14ac:dyDescent="0.25">
      <c r="O61" s="83">
        <v>0.95</v>
      </c>
      <c r="P61" s="83">
        <f t="shared" si="0"/>
        <v>134.40599999999998</v>
      </c>
      <c r="W61" s="133">
        <v>42646</v>
      </c>
      <c r="X61" s="10">
        <v>157.94999999999999</v>
      </c>
      <c r="Y61" s="10">
        <v>159.22</v>
      </c>
      <c r="Z61" s="10">
        <v>157.57</v>
      </c>
      <c r="AA61" s="10">
        <v>159.12</v>
      </c>
      <c r="AB61" s="95">
        <v>1304500</v>
      </c>
      <c r="AC61" s="10">
        <v>158.96</v>
      </c>
      <c r="AD61" s="2"/>
      <c r="AE61" s="138"/>
    </row>
    <row r="62" spans="15:31" x14ac:dyDescent="0.25">
      <c r="O62" s="83">
        <v>0.94</v>
      </c>
      <c r="P62" s="83">
        <f t="shared" si="0"/>
        <v>132.99119999999999</v>
      </c>
      <c r="W62" s="133">
        <v>42643</v>
      </c>
      <c r="X62" s="10">
        <v>156.69999999999999</v>
      </c>
      <c r="Y62" s="10">
        <v>159.53</v>
      </c>
      <c r="Z62" s="10">
        <v>156.69999999999999</v>
      </c>
      <c r="AA62" s="10">
        <v>159.06</v>
      </c>
      <c r="AB62" s="95">
        <v>1985900</v>
      </c>
      <c r="AC62" s="10">
        <v>158.9</v>
      </c>
      <c r="AD62" s="2"/>
      <c r="AE62" s="138"/>
    </row>
    <row r="63" spans="15:31" x14ac:dyDescent="0.25">
      <c r="O63" s="83">
        <v>0.93</v>
      </c>
      <c r="P63" s="83">
        <f t="shared" si="0"/>
        <v>131.57640000000001</v>
      </c>
      <c r="W63" s="133">
        <v>42642</v>
      </c>
      <c r="X63" s="10">
        <v>158.63</v>
      </c>
      <c r="Y63" s="10">
        <v>159.27000000000001</v>
      </c>
      <c r="Z63" s="10">
        <v>155.34</v>
      </c>
      <c r="AA63" s="10">
        <v>156.06</v>
      </c>
      <c r="AB63" s="95">
        <v>1473900</v>
      </c>
      <c r="AC63" s="10">
        <v>155.9</v>
      </c>
      <c r="AD63" s="2"/>
      <c r="AE63" s="138"/>
    </row>
    <row r="64" spans="15:31" x14ac:dyDescent="0.25">
      <c r="O64" s="83">
        <v>0.92</v>
      </c>
      <c r="P64" s="83">
        <f t="shared" si="0"/>
        <v>130.16159999999999</v>
      </c>
      <c r="W64" s="133">
        <v>42641</v>
      </c>
      <c r="X64" s="10">
        <v>159.09</v>
      </c>
      <c r="Y64" s="10">
        <v>159.09</v>
      </c>
      <c r="Z64" s="10">
        <v>157.13999999999999</v>
      </c>
      <c r="AA64" s="10">
        <v>158.63999999999999</v>
      </c>
      <c r="AB64" s="95">
        <v>946700</v>
      </c>
      <c r="AC64" s="10">
        <v>158.47999999999999</v>
      </c>
      <c r="AD64" s="2"/>
      <c r="AE64" s="138"/>
    </row>
    <row r="65" spans="15:31" x14ac:dyDescent="0.25">
      <c r="O65" s="83">
        <v>0.91</v>
      </c>
      <c r="P65" s="83">
        <f t="shared" si="0"/>
        <v>128.74680000000001</v>
      </c>
      <c r="W65" s="133">
        <v>42640</v>
      </c>
      <c r="X65" s="10">
        <v>156.44999999999999</v>
      </c>
      <c r="Y65" s="10">
        <v>159.02000000000001</v>
      </c>
      <c r="Z65" s="10">
        <v>155.83000000000001</v>
      </c>
      <c r="AA65" s="10">
        <v>158.88</v>
      </c>
      <c r="AB65" s="95">
        <v>1874200</v>
      </c>
      <c r="AC65" s="10">
        <v>158.72</v>
      </c>
      <c r="AD65" s="2"/>
      <c r="AE65" s="138"/>
    </row>
    <row r="66" spans="15:31" x14ac:dyDescent="0.25">
      <c r="O66" s="83">
        <v>0.9</v>
      </c>
      <c r="P66" s="83">
        <f t="shared" si="0"/>
        <v>127.33199999999999</v>
      </c>
      <c r="W66" s="133">
        <v>42639</v>
      </c>
      <c r="X66" s="10">
        <v>156.97999999999999</v>
      </c>
      <c r="Y66" s="10">
        <v>156.97999999999999</v>
      </c>
      <c r="Z66" s="10">
        <v>155.61000000000001</v>
      </c>
      <c r="AA66" s="10">
        <v>156.16</v>
      </c>
      <c r="AB66" s="95">
        <v>1650500</v>
      </c>
      <c r="AC66" s="10">
        <v>156</v>
      </c>
      <c r="AD66" s="2"/>
      <c r="AE66" s="138"/>
    </row>
    <row r="67" spans="15:31" x14ac:dyDescent="0.25">
      <c r="W67" s="133">
        <v>42636</v>
      </c>
      <c r="X67" s="10">
        <v>156.85</v>
      </c>
      <c r="Y67" s="10">
        <v>158.15</v>
      </c>
      <c r="Z67" s="10">
        <v>156.71</v>
      </c>
      <c r="AA67" s="10">
        <v>157.66</v>
      </c>
      <c r="AB67" s="95">
        <v>1626200</v>
      </c>
      <c r="AC67" s="10">
        <v>157.5</v>
      </c>
      <c r="AD67" s="2"/>
      <c r="AE67" s="138"/>
    </row>
    <row r="68" spans="15:31" x14ac:dyDescent="0.25">
      <c r="W68" s="133">
        <v>42635</v>
      </c>
      <c r="X68" s="10">
        <v>156.41</v>
      </c>
      <c r="Y68" s="10">
        <v>158.11000000000001</v>
      </c>
      <c r="Z68" s="10">
        <v>155.68</v>
      </c>
      <c r="AA68" s="10">
        <v>157.66</v>
      </c>
      <c r="AB68" s="95">
        <v>1599000</v>
      </c>
      <c r="AC68" s="10">
        <v>157.5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28:F32">
    <cfRule type="expression" dxfId="41" priority="15">
      <formula>F25&gt;0</formula>
    </cfRule>
    <cfRule type="expression" dxfId="40" priority="16">
      <formula>F25&lt;0</formula>
    </cfRule>
  </conditionalFormatting>
  <conditionalFormatting sqref="H25:H26 H28:H32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">
    <cfRule type="expression" dxfId="29" priority="3">
      <formula>F27&gt;0</formula>
    </cfRule>
    <cfRule type="expression" dxfId="28" priority="4">
      <formula>F27&lt;0</formula>
    </cfRule>
  </conditionalFormatting>
  <conditionalFormatting sqref="H27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142</v>
      </c>
      <c r="W2" s="133">
        <v>42727</v>
      </c>
      <c r="X2" s="10">
        <v>40.6</v>
      </c>
      <c r="Y2" s="10">
        <v>40.799999999999997</v>
      </c>
      <c r="Z2" s="10">
        <v>40.35</v>
      </c>
      <c r="AA2" s="10">
        <v>40.65</v>
      </c>
      <c r="AB2" s="95">
        <v>244700</v>
      </c>
      <c r="AC2" s="10">
        <v>40.65</v>
      </c>
      <c r="AD2" s="2">
        <f>Y2-Z2</f>
        <v>0.44999999999999574</v>
      </c>
      <c r="AE2" s="138">
        <f>AC2/AC3-1</f>
        <v>2.4660912453762229E-3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39.950000000000003</v>
      </c>
      <c r="W3" s="133">
        <v>42726</v>
      </c>
      <c r="X3" s="10">
        <v>40.65</v>
      </c>
      <c r="Y3" s="10">
        <v>40.700000000000003</v>
      </c>
      <c r="Z3" s="10">
        <v>40.299999999999997</v>
      </c>
      <c r="AA3" s="10">
        <v>40.549999999999997</v>
      </c>
      <c r="AB3" s="95">
        <v>476800</v>
      </c>
      <c r="AC3" s="10">
        <v>40.549999999999997</v>
      </c>
      <c r="AD3" s="2">
        <f t="shared" ref="AD3:AD66" si="0">Y3-Z3</f>
        <v>0.40000000000000568</v>
      </c>
      <c r="AE3" s="138">
        <f t="shared" ref="AE3:AE66" si="1">AC3/AC4-1</f>
        <v>-4.9079754601227821E-3</v>
      </c>
      <c r="AI3" t="s">
        <v>170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39.950000000000003</v>
      </c>
      <c r="R4" s="506">
        <v>0</v>
      </c>
      <c r="W4" s="133">
        <v>42725</v>
      </c>
      <c r="X4" s="10">
        <v>41</v>
      </c>
      <c r="Y4" s="10">
        <v>41.15</v>
      </c>
      <c r="Z4" s="10">
        <v>40.450000000000003</v>
      </c>
      <c r="AA4" s="10">
        <v>40.75</v>
      </c>
      <c r="AB4" s="95">
        <v>1286400</v>
      </c>
      <c r="AC4" s="10">
        <v>40.75</v>
      </c>
      <c r="AD4" s="2">
        <f t="shared" si="0"/>
        <v>0.69999999999999574</v>
      </c>
      <c r="AE4" s="138">
        <f t="shared" si="1"/>
        <v>-4.8840048840049777E-3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40.5</v>
      </c>
      <c r="Y5" s="10">
        <v>41.05</v>
      </c>
      <c r="Z5" s="10">
        <v>40.4</v>
      </c>
      <c r="AA5" s="10">
        <v>40.950000000000003</v>
      </c>
      <c r="AB5" s="95">
        <v>634400</v>
      </c>
      <c r="AC5" s="10">
        <v>40.950000000000003</v>
      </c>
      <c r="AD5" s="2">
        <f t="shared" si="0"/>
        <v>0.64999999999999858</v>
      </c>
      <c r="AE5" s="138">
        <f t="shared" si="1"/>
        <v>2.1197007481296826E-2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39.6</v>
      </c>
      <c r="Y6" s="10">
        <v>40.200000000000003</v>
      </c>
      <c r="Z6" s="10">
        <v>39.6</v>
      </c>
      <c r="AA6" s="10">
        <v>40.1</v>
      </c>
      <c r="AB6" s="95">
        <v>443300</v>
      </c>
      <c r="AC6" s="10">
        <v>40.1</v>
      </c>
      <c r="AD6" s="2">
        <f t="shared" si="0"/>
        <v>0.60000000000000142</v>
      </c>
      <c r="AE6" s="138">
        <f t="shared" si="1"/>
        <v>1.1349306431273742E-2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182</v>
      </c>
      <c r="Q7" s="2">
        <f>Q10+Q8</f>
        <v>529.88000000000284</v>
      </c>
      <c r="R7">
        <v>0</v>
      </c>
      <c r="W7" s="133">
        <v>42720</v>
      </c>
      <c r="X7" s="10">
        <v>39.4</v>
      </c>
      <c r="Y7" s="10">
        <v>39.799999999999997</v>
      </c>
      <c r="Z7" s="10">
        <v>39.25</v>
      </c>
      <c r="AA7" s="10">
        <v>39.65</v>
      </c>
      <c r="AB7" s="95">
        <v>880600</v>
      </c>
      <c r="AC7" s="10">
        <v>39.65</v>
      </c>
      <c r="AD7" s="2">
        <f t="shared" si="0"/>
        <v>0.54999999999999716</v>
      </c>
      <c r="AE7" s="138">
        <f t="shared" si="1"/>
        <v>3.7974683544304E-3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39.299999999999997</v>
      </c>
      <c r="Y8" s="10">
        <v>40.08</v>
      </c>
      <c r="Z8" s="10">
        <v>39.200000000000003</v>
      </c>
      <c r="AA8" s="10">
        <v>39.5</v>
      </c>
      <c r="AB8" s="95">
        <v>285500</v>
      </c>
      <c r="AC8" s="10">
        <v>39.5</v>
      </c>
      <c r="AD8" s="2">
        <f t="shared" si="0"/>
        <v>0.87999999999999545</v>
      </c>
      <c r="AE8" s="138">
        <f t="shared" si="1"/>
        <v>2.5380710659899108E-3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216</v>
      </c>
      <c r="Q9" s="138">
        <f>IF(Q2=0, 0, Q8/Q6)</f>
        <v>0</v>
      </c>
      <c r="W9" s="133">
        <v>42718</v>
      </c>
      <c r="X9" s="10">
        <v>40.049999999999997</v>
      </c>
      <c r="Y9" s="10">
        <v>40.549999999999997</v>
      </c>
      <c r="Z9" s="10">
        <v>39.35</v>
      </c>
      <c r="AA9" s="10">
        <v>39.4</v>
      </c>
      <c r="AB9" s="95">
        <v>548800</v>
      </c>
      <c r="AC9" s="10">
        <v>39.4</v>
      </c>
      <c r="AD9" s="2">
        <f t="shared" si="0"/>
        <v>1.1999999999999957</v>
      </c>
      <c r="AE9" s="138">
        <f t="shared" si="1"/>
        <v>-1.8679950186799466E-2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215</v>
      </c>
      <c r="P10" s="34"/>
      <c r="Q10" s="2">
        <f>M36</f>
        <v>529.88000000000284</v>
      </c>
      <c r="W10" s="133">
        <v>42717</v>
      </c>
      <c r="X10" s="10">
        <v>40.049999999999997</v>
      </c>
      <c r="Y10" s="10">
        <v>40.5</v>
      </c>
      <c r="Z10" s="10">
        <v>39.5</v>
      </c>
      <c r="AA10" s="10">
        <v>40.15</v>
      </c>
      <c r="AB10" s="95">
        <v>789100</v>
      </c>
      <c r="AC10" s="10">
        <v>40.15</v>
      </c>
      <c r="AD10" s="2">
        <f t="shared" si="0"/>
        <v>1</v>
      </c>
      <c r="AE10" s="138">
        <f t="shared" si="1"/>
        <v>7.5282308657464991E-3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179</v>
      </c>
      <c r="P11" s="34"/>
      <c r="Q11" s="138">
        <f>IF(U58="N/A (N/A)", 0, VALUE(TRIM(CLEAN(MID(U58, FIND("(", U58)+1, 5)))))</f>
        <v>2.5600000000000001E-2</v>
      </c>
      <c r="W11" s="133">
        <v>42716</v>
      </c>
      <c r="X11" s="10">
        <v>39.25</v>
      </c>
      <c r="Y11" s="10">
        <v>39.9</v>
      </c>
      <c r="Z11" s="10">
        <v>38.9</v>
      </c>
      <c r="AA11" s="10">
        <v>39.85</v>
      </c>
      <c r="AB11" s="95">
        <v>706200</v>
      </c>
      <c r="AC11" s="10">
        <v>39.85</v>
      </c>
      <c r="AD11" s="2">
        <f t="shared" si="0"/>
        <v>1</v>
      </c>
      <c r="AE11" s="138">
        <f t="shared" si="1"/>
        <v>1.3994910941475869E-2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42713</v>
      </c>
      <c r="X12" s="10">
        <v>40.049999999999997</v>
      </c>
      <c r="Y12" s="10">
        <v>40.299999999999997</v>
      </c>
      <c r="Z12" s="10">
        <v>39.1</v>
      </c>
      <c r="AA12" s="10">
        <v>39.299999999999997</v>
      </c>
      <c r="AB12" s="95">
        <v>685500</v>
      </c>
      <c r="AC12" s="10">
        <v>39.299999999999997</v>
      </c>
      <c r="AD12" s="2">
        <f t="shared" si="0"/>
        <v>1.1999999999999957</v>
      </c>
      <c r="AE12" s="138">
        <f t="shared" si="1"/>
        <v>-2.2388059701492713E-2</v>
      </c>
    </row>
    <row r="13" spans="1:43" x14ac:dyDescent="0.25">
      <c r="W13" s="133">
        <v>42712</v>
      </c>
      <c r="X13" s="10">
        <v>39.6</v>
      </c>
      <c r="Y13" s="10">
        <v>40.35</v>
      </c>
      <c r="Z13" s="10">
        <v>39.1</v>
      </c>
      <c r="AA13" s="10">
        <v>40.200000000000003</v>
      </c>
      <c r="AB13" s="95">
        <v>633900</v>
      </c>
      <c r="AC13" s="10">
        <v>40.200000000000003</v>
      </c>
      <c r="AD13" s="2">
        <f t="shared" si="0"/>
        <v>1.25</v>
      </c>
      <c r="AE13" s="138">
        <f t="shared" si="1"/>
        <v>6.2578222778473247E-3</v>
      </c>
    </row>
    <row r="14" spans="1:43" x14ac:dyDescent="0.25">
      <c r="W14" s="133">
        <v>42711</v>
      </c>
      <c r="X14" s="10">
        <v>39.200000000000003</v>
      </c>
      <c r="Y14" s="10">
        <v>40.1</v>
      </c>
      <c r="Z14" s="10">
        <v>39</v>
      </c>
      <c r="AA14" s="10">
        <v>39.950000000000003</v>
      </c>
      <c r="AB14" s="95">
        <v>561000</v>
      </c>
      <c r="AC14" s="10">
        <v>39.950000000000003</v>
      </c>
      <c r="AD14" s="2">
        <f t="shared" si="0"/>
        <v>1.1000000000000014</v>
      </c>
      <c r="AE14" s="138">
        <f t="shared" si="1"/>
        <v>2.1739130434782705E-2</v>
      </c>
    </row>
    <row r="15" spans="1:43" x14ac:dyDescent="0.25">
      <c r="W15" s="133">
        <v>42710</v>
      </c>
      <c r="X15" s="10">
        <v>39</v>
      </c>
      <c r="Y15" s="10">
        <v>39.35</v>
      </c>
      <c r="Z15" s="10">
        <v>38.75</v>
      </c>
      <c r="AA15" s="10">
        <v>39.1</v>
      </c>
      <c r="AB15" s="95">
        <v>1335700</v>
      </c>
      <c r="AC15" s="10">
        <v>39.1</v>
      </c>
      <c r="AD15" s="2">
        <f t="shared" si="0"/>
        <v>0.60000000000000142</v>
      </c>
      <c r="AE15" s="138">
        <f t="shared" si="1"/>
        <v>-1.2771392081736277E-3</v>
      </c>
    </row>
    <row r="16" spans="1:43" x14ac:dyDescent="0.25">
      <c r="W16" s="133">
        <v>42709</v>
      </c>
      <c r="X16" s="10">
        <v>39.75</v>
      </c>
      <c r="Y16" s="10">
        <v>40.15</v>
      </c>
      <c r="Z16" s="10">
        <v>39.049999999999997</v>
      </c>
      <c r="AA16" s="10">
        <v>39.15</v>
      </c>
      <c r="AB16" s="95">
        <v>605000</v>
      </c>
      <c r="AC16" s="10">
        <v>39.15</v>
      </c>
      <c r="AD16" s="2">
        <f t="shared" si="0"/>
        <v>1.1000000000000014</v>
      </c>
      <c r="AE16" s="138">
        <f t="shared" si="1"/>
        <v>-7.6045627376426506E-3</v>
      </c>
    </row>
    <row r="17" spans="1:31" x14ac:dyDescent="0.25">
      <c r="W17" s="133">
        <v>42706</v>
      </c>
      <c r="X17" s="10">
        <v>39.1</v>
      </c>
      <c r="Y17" s="10">
        <v>39.58</v>
      </c>
      <c r="Z17" s="10">
        <v>38.85</v>
      </c>
      <c r="AA17" s="10">
        <v>39.450000000000003</v>
      </c>
      <c r="AB17" s="95">
        <v>635600</v>
      </c>
      <c r="AC17" s="10">
        <v>39.450000000000003</v>
      </c>
      <c r="AD17" s="2">
        <f t="shared" si="0"/>
        <v>0.72999999999999687</v>
      </c>
      <c r="AE17" s="138">
        <f t="shared" si="1"/>
        <v>8.9514066496163558E-3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42705</v>
      </c>
      <c r="X18" s="10">
        <v>39.4</v>
      </c>
      <c r="Y18" s="10">
        <v>40</v>
      </c>
      <c r="Z18" s="10">
        <v>39.03</v>
      </c>
      <c r="AA18" s="10">
        <v>39.1</v>
      </c>
      <c r="AB18" s="95">
        <v>1240200</v>
      </c>
      <c r="AC18" s="10">
        <v>39.1</v>
      </c>
      <c r="AD18" s="2">
        <f t="shared" si="0"/>
        <v>0.96999999999999886</v>
      </c>
      <c r="AE18" s="138">
        <f t="shared" si="1"/>
        <v>1.2804097311140961E-3</v>
      </c>
    </row>
    <row r="19" spans="1:31" x14ac:dyDescent="0.25">
      <c r="W19" s="133">
        <v>42704</v>
      </c>
      <c r="X19" s="10">
        <v>39.35</v>
      </c>
      <c r="Y19" s="10">
        <v>39.450000000000003</v>
      </c>
      <c r="Z19" s="10">
        <v>38.700000000000003</v>
      </c>
      <c r="AA19" s="10">
        <v>39.049999999999997</v>
      </c>
      <c r="AB19" s="95">
        <v>845100</v>
      </c>
      <c r="AC19" s="10">
        <v>39.049999999999997</v>
      </c>
      <c r="AD19" s="2">
        <f t="shared" si="0"/>
        <v>0.75</v>
      </c>
      <c r="AE19" s="138">
        <f t="shared" si="1"/>
        <v>1.0349288486416475E-2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I20" s="194" t="s">
        <v>156</v>
      </c>
      <c r="W20" s="133">
        <v>42703</v>
      </c>
      <c r="X20" s="10">
        <v>39</v>
      </c>
      <c r="Y20" s="10">
        <v>39.25</v>
      </c>
      <c r="Z20" s="10">
        <v>38.6</v>
      </c>
      <c r="AA20" s="10">
        <v>38.65</v>
      </c>
      <c r="AB20" s="95">
        <v>209800</v>
      </c>
      <c r="AC20" s="10">
        <v>38.65</v>
      </c>
      <c r="AD20" s="2">
        <f t="shared" si="0"/>
        <v>0.64999999999999858</v>
      </c>
      <c r="AE20" s="138">
        <f t="shared" si="1"/>
        <v>-1.40306122448981E-2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42702</v>
      </c>
      <c r="X21" s="10">
        <v>39.549999999999997</v>
      </c>
      <c r="Y21" s="10">
        <v>39.700000000000003</v>
      </c>
      <c r="Z21" s="10">
        <v>39.049999999999997</v>
      </c>
      <c r="AA21" s="10">
        <v>39.200000000000003</v>
      </c>
      <c r="AB21" s="95">
        <v>399700</v>
      </c>
      <c r="AC21" s="10">
        <v>39.200000000000003</v>
      </c>
      <c r="AD21" s="2">
        <f t="shared" si="0"/>
        <v>0.65000000000000568</v>
      </c>
      <c r="AE21" s="138">
        <f t="shared" si="1"/>
        <v>-1.0101010101010055E-2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42699</v>
      </c>
      <c r="X22" s="10">
        <v>39.6</v>
      </c>
      <c r="Y22" s="10">
        <v>39.75</v>
      </c>
      <c r="Z22" s="10">
        <v>39.35</v>
      </c>
      <c r="AA22" s="10">
        <v>39.6</v>
      </c>
      <c r="AB22" s="95">
        <v>201400</v>
      </c>
      <c r="AC22" s="10">
        <v>39.6</v>
      </c>
      <c r="AD22" s="2">
        <f t="shared" si="0"/>
        <v>0.39999999999999858</v>
      </c>
      <c r="AE22" s="138">
        <f t="shared" si="1"/>
        <v>1.2642225031607168E-3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42697</v>
      </c>
      <c r="X23" s="10">
        <v>39.65</v>
      </c>
      <c r="Y23" s="10">
        <v>39.9</v>
      </c>
      <c r="Z23" s="10">
        <v>39.4</v>
      </c>
      <c r="AA23" s="10">
        <v>39.549999999999997</v>
      </c>
      <c r="AB23" s="95">
        <v>725800</v>
      </c>
      <c r="AC23" s="10">
        <v>39.549999999999997</v>
      </c>
      <c r="AD23" s="2">
        <f t="shared" si="0"/>
        <v>0.5</v>
      </c>
      <c r="AE23" s="138">
        <f t="shared" si="1"/>
        <v>-2.5220680958386588E-3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42696</v>
      </c>
      <c r="X24" s="10">
        <v>39</v>
      </c>
      <c r="Y24" s="10">
        <v>39.700000000000003</v>
      </c>
      <c r="Z24" s="10">
        <v>38.549999999999997</v>
      </c>
      <c r="AA24" s="10">
        <v>39.65</v>
      </c>
      <c r="AB24" s="95">
        <v>908100</v>
      </c>
      <c r="AC24" s="10">
        <v>39.65</v>
      </c>
      <c r="AD24" s="2">
        <f t="shared" si="0"/>
        <v>1.1500000000000057</v>
      </c>
      <c r="AE24" s="138">
        <f t="shared" si="1"/>
        <v>2.7202072538859978E-2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42695</v>
      </c>
      <c r="X25" s="10">
        <v>38.6</v>
      </c>
      <c r="Y25" s="10">
        <v>39.479999999999997</v>
      </c>
      <c r="Z25" s="10">
        <v>38.53</v>
      </c>
      <c r="AA25" s="10">
        <v>38.6</v>
      </c>
      <c r="AB25" s="95">
        <v>1120500</v>
      </c>
      <c r="AC25" s="10">
        <v>38.6</v>
      </c>
      <c r="AD25" s="2">
        <f t="shared" si="0"/>
        <v>0.94999999999999574</v>
      </c>
      <c r="AE25" s="138">
        <f t="shared" si="1"/>
        <v>9.1503267973855884E-3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42692</v>
      </c>
      <c r="X26" s="10">
        <v>38.200000000000003</v>
      </c>
      <c r="Y26" s="10">
        <v>38.6</v>
      </c>
      <c r="Z26" s="10">
        <v>37.9</v>
      </c>
      <c r="AA26" s="10">
        <v>38.25</v>
      </c>
      <c r="AB26" s="95">
        <v>698700</v>
      </c>
      <c r="AC26" s="10">
        <v>38.25</v>
      </c>
      <c r="AD26" s="2">
        <f t="shared" si="0"/>
        <v>0.70000000000000284</v>
      </c>
      <c r="AE26" s="138" t="e">
        <f t="shared" si="1"/>
        <v>#DIV/0!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42692</v>
      </c>
      <c r="X27" s="10" t="s">
        <v>139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42691</v>
      </c>
      <c r="X28" s="10">
        <v>38.15</v>
      </c>
      <c r="Y28" s="10">
        <v>38.700000000000003</v>
      </c>
      <c r="Z28" s="10">
        <v>37.799999999999997</v>
      </c>
      <c r="AA28" s="10">
        <v>38.6</v>
      </c>
      <c r="AB28" s="95">
        <v>642500</v>
      </c>
      <c r="AC28" s="10">
        <v>38.340000000000003</v>
      </c>
      <c r="AD28" s="2">
        <f t="shared" si="0"/>
        <v>0.90000000000000568</v>
      </c>
      <c r="AE28" s="138">
        <f t="shared" si="1"/>
        <v>-1.3024225058608785E-3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42690</v>
      </c>
      <c r="X29" s="10">
        <v>39.25</v>
      </c>
      <c r="Y29" s="10">
        <v>39.4</v>
      </c>
      <c r="Z29" s="10">
        <v>38.15</v>
      </c>
      <c r="AA29" s="10">
        <v>38.65</v>
      </c>
      <c r="AB29" s="95">
        <v>607300</v>
      </c>
      <c r="AC29" s="10">
        <v>38.39</v>
      </c>
      <c r="AD29" s="2">
        <f t="shared" si="0"/>
        <v>1.25</v>
      </c>
      <c r="AE29" s="138">
        <f t="shared" si="1"/>
        <v>-2.5139664804469275E-2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42689</v>
      </c>
      <c r="X30" s="10">
        <v>38.950000000000003</v>
      </c>
      <c r="Y30" s="10">
        <v>39.75</v>
      </c>
      <c r="Z30" s="10">
        <v>38.61</v>
      </c>
      <c r="AA30" s="10">
        <v>39.65</v>
      </c>
      <c r="AB30" s="95">
        <v>462700</v>
      </c>
      <c r="AC30" s="10">
        <v>39.380000000000003</v>
      </c>
      <c r="AD30" s="2">
        <f t="shared" si="0"/>
        <v>1.1400000000000006</v>
      </c>
      <c r="AE30" s="138">
        <f t="shared" si="1"/>
        <v>1.2599640010285462E-2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42688</v>
      </c>
      <c r="X31" s="10">
        <v>38.85</v>
      </c>
      <c r="Y31" s="10">
        <v>39.15</v>
      </c>
      <c r="Z31" s="10">
        <v>38.4</v>
      </c>
      <c r="AA31" s="10">
        <v>39.15</v>
      </c>
      <c r="AB31" s="95">
        <v>921500</v>
      </c>
      <c r="AC31" s="10">
        <v>38.89</v>
      </c>
      <c r="AD31" s="2">
        <f t="shared" si="0"/>
        <v>0.75</v>
      </c>
      <c r="AE31" s="138">
        <f t="shared" si="1"/>
        <v>1.9664394336654345E-2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42685</v>
      </c>
      <c r="X32" s="10">
        <v>38.15</v>
      </c>
      <c r="Y32" s="10">
        <v>38.75</v>
      </c>
      <c r="Z32" s="10">
        <v>37.9</v>
      </c>
      <c r="AA32" s="10">
        <v>38.4</v>
      </c>
      <c r="AB32" s="95">
        <v>709600</v>
      </c>
      <c r="AC32" s="10">
        <v>38.14</v>
      </c>
      <c r="AD32" s="2">
        <f t="shared" si="0"/>
        <v>0.85000000000000142</v>
      </c>
      <c r="AE32" s="138">
        <f t="shared" si="1"/>
        <v>-1.3092432573971191E-3</v>
      </c>
    </row>
    <row r="33" spans="1:31" x14ac:dyDescent="0.25">
      <c r="W33" s="133">
        <v>42684</v>
      </c>
      <c r="X33" s="10">
        <v>36.950000000000003</v>
      </c>
      <c r="Y33" s="10">
        <v>39</v>
      </c>
      <c r="Z33" s="10">
        <v>36.950000000000003</v>
      </c>
      <c r="AA33" s="10">
        <v>38.450000000000003</v>
      </c>
      <c r="AB33" s="95">
        <v>1365200</v>
      </c>
      <c r="AC33" s="10">
        <v>38.19</v>
      </c>
      <c r="AD33" s="2">
        <f t="shared" si="0"/>
        <v>2.0499999999999972</v>
      </c>
      <c r="AE33" s="138">
        <f t="shared" si="1"/>
        <v>4.6301369863013697E-2</v>
      </c>
    </row>
    <row r="34" spans="1:31" x14ac:dyDescent="0.25">
      <c r="W34" s="133">
        <v>42683</v>
      </c>
      <c r="X34" s="10">
        <v>34.049999999999997</v>
      </c>
      <c r="Y34" s="10">
        <v>36.979999999999997</v>
      </c>
      <c r="Z34" s="10">
        <v>34.049999999999997</v>
      </c>
      <c r="AA34" s="10">
        <v>36.75</v>
      </c>
      <c r="AB34" s="95">
        <v>1006500</v>
      </c>
      <c r="AC34" s="10">
        <v>36.5</v>
      </c>
      <c r="AD34" s="2">
        <f t="shared" si="0"/>
        <v>2.9299999999999997</v>
      </c>
      <c r="AE34" s="138">
        <f t="shared" si="1"/>
        <v>8.2443653618030854E-2</v>
      </c>
    </row>
    <row r="35" spans="1:31" x14ac:dyDescent="0.25">
      <c r="W35" s="133">
        <v>42682</v>
      </c>
      <c r="X35" s="10">
        <v>33.799999999999997</v>
      </c>
      <c r="Y35" s="10">
        <v>34.5</v>
      </c>
      <c r="Z35" s="10">
        <v>33.6</v>
      </c>
      <c r="AA35" s="10">
        <v>33.950000000000003</v>
      </c>
      <c r="AB35" s="95">
        <v>906800</v>
      </c>
      <c r="AC35" s="10">
        <v>33.72</v>
      </c>
      <c r="AD35" s="2">
        <f t="shared" si="0"/>
        <v>0.89999999999999858</v>
      </c>
      <c r="AE35" s="138">
        <f t="shared" si="1"/>
        <v>5.966587112171684E-3</v>
      </c>
    </row>
    <row r="36" spans="1:31" x14ac:dyDescent="0.25">
      <c r="L36" t="s">
        <v>215</v>
      </c>
      <c r="M36" s="2">
        <f>M47+K47-F47</f>
        <v>529.88000000000284</v>
      </c>
      <c r="W36" s="133">
        <v>42681</v>
      </c>
      <c r="X36" s="10">
        <v>34.75</v>
      </c>
      <c r="Y36" s="10">
        <v>35.25</v>
      </c>
      <c r="Z36" s="10">
        <v>33.5</v>
      </c>
      <c r="AA36" s="10">
        <v>33.75</v>
      </c>
      <c r="AB36" s="95">
        <v>1068100</v>
      </c>
      <c r="AC36" s="10">
        <v>33.520000000000003</v>
      </c>
      <c r="AD36" s="2">
        <f t="shared" si="0"/>
        <v>1.75</v>
      </c>
      <c r="AE36" s="138">
        <f t="shared" si="1"/>
        <v>4.488778054862852E-2</v>
      </c>
    </row>
    <row r="37" spans="1:31" x14ac:dyDescent="0.25">
      <c r="A37" s="387" t="s">
        <v>1</v>
      </c>
      <c r="B37" s="387" t="s">
        <v>2</v>
      </c>
      <c r="C37" s="387" t="s">
        <v>4</v>
      </c>
      <c r="D37" s="387" t="s">
        <v>5</v>
      </c>
      <c r="E37" s="389" t="s">
        <v>94</v>
      </c>
      <c r="F37" s="387" t="s">
        <v>60</v>
      </c>
      <c r="G37" s="387" t="s">
        <v>3</v>
      </c>
      <c r="H37" s="387" t="s">
        <v>6</v>
      </c>
      <c r="I37" s="387" t="s">
        <v>7</v>
      </c>
      <c r="J37" s="387" t="s">
        <v>95</v>
      </c>
      <c r="K37" s="387" t="s">
        <v>61</v>
      </c>
      <c r="L37" s="387" t="s">
        <v>77</v>
      </c>
      <c r="M37" s="387" t="s">
        <v>38</v>
      </c>
      <c r="W37" s="133">
        <v>42678</v>
      </c>
      <c r="X37" s="10">
        <v>31.9</v>
      </c>
      <c r="Y37" s="10">
        <v>32.75</v>
      </c>
      <c r="Z37" s="10">
        <v>31.9</v>
      </c>
      <c r="AA37" s="10">
        <v>32.299999999999997</v>
      </c>
      <c r="AB37" s="95">
        <v>432900</v>
      </c>
      <c r="AC37" s="10">
        <v>32.08</v>
      </c>
      <c r="AD37" s="2">
        <f t="shared" si="0"/>
        <v>0.85000000000000142</v>
      </c>
      <c r="AE37" s="138">
        <f t="shared" si="1"/>
        <v>9.4398993077406956E-3</v>
      </c>
    </row>
    <row r="38" spans="1:31" x14ac:dyDescent="0.25">
      <c r="A38" s="390" t="s">
        <v>39</v>
      </c>
      <c r="B38" s="380">
        <v>42179</v>
      </c>
      <c r="C38" s="381">
        <v>10</v>
      </c>
      <c r="D38" s="382">
        <v>37.799999999999997</v>
      </c>
      <c r="E38" s="382">
        <v>0</v>
      </c>
      <c r="F38" s="382">
        <f t="shared" ref="F38:F45" si="4">C38*D38</f>
        <v>378</v>
      </c>
      <c r="G38" s="380">
        <v>42310</v>
      </c>
      <c r="H38" s="385">
        <v>170</v>
      </c>
      <c r="I38" s="382">
        <v>30.28</v>
      </c>
      <c r="J38" s="382">
        <v>7.04</v>
      </c>
      <c r="K38" s="381">
        <f>H38*I38-J38</f>
        <v>5140.5600000000004</v>
      </c>
      <c r="L38" s="380">
        <v>42250</v>
      </c>
      <c r="M38" s="382">
        <v>20.8</v>
      </c>
      <c r="W38" s="133">
        <v>42677</v>
      </c>
      <c r="X38" s="10">
        <v>32.049999999999997</v>
      </c>
      <c r="Y38" s="10">
        <v>32.15</v>
      </c>
      <c r="Z38" s="10">
        <v>31.6</v>
      </c>
      <c r="AA38" s="10">
        <v>32</v>
      </c>
      <c r="AB38" s="95">
        <v>595400</v>
      </c>
      <c r="AC38" s="10">
        <v>31.78</v>
      </c>
      <c r="AD38" s="2">
        <f t="shared" si="0"/>
        <v>0.54999999999999716</v>
      </c>
      <c r="AE38" s="138">
        <f t="shared" si="1"/>
        <v>-1.5708451146716484E-3</v>
      </c>
    </row>
    <row r="39" spans="1:31" x14ac:dyDescent="0.25">
      <c r="A39" s="391" t="s">
        <v>71</v>
      </c>
      <c r="B39" s="380">
        <v>42194</v>
      </c>
      <c r="C39" s="381">
        <v>10</v>
      </c>
      <c r="D39" s="382">
        <v>35.5</v>
      </c>
      <c r="E39" s="382">
        <v>0</v>
      </c>
      <c r="F39" s="382">
        <f t="shared" si="4"/>
        <v>355</v>
      </c>
      <c r="G39" s="380">
        <v>42314</v>
      </c>
      <c r="H39" s="385">
        <v>80</v>
      </c>
      <c r="I39" s="382">
        <v>32.5</v>
      </c>
      <c r="J39" s="382">
        <v>0.05</v>
      </c>
      <c r="K39" s="381">
        <f>H39*I39-J39</f>
        <v>2599.9499999999998</v>
      </c>
      <c r="L39" s="380">
        <v>42345</v>
      </c>
      <c r="M39" s="382">
        <v>23.4</v>
      </c>
      <c r="W39" s="133">
        <v>42676</v>
      </c>
      <c r="X39" s="10">
        <v>32.549999999999997</v>
      </c>
      <c r="Y39" s="10">
        <v>32.65</v>
      </c>
      <c r="Z39" s="10">
        <v>31.95</v>
      </c>
      <c r="AA39" s="10">
        <v>32.049999999999997</v>
      </c>
      <c r="AB39" s="95">
        <v>537400</v>
      </c>
      <c r="AC39" s="10">
        <v>31.83</v>
      </c>
      <c r="AD39" s="2">
        <f t="shared" si="0"/>
        <v>0.69999999999999929</v>
      </c>
      <c r="AE39" s="138">
        <f t="shared" si="1"/>
        <v>-1.6985793699814788E-2</v>
      </c>
    </row>
    <row r="40" spans="1:31" x14ac:dyDescent="0.25">
      <c r="A40" s="381"/>
      <c r="B40" s="380">
        <v>42230</v>
      </c>
      <c r="C40" s="381">
        <v>20</v>
      </c>
      <c r="D40" s="382">
        <v>32.9</v>
      </c>
      <c r="E40" s="382">
        <v>0</v>
      </c>
      <c r="F40" s="382">
        <f t="shared" si="4"/>
        <v>658</v>
      </c>
      <c r="G40" s="380">
        <v>42010</v>
      </c>
      <c r="H40" s="385">
        <v>40</v>
      </c>
      <c r="I40" s="381">
        <v>28.92</v>
      </c>
      <c r="J40" s="382">
        <v>0.02</v>
      </c>
      <c r="K40" s="381">
        <f>H40*I40-J40</f>
        <v>1156.7800000000002</v>
      </c>
      <c r="L40" s="381"/>
      <c r="M40" s="381"/>
      <c r="W40" s="133">
        <v>42675</v>
      </c>
      <c r="X40" s="10">
        <v>33.4</v>
      </c>
      <c r="Y40" s="10">
        <v>33.4</v>
      </c>
      <c r="Z40" s="10">
        <v>32.450000000000003</v>
      </c>
      <c r="AA40" s="10">
        <v>32.6</v>
      </c>
      <c r="AB40" s="95">
        <v>504600</v>
      </c>
      <c r="AC40" s="10">
        <v>32.380000000000003</v>
      </c>
      <c r="AD40" s="2">
        <f t="shared" si="0"/>
        <v>0.94999999999999574</v>
      </c>
      <c r="AE40" s="138">
        <f t="shared" si="1"/>
        <v>-1.3706975327444249E-2</v>
      </c>
    </row>
    <row r="41" spans="1:31" x14ac:dyDescent="0.25">
      <c r="A41" s="381"/>
      <c r="B41" s="380">
        <v>42240</v>
      </c>
      <c r="C41" s="381">
        <v>40</v>
      </c>
      <c r="D41" s="382">
        <v>32.4</v>
      </c>
      <c r="E41" s="382">
        <v>0</v>
      </c>
      <c r="F41" s="382">
        <f t="shared" si="4"/>
        <v>1296</v>
      </c>
      <c r="G41" s="380">
        <v>42404</v>
      </c>
      <c r="H41" s="385">
        <v>90</v>
      </c>
      <c r="I41" s="382">
        <v>28.55</v>
      </c>
      <c r="J41" s="382">
        <v>0.05</v>
      </c>
      <c r="K41" s="381">
        <f>H41*I41-J41</f>
        <v>2569.4499999999998</v>
      </c>
      <c r="L41" s="381"/>
      <c r="M41" s="381"/>
      <c r="W41" s="133">
        <v>42674</v>
      </c>
      <c r="X41" s="10">
        <v>33.15</v>
      </c>
      <c r="Y41" s="10">
        <v>33.450000000000003</v>
      </c>
      <c r="Z41" s="10">
        <v>32.979999999999997</v>
      </c>
      <c r="AA41" s="10">
        <v>33.049999999999997</v>
      </c>
      <c r="AB41" s="95">
        <v>667900</v>
      </c>
      <c r="AC41" s="10">
        <v>32.83</v>
      </c>
      <c r="AD41" s="2">
        <f t="shared" si="0"/>
        <v>0.47000000000000597</v>
      </c>
      <c r="AE41" s="138">
        <f t="shared" si="1"/>
        <v>2.1367521367521292E-3</v>
      </c>
    </row>
    <row r="42" spans="1:31" ht="20.25" thickBot="1" x14ac:dyDescent="0.35">
      <c r="A42" s="381"/>
      <c r="B42" s="380">
        <v>42275</v>
      </c>
      <c r="C42" s="381">
        <v>90</v>
      </c>
      <c r="D42" s="382">
        <v>29.2</v>
      </c>
      <c r="E42" s="382">
        <v>0</v>
      </c>
      <c r="F42" s="382">
        <f t="shared" si="4"/>
        <v>2628</v>
      </c>
      <c r="G42" s="380">
        <v>42412</v>
      </c>
      <c r="H42" s="385">
        <v>90</v>
      </c>
      <c r="I42" s="382">
        <v>29.55</v>
      </c>
      <c r="J42" s="382">
        <v>0.06</v>
      </c>
      <c r="K42" s="381">
        <f>H42*I42-J42</f>
        <v>2659.44</v>
      </c>
      <c r="L42" s="381"/>
      <c r="M42" s="381"/>
      <c r="O42" s="418" t="s">
        <v>78</v>
      </c>
      <c r="P42" s="418"/>
      <c r="T42" s="91" t="s">
        <v>113</v>
      </c>
      <c r="W42" s="133">
        <v>42671</v>
      </c>
      <c r="X42" s="10">
        <v>32.869999999999997</v>
      </c>
      <c r="Y42" s="10">
        <v>33.479999999999997</v>
      </c>
      <c r="Z42" s="10">
        <v>32.869999999999997</v>
      </c>
      <c r="AA42" s="10">
        <v>32.979999999999997</v>
      </c>
      <c r="AB42" s="95">
        <v>864900</v>
      </c>
      <c r="AC42" s="10">
        <v>32.76</v>
      </c>
      <c r="AD42" s="2">
        <f t="shared" si="0"/>
        <v>0.60999999999999943</v>
      </c>
      <c r="AE42" s="138">
        <f t="shared" si="1"/>
        <v>-6.6707095209217471E-3</v>
      </c>
    </row>
    <row r="43" spans="1:31" ht="15.75" thickTop="1" x14ac:dyDescent="0.25">
      <c r="A43" s="381"/>
      <c r="B43" s="380">
        <v>42298</v>
      </c>
      <c r="C43" s="381">
        <v>170</v>
      </c>
      <c r="D43" s="382">
        <v>28.4</v>
      </c>
      <c r="E43" s="382">
        <v>0</v>
      </c>
      <c r="F43" s="382">
        <f t="shared" si="4"/>
        <v>4828</v>
      </c>
      <c r="G43" s="381"/>
      <c r="H43" s="381"/>
      <c r="I43" s="381"/>
      <c r="J43" s="381"/>
      <c r="K43" s="381"/>
      <c r="L43" s="381"/>
      <c r="M43" s="381"/>
      <c r="O43" s="83">
        <v>1.1000000000000001</v>
      </c>
      <c r="P43" s="83">
        <f>O43*$Q$4</f>
        <v>43.945000000000007</v>
      </c>
      <c r="T43" s="93" t="s">
        <v>98</v>
      </c>
      <c r="U43" s="435">
        <v>40.65</v>
      </c>
      <c r="W43" s="133">
        <v>42670</v>
      </c>
      <c r="X43" s="10">
        <v>34.74</v>
      </c>
      <c r="Y43" s="10">
        <v>34.74</v>
      </c>
      <c r="Z43" s="10">
        <v>32.83</v>
      </c>
      <c r="AA43" s="10">
        <v>33.200000000000003</v>
      </c>
      <c r="AB43" s="95">
        <v>1290900</v>
      </c>
      <c r="AC43" s="10">
        <v>32.979999999999997</v>
      </c>
      <c r="AD43" s="2">
        <f t="shared" si="0"/>
        <v>1.9100000000000037</v>
      </c>
      <c r="AE43" s="138">
        <f t="shared" si="1"/>
        <v>-4.9841544223566792E-2</v>
      </c>
    </row>
    <row r="44" spans="1:31" x14ac:dyDescent="0.25">
      <c r="A44" s="381"/>
      <c r="B44" s="380">
        <v>42360</v>
      </c>
      <c r="C44" s="381">
        <v>40</v>
      </c>
      <c r="D44" s="382">
        <v>27.25</v>
      </c>
      <c r="E44" s="382">
        <v>0</v>
      </c>
      <c r="F44" s="382">
        <f t="shared" si="4"/>
        <v>1090</v>
      </c>
      <c r="G44" s="381"/>
      <c r="H44" s="381"/>
      <c r="I44" s="381"/>
      <c r="J44" s="381"/>
      <c r="K44" s="381"/>
      <c r="L44" s="381"/>
      <c r="M44" s="381"/>
      <c r="O44" s="83">
        <v>1.0900000000000001</v>
      </c>
      <c r="P44" s="83">
        <f t="shared" ref="P44:P63" si="5">O44*$Q$4</f>
        <v>43.545500000000004</v>
      </c>
      <c r="T44" s="93" t="s">
        <v>99</v>
      </c>
      <c r="U44" s="435">
        <v>40.799999999999997</v>
      </c>
      <c r="W44" s="133">
        <v>42669</v>
      </c>
      <c r="X44" s="10">
        <v>34.35</v>
      </c>
      <c r="Y44" s="10">
        <v>35.33</v>
      </c>
      <c r="Z44" s="10">
        <v>34.35</v>
      </c>
      <c r="AA44" s="10">
        <v>34.950000000000003</v>
      </c>
      <c r="AB44" s="95">
        <v>997700</v>
      </c>
      <c r="AC44" s="10">
        <v>34.71</v>
      </c>
      <c r="AD44" s="2">
        <f t="shared" si="0"/>
        <v>0.97999999999999687</v>
      </c>
      <c r="AE44" s="138">
        <f t="shared" si="1"/>
        <v>1.0186263096624071E-2</v>
      </c>
    </row>
    <row r="45" spans="1:31" x14ac:dyDescent="0.25">
      <c r="A45" s="381"/>
      <c r="B45" s="380">
        <v>42376</v>
      </c>
      <c r="C45" s="381">
        <v>90</v>
      </c>
      <c r="D45" s="382">
        <v>26.75</v>
      </c>
      <c r="E45" s="382">
        <v>0</v>
      </c>
      <c r="F45" s="382">
        <f t="shared" si="4"/>
        <v>2407.5</v>
      </c>
      <c r="G45" s="381"/>
      <c r="H45" s="381"/>
      <c r="I45" s="381"/>
      <c r="J45" s="381"/>
      <c r="K45" s="381"/>
      <c r="L45" s="381"/>
      <c r="M45" s="381"/>
      <c r="O45" s="83">
        <v>1.08</v>
      </c>
      <c r="P45" s="83">
        <f t="shared" si="5"/>
        <v>43.146000000000008</v>
      </c>
      <c r="T45" s="93" t="s">
        <v>100</v>
      </c>
      <c r="U45" s="435" t="s">
        <v>129</v>
      </c>
      <c r="W45" s="133">
        <v>42668</v>
      </c>
      <c r="X45" s="10">
        <v>34.32</v>
      </c>
      <c r="Y45" s="10">
        <v>34.72</v>
      </c>
      <c r="Z45" s="10">
        <v>34.159999999999997</v>
      </c>
      <c r="AA45" s="10">
        <v>34.590000000000003</v>
      </c>
      <c r="AB45" s="95">
        <v>592800</v>
      </c>
      <c r="AC45" s="10">
        <v>34.36</v>
      </c>
      <c r="AD45" s="2">
        <f t="shared" si="0"/>
        <v>0.56000000000000227</v>
      </c>
      <c r="AE45" s="138">
        <f t="shared" si="1"/>
        <v>5.5604331284750952E-3</v>
      </c>
    </row>
    <row r="46" spans="1:31" x14ac:dyDescent="0.25">
      <c r="A46" s="381"/>
      <c r="B46" s="381"/>
      <c r="C46" s="381"/>
      <c r="D46" s="381"/>
      <c r="E46" s="382"/>
      <c r="F46" s="381"/>
      <c r="G46" s="381"/>
      <c r="H46" s="381"/>
      <c r="I46" s="381"/>
      <c r="J46" s="381"/>
      <c r="K46" s="381"/>
      <c r="L46" s="381"/>
      <c r="M46" s="381"/>
      <c r="O46" s="83">
        <v>1.07</v>
      </c>
      <c r="P46" s="83">
        <f t="shared" si="5"/>
        <v>42.746500000000005</v>
      </c>
      <c r="Q46" s="2"/>
      <c r="T46" s="93" t="s">
        <v>101</v>
      </c>
      <c r="U46" s="435" t="s">
        <v>129</v>
      </c>
      <c r="W46" s="133">
        <v>42667</v>
      </c>
      <c r="X46" s="10">
        <v>34.950000000000003</v>
      </c>
      <c r="Y46" s="10">
        <v>35.11</v>
      </c>
      <c r="Z46" s="10">
        <v>34.19</v>
      </c>
      <c r="AA46" s="10">
        <v>34.4</v>
      </c>
      <c r="AB46" s="95">
        <v>423700</v>
      </c>
      <c r="AC46" s="10">
        <v>34.17</v>
      </c>
      <c r="AD46" s="2">
        <f t="shared" si="0"/>
        <v>0.92000000000000171</v>
      </c>
      <c r="AE46" s="138">
        <f t="shared" si="1"/>
        <v>-1.7528483786151128E-3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42.347000000000008</v>
      </c>
      <c r="Q47" s="2"/>
      <c r="T47" s="93" t="s">
        <v>102</v>
      </c>
      <c r="U47" s="435">
        <v>37.17</v>
      </c>
      <c r="W47" s="133">
        <v>42664</v>
      </c>
      <c r="X47" s="10">
        <v>33.92</v>
      </c>
      <c r="Y47" s="10">
        <v>34.65</v>
      </c>
      <c r="Z47" s="10">
        <v>33.47</v>
      </c>
      <c r="AA47" s="10">
        <v>34.46</v>
      </c>
      <c r="AB47" s="95">
        <v>548300</v>
      </c>
      <c r="AC47" s="10">
        <v>34.229999999999997</v>
      </c>
      <c r="AD47" s="2">
        <f t="shared" si="0"/>
        <v>1.1799999999999997</v>
      </c>
      <c r="AE47" s="138">
        <f t="shared" si="1"/>
        <v>7.3572689817540393E-3</v>
      </c>
    </row>
    <row r="48" spans="1:31" x14ac:dyDescent="0.25">
      <c r="A48" s="381"/>
      <c r="B48" s="381"/>
      <c r="C48" s="381"/>
      <c r="D48" s="381"/>
      <c r="E48" s="382"/>
      <c r="F48" s="381"/>
      <c r="G48" s="381"/>
      <c r="H48" s="381"/>
      <c r="I48" s="381"/>
      <c r="J48" s="381"/>
      <c r="K48" s="381"/>
      <c r="L48" s="381"/>
      <c r="M48" s="381"/>
      <c r="O48" s="83">
        <v>1.05</v>
      </c>
      <c r="P48" s="83">
        <f t="shared" si="5"/>
        <v>41.947500000000005</v>
      </c>
      <c r="Q48" s="2"/>
      <c r="T48" s="93" t="s">
        <v>103</v>
      </c>
      <c r="U48" s="435">
        <v>1.75068</v>
      </c>
      <c r="W48" s="133">
        <v>42663</v>
      </c>
      <c r="X48" s="10">
        <v>34.369999999999997</v>
      </c>
      <c r="Y48" s="10">
        <v>34.69</v>
      </c>
      <c r="Z48" s="10">
        <v>34.119999999999997</v>
      </c>
      <c r="AA48" s="10">
        <v>34.21</v>
      </c>
      <c r="AB48" s="95">
        <v>354700</v>
      </c>
      <c r="AC48" s="10">
        <v>33.979999999999997</v>
      </c>
      <c r="AD48" s="2">
        <f t="shared" si="0"/>
        <v>0.57000000000000028</v>
      </c>
      <c r="AE48" s="138">
        <f t="shared" si="1"/>
        <v>-1.1059371362048931E-2</v>
      </c>
    </row>
    <row r="49" spans="15:31" x14ac:dyDescent="0.25">
      <c r="O49" s="83">
        <v>1.04</v>
      </c>
      <c r="P49" s="83">
        <f t="shared" si="5"/>
        <v>41.548000000000002</v>
      </c>
      <c r="Q49" s="2"/>
      <c r="T49" s="93" t="s">
        <v>122</v>
      </c>
      <c r="U49" s="435" t="s">
        <v>350</v>
      </c>
      <c r="W49" s="133">
        <v>42662</v>
      </c>
      <c r="X49" s="10">
        <v>34.729999999999997</v>
      </c>
      <c r="Y49" s="10">
        <v>34.75</v>
      </c>
      <c r="Z49" s="10">
        <v>34.14</v>
      </c>
      <c r="AA49" s="10">
        <v>34.590000000000003</v>
      </c>
      <c r="AB49" s="95">
        <v>743400</v>
      </c>
      <c r="AC49" s="10">
        <v>34.36</v>
      </c>
      <c r="AD49" s="2">
        <f t="shared" si="0"/>
        <v>0.60999999999999943</v>
      </c>
      <c r="AE49" s="138">
        <f t="shared" si="1"/>
        <v>-1.7431725740848503E-3</v>
      </c>
    </row>
    <row r="50" spans="15:31" x14ac:dyDescent="0.25">
      <c r="O50" s="83">
        <v>1.03</v>
      </c>
      <c r="P50" s="83">
        <f t="shared" si="5"/>
        <v>41.148500000000006</v>
      </c>
      <c r="Q50" s="2"/>
      <c r="T50" s="93"/>
      <c r="U50" s="435"/>
      <c r="W50" s="133">
        <v>42661</v>
      </c>
      <c r="X50" s="10">
        <v>35.1</v>
      </c>
      <c r="Y50" s="10">
        <v>35.11</v>
      </c>
      <c r="Z50" s="10">
        <v>34.340000000000003</v>
      </c>
      <c r="AA50" s="10">
        <v>34.65</v>
      </c>
      <c r="AB50" s="95">
        <v>348700</v>
      </c>
      <c r="AC50" s="10">
        <v>34.42</v>
      </c>
      <c r="AD50" s="2">
        <f t="shared" si="0"/>
        <v>0.76999999999999602</v>
      </c>
      <c r="AE50" s="138">
        <f t="shared" si="1"/>
        <v>3.7911927675708945E-3</v>
      </c>
    </row>
    <row r="51" spans="15:31" x14ac:dyDescent="0.25">
      <c r="O51" s="83">
        <v>1.02</v>
      </c>
      <c r="P51" s="83">
        <f t="shared" si="5"/>
        <v>40.749000000000002</v>
      </c>
      <c r="Q51" s="2"/>
      <c r="T51" s="93" t="s">
        <v>105</v>
      </c>
      <c r="U51" s="435" t="s">
        <v>612</v>
      </c>
      <c r="W51" s="133">
        <v>42660</v>
      </c>
      <c r="X51" s="10">
        <v>34.380000000000003</v>
      </c>
      <c r="Y51" s="10">
        <v>34.78</v>
      </c>
      <c r="Z51" s="10">
        <v>34.369999999999997</v>
      </c>
      <c r="AA51" s="10">
        <v>34.520000000000003</v>
      </c>
      <c r="AB51" s="95">
        <v>289600</v>
      </c>
      <c r="AC51" s="10">
        <v>34.29</v>
      </c>
      <c r="AD51" s="2">
        <f t="shared" si="0"/>
        <v>0.41000000000000369</v>
      </c>
      <c r="AE51" s="138">
        <f t="shared" si="1"/>
        <v>2.9248318221701819E-3</v>
      </c>
    </row>
    <row r="52" spans="15:31" x14ac:dyDescent="0.25">
      <c r="O52" s="83">
        <v>1.01</v>
      </c>
      <c r="P52" s="83">
        <f t="shared" si="5"/>
        <v>40.349500000000006</v>
      </c>
      <c r="Q52" s="2"/>
      <c r="T52" s="93" t="s">
        <v>106</v>
      </c>
      <c r="U52" s="435" t="s">
        <v>443</v>
      </c>
      <c r="W52" s="133">
        <v>42657</v>
      </c>
      <c r="X52" s="10">
        <v>34.67</v>
      </c>
      <c r="Y52" s="10">
        <v>34.76</v>
      </c>
      <c r="Z52" s="10">
        <v>34.130000000000003</v>
      </c>
      <c r="AA52" s="10">
        <v>34.42</v>
      </c>
      <c r="AB52" s="95">
        <v>383600</v>
      </c>
      <c r="AC52" s="10">
        <v>34.19</v>
      </c>
      <c r="AD52" s="2">
        <f t="shared" si="0"/>
        <v>0.62999999999999545</v>
      </c>
      <c r="AE52" s="138">
        <f t="shared" si="1"/>
        <v>4.7017337643255885E-3</v>
      </c>
    </row>
    <row r="53" spans="15:31" x14ac:dyDescent="0.25">
      <c r="O53" s="83">
        <v>1</v>
      </c>
      <c r="P53" s="83">
        <f t="shared" si="5"/>
        <v>39.950000000000003</v>
      </c>
      <c r="Q53" s="2"/>
      <c r="T53" s="93" t="s">
        <v>107</v>
      </c>
      <c r="U53" s="436">
        <v>439621</v>
      </c>
      <c r="W53" s="133">
        <v>42656</v>
      </c>
      <c r="X53" s="10">
        <v>34.21</v>
      </c>
      <c r="Y53" s="10">
        <v>34.42</v>
      </c>
      <c r="Z53" s="10">
        <v>34.020000000000003</v>
      </c>
      <c r="AA53" s="10">
        <v>34.26</v>
      </c>
      <c r="AB53" s="95">
        <v>326900</v>
      </c>
      <c r="AC53" s="10">
        <v>34.03</v>
      </c>
      <c r="AD53" s="2">
        <f t="shared" si="0"/>
        <v>0.39999999999999858</v>
      </c>
      <c r="AE53" s="138">
        <f t="shared" si="1"/>
        <v>-1.3051044083526531E-2</v>
      </c>
    </row>
    <row r="54" spans="15:31" x14ac:dyDescent="0.25">
      <c r="O54" s="83">
        <v>0.99</v>
      </c>
      <c r="P54" s="83">
        <f t="shared" si="5"/>
        <v>39.5505</v>
      </c>
      <c r="Q54" s="2"/>
      <c r="T54" s="93" t="s">
        <v>110</v>
      </c>
      <c r="U54" s="436">
        <v>644347</v>
      </c>
      <c r="W54" s="133">
        <v>42655</v>
      </c>
      <c r="X54" s="10">
        <v>34.54</v>
      </c>
      <c r="Y54" s="10">
        <v>34.880000000000003</v>
      </c>
      <c r="Z54" s="10">
        <v>34.21</v>
      </c>
      <c r="AA54" s="10">
        <v>34.71</v>
      </c>
      <c r="AB54" s="95">
        <v>383000</v>
      </c>
      <c r="AC54" s="10">
        <v>34.479999999999997</v>
      </c>
      <c r="AD54" s="2">
        <f t="shared" si="0"/>
        <v>0.67000000000000171</v>
      </c>
      <c r="AE54" s="138">
        <f t="shared" si="1"/>
        <v>6.4214827787507645E-3</v>
      </c>
    </row>
    <row r="55" spans="15:31" x14ac:dyDescent="0.25">
      <c r="O55" s="83">
        <v>0.98</v>
      </c>
      <c r="P55" s="83">
        <f t="shared" si="5"/>
        <v>39.151000000000003</v>
      </c>
      <c r="Q55" s="2"/>
      <c r="T55" s="93" t="s">
        <v>108</v>
      </c>
      <c r="U55" s="435" t="s">
        <v>453</v>
      </c>
      <c r="W55" s="133">
        <v>42654</v>
      </c>
      <c r="X55" s="10">
        <v>34.69</v>
      </c>
      <c r="Y55" s="10">
        <v>34.840000000000003</v>
      </c>
      <c r="Z55" s="10">
        <v>34.340000000000003</v>
      </c>
      <c r="AA55" s="10">
        <v>34.49</v>
      </c>
      <c r="AB55" s="95">
        <v>372900</v>
      </c>
      <c r="AC55" s="10">
        <v>34.26</v>
      </c>
      <c r="AD55" s="2">
        <f t="shared" si="0"/>
        <v>0.5</v>
      </c>
      <c r="AE55" s="138">
        <f t="shared" si="1"/>
        <v>-1.1255411255411296E-2</v>
      </c>
    </row>
    <row r="56" spans="15:31" x14ac:dyDescent="0.25">
      <c r="O56" s="83">
        <v>0.97</v>
      </c>
      <c r="P56" s="83">
        <f t="shared" si="5"/>
        <v>38.7515</v>
      </c>
      <c r="Q56" s="2"/>
      <c r="T56" s="93" t="s">
        <v>111</v>
      </c>
      <c r="U56" s="435">
        <v>35.07</v>
      </c>
      <c r="W56" s="133">
        <v>42653</v>
      </c>
      <c r="X56" s="10">
        <v>35.07</v>
      </c>
      <c r="Y56" s="10">
        <v>35.409999999999997</v>
      </c>
      <c r="Z56" s="10">
        <v>34.79</v>
      </c>
      <c r="AA56" s="10">
        <v>34.89</v>
      </c>
      <c r="AB56" s="95">
        <v>439000</v>
      </c>
      <c r="AC56" s="10">
        <v>34.65</v>
      </c>
      <c r="AD56" s="2">
        <f t="shared" si="0"/>
        <v>0.61999999999999744</v>
      </c>
      <c r="AE56" s="138">
        <f t="shared" si="1"/>
        <v>-1.7286084701815252E-3</v>
      </c>
    </row>
    <row r="57" spans="15:31" x14ac:dyDescent="0.25">
      <c r="O57" s="83">
        <v>0.96</v>
      </c>
      <c r="P57" s="83">
        <f t="shared" si="5"/>
        <v>38.352000000000004</v>
      </c>
      <c r="Q57" s="2"/>
      <c r="T57" s="93" t="s">
        <v>112</v>
      </c>
      <c r="U57" s="435">
        <v>1.1599999999999999</v>
      </c>
      <c r="W57" s="133">
        <v>42650</v>
      </c>
      <c r="X57" s="10">
        <v>35.83</v>
      </c>
      <c r="Y57" s="10">
        <v>35.83</v>
      </c>
      <c r="Z57" s="10">
        <v>34.61</v>
      </c>
      <c r="AA57" s="10">
        <v>34.950000000000003</v>
      </c>
      <c r="AB57" s="95">
        <v>626100</v>
      </c>
      <c r="AC57" s="10">
        <v>34.71</v>
      </c>
      <c r="AD57" s="2">
        <f t="shared" si="0"/>
        <v>1.2199999999999989</v>
      </c>
      <c r="AE57" s="138">
        <f t="shared" si="1"/>
        <v>-2.5820937412293077E-2</v>
      </c>
    </row>
    <row r="58" spans="15:31" x14ac:dyDescent="0.25">
      <c r="O58" s="83">
        <v>0.95</v>
      </c>
      <c r="P58" s="83">
        <f t="shared" si="5"/>
        <v>37.952500000000001</v>
      </c>
      <c r="Q58" s="2"/>
      <c r="T58" s="93" t="s">
        <v>109</v>
      </c>
      <c r="U58" s="435" t="s">
        <v>613</v>
      </c>
      <c r="W58" s="133">
        <v>42649</v>
      </c>
      <c r="X58" s="10">
        <v>35.270000000000003</v>
      </c>
      <c r="Y58" s="10">
        <v>35.869999999999997</v>
      </c>
      <c r="Z58" s="10">
        <v>35.11</v>
      </c>
      <c r="AA58" s="10">
        <v>35.869999999999997</v>
      </c>
      <c r="AB58" s="95">
        <v>485500</v>
      </c>
      <c r="AC58" s="10">
        <v>35.630000000000003</v>
      </c>
      <c r="AD58" s="2">
        <f t="shared" si="0"/>
        <v>0.75999999999999801</v>
      </c>
      <c r="AE58" s="138">
        <f t="shared" si="1"/>
        <v>1.3079328973557125E-2</v>
      </c>
    </row>
    <row r="59" spans="15:31" x14ac:dyDescent="0.25">
      <c r="O59" s="83">
        <v>0.94</v>
      </c>
      <c r="P59" s="83">
        <f t="shared" si="5"/>
        <v>37.552999999999997</v>
      </c>
      <c r="W59" s="133">
        <v>42648</v>
      </c>
      <c r="X59" s="10">
        <v>34.75</v>
      </c>
      <c r="Y59" s="10">
        <v>35.44</v>
      </c>
      <c r="Z59" s="10">
        <v>34.75</v>
      </c>
      <c r="AA59" s="10">
        <v>35.409999999999997</v>
      </c>
      <c r="AB59" s="95">
        <v>414900</v>
      </c>
      <c r="AC59" s="10">
        <v>35.17</v>
      </c>
      <c r="AD59" s="2">
        <f t="shared" si="0"/>
        <v>0.68999999999999773</v>
      </c>
      <c r="AE59" s="138">
        <f t="shared" si="1"/>
        <v>2.446839498980502E-2</v>
      </c>
    </row>
    <row r="60" spans="15:31" x14ac:dyDescent="0.25">
      <c r="O60" s="83">
        <v>0.93</v>
      </c>
      <c r="P60" s="83">
        <f t="shared" si="5"/>
        <v>37.153500000000001</v>
      </c>
      <c r="W60" s="133">
        <v>42647</v>
      </c>
      <c r="X60" s="10">
        <v>35</v>
      </c>
      <c r="Y60" s="10">
        <v>35.229999999999997</v>
      </c>
      <c r="Z60" s="10">
        <v>34.479999999999997</v>
      </c>
      <c r="AA60" s="10">
        <v>34.56</v>
      </c>
      <c r="AB60" s="95">
        <v>447300</v>
      </c>
      <c r="AC60" s="10">
        <v>34.33</v>
      </c>
      <c r="AD60" s="2">
        <f t="shared" si="0"/>
        <v>0.75</v>
      </c>
      <c r="AE60" s="138">
        <f t="shared" si="1"/>
        <v>-9.235209235209263E-3</v>
      </c>
    </row>
    <row r="61" spans="15:31" x14ac:dyDescent="0.25">
      <c r="O61" s="83">
        <v>0.92</v>
      </c>
      <c r="P61" s="83">
        <f t="shared" si="5"/>
        <v>36.754000000000005</v>
      </c>
      <c r="W61" s="133">
        <v>42646</v>
      </c>
      <c r="X61" s="10">
        <v>34.950000000000003</v>
      </c>
      <c r="Y61" s="10">
        <v>35.270000000000003</v>
      </c>
      <c r="Z61" s="10">
        <v>34.79</v>
      </c>
      <c r="AA61" s="10">
        <v>34.880000000000003</v>
      </c>
      <c r="AB61" s="95">
        <v>507700</v>
      </c>
      <c r="AC61" s="10">
        <v>34.65</v>
      </c>
      <c r="AD61" s="2">
        <f t="shared" si="0"/>
        <v>0.48000000000000398</v>
      </c>
      <c r="AE61" s="138">
        <f t="shared" si="1"/>
        <v>-7.1633237822349427E-3</v>
      </c>
    </row>
    <row r="62" spans="15:31" x14ac:dyDescent="0.25">
      <c r="O62" s="83">
        <v>0.91</v>
      </c>
      <c r="P62" s="83">
        <f t="shared" si="5"/>
        <v>36.354500000000002</v>
      </c>
      <c r="W62" s="133">
        <v>42643</v>
      </c>
      <c r="X62" s="10">
        <v>34.65</v>
      </c>
      <c r="Y62" s="10">
        <v>35.28</v>
      </c>
      <c r="Z62" s="10">
        <v>34.6</v>
      </c>
      <c r="AA62" s="10">
        <v>35.14</v>
      </c>
      <c r="AB62" s="95">
        <v>632900</v>
      </c>
      <c r="AC62" s="10">
        <v>34.9</v>
      </c>
      <c r="AD62" s="2">
        <f t="shared" si="0"/>
        <v>0.67999999999999972</v>
      </c>
      <c r="AE62" s="138">
        <f t="shared" si="1"/>
        <v>1.6603553743081756E-2</v>
      </c>
    </row>
    <row r="63" spans="15:31" x14ac:dyDescent="0.25">
      <c r="O63" s="83">
        <v>0.9</v>
      </c>
      <c r="P63" s="83">
        <f t="shared" si="5"/>
        <v>35.955000000000005</v>
      </c>
      <c r="W63" s="133">
        <v>42642</v>
      </c>
      <c r="X63" s="10">
        <v>34.5</v>
      </c>
      <c r="Y63" s="10">
        <v>34.950000000000003</v>
      </c>
      <c r="Z63" s="10">
        <v>34.46</v>
      </c>
      <c r="AA63" s="10">
        <v>34.56</v>
      </c>
      <c r="AB63" s="95">
        <v>562400</v>
      </c>
      <c r="AC63" s="10">
        <v>34.33</v>
      </c>
      <c r="AD63" s="2">
        <f t="shared" si="0"/>
        <v>0.49000000000000199</v>
      </c>
      <c r="AE63" s="138">
        <f t="shared" si="1"/>
        <v>-3.7724898432967002E-3</v>
      </c>
    </row>
    <row r="64" spans="15:31" x14ac:dyDescent="0.25">
      <c r="W64" s="133">
        <v>42641</v>
      </c>
      <c r="X64" s="10">
        <v>34.04</v>
      </c>
      <c r="Y64" s="10">
        <v>34.71</v>
      </c>
      <c r="Z64" s="10">
        <v>33.86</v>
      </c>
      <c r="AA64" s="10">
        <v>34.69</v>
      </c>
      <c r="AB64" s="95">
        <v>366500</v>
      </c>
      <c r="AC64" s="10">
        <v>34.46</v>
      </c>
      <c r="AD64" s="2">
        <f t="shared" si="0"/>
        <v>0.85000000000000142</v>
      </c>
      <c r="AE64" s="138">
        <f t="shared" si="1"/>
        <v>2.6206075044669541E-2</v>
      </c>
    </row>
    <row r="65" spans="23:31" x14ac:dyDescent="0.25">
      <c r="W65" s="133">
        <v>42640</v>
      </c>
      <c r="X65" s="10">
        <v>33.29</v>
      </c>
      <c r="Y65" s="10">
        <v>33.89</v>
      </c>
      <c r="Z65" s="10">
        <v>33.29</v>
      </c>
      <c r="AA65" s="10">
        <v>33.81</v>
      </c>
      <c r="AB65" s="95">
        <v>553900</v>
      </c>
      <c r="AC65" s="10">
        <v>33.58</v>
      </c>
      <c r="AD65" s="2">
        <f t="shared" si="0"/>
        <v>0.60000000000000142</v>
      </c>
      <c r="AE65" s="138">
        <f t="shared" si="1"/>
        <v>5.6903264450434143E-3</v>
      </c>
    </row>
    <row r="66" spans="23:31" x14ac:dyDescent="0.25">
      <c r="W66" s="133">
        <v>42639</v>
      </c>
      <c r="X66" s="10">
        <v>33.159999999999997</v>
      </c>
      <c r="Y66" s="10">
        <v>33.76</v>
      </c>
      <c r="Z66" s="10">
        <v>32.96</v>
      </c>
      <c r="AA66" s="10">
        <v>33.619999999999997</v>
      </c>
      <c r="AB66" s="95">
        <v>666100</v>
      </c>
      <c r="AC66" s="10">
        <v>33.39</v>
      </c>
      <c r="AD66" s="2">
        <f t="shared" si="0"/>
        <v>0.79999999999999716</v>
      </c>
      <c r="AE66" s="138">
        <f t="shared" si="1"/>
        <v>1.0593220338983134E-2</v>
      </c>
    </row>
    <row r="67" spans="23:31" x14ac:dyDescent="0.25">
      <c r="W67" s="133">
        <v>42636</v>
      </c>
      <c r="X67" s="10">
        <v>33.49</v>
      </c>
      <c r="Y67" s="10">
        <v>33.64</v>
      </c>
      <c r="Z67" s="10">
        <v>33.020000000000003</v>
      </c>
      <c r="AA67" s="10">
        <v>33.26</v>
      </c>
      <c r="AB67" s="95">
        <v>411600</v>
      </c>
      <c r="AC67" s="10">
        <v>33.04</v>
      </c>
      <c r="AD67" s="2">
        <f>Y67-Z67</f>
        <v>0.61999999999999744</v>
      </c>
      <c r="AE67" s="138">
        <f>AC67/AC68-1</f>
        <v>-1.1961722488038284E-2</v>
      </c>
    </row>
    <row r="68" spans="23:31" x14ac:dyDescent="0.25">
      <c r="W68" s="133">
        <v>42635</v>
      </c>
      <c r="X68" s="10">
        <v>33.340000000000003</v>
      </c>
      <c r="Y68" s="10">
        <v>33.68</v>
      </c>
      <c r="Z68" s="10">
        <v>33.25</v>
      </c>
      <c r="AA68" s="10">
        <v>33.67</v>
      </c>
      <c r="AB68" s="95">
        <v>549100</v>
      </c>
      <c r="AC68" s="10">
        <v>33.44</v>
      </c>
      <c r="AD68" s="2">
        <f>Y68-Z68</f>
        <v>0.42999999999999972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3">
        <v>42727</v>
      </c>
      <c r="X2" s="10">
        <v>110.35</v>
      </c>
      <c r="Y2" s="10">
        <v>110.83</v>
      </c>
      <c r="Z2" s="10">
        <v>110.04</v>
      </c>
      <c r="AA2" s="10">
        <v>110.65</v>
      </c>
      <c r="AB2" s="95">
        <v>1303200</v>
      </c>
      <c r="AC2" s="10">
        <v>110.65</v>
      </c>
      <c r="AD2" s="2">
        <f>Y2-Z2</f>
        <v>0.78999999999999204</v>
      </c>
      <c r="AE2" s="138">
        <f>AC2/AC3-1</f>
        <v>1.7200796668477292E-3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110.55</v>
      </c>
      <c r="W3" s="133">
        <v>42726</v>
      </c>
      <c r="X3" s="10">
        <v>110.58</v>
      </c>
      <c r="Y3" s="10">
        <v>110.76</v>
      </c>
      <c r="Z3" s="10">
        <v>109.69</v>
      </c>
      <c r="AA3" s="10">
        <v>110.46</v>
      </c>
      <c r="AB3" s="95">
        <v>2087900</v>
      </c>
      <c r="AC3" s="10">
        <v>110.46</v>
      </c>
      <c r="AD3" s="2">
        <f t="shared" ref="AD3:AD66" si="0">Y3-Z3</f>
        <v>1.0700000000000074</v>
      </c>
      <c r="AE3" s="138">
        <f t="shared" ref="AE3:AE66" si="1">AC3/AC4-1</f>
        <v>-2.715177844149208E-4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110.55</v>
      </c>
      <c r="R4" s="506">
        <v>3.3E-3</v>
      </c>
      <c r="W4" s="133">
        <v>42725</v>
      </c>
      <c r="X4" s="10">
        <v>110.94</v>
      </c>
      <c r="Y4" s="10">
        <v>111.13</v>
      </c>
      <c r="Z4" s="10">
        <v>110.47</v>
      </c>
      <c r="AA4" s="10">
        <v>110.49</v>
      </c>
      <c r="AB4" s="95">
        <v>2078700</v>
      </c>
      <c r="AC4" s="10">
        <v>110.49</v>
      </c>
      <c r="AD4" s="2">
        <f t="shared" si="0"/>
        <v>0.65999999999999659</v>
      </c>
      <c r="AE4" s="138">
        <f t="shared" si="1"/>
        <v>-1.4460009037506882E-3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110.93</v>
      </c>
      <c r="Y5" s="10">
        <v>111</v>
      </c>
      <c r="Z5" s="10">
        <v>110.15</v>
      </c>
      <c r="AA5" s="10">
        <v>110.65</v>
      </c>
      <c r="AB5" s="95">
        <v>2250000</v>
      </c>
      <c r="AC5" s="10">
        <v>110.65</v>
      </c>
      <c r="AD5" s="2">
        <f t="shared" si="0"/>
        <v>0.84999999999999432</v>
      </c>
      <c r="AE5" s="138">
        <f t="shared" si="1"/>
        <v>-1.5340191301208561E-3</v>
      </c>
    </row>
    <row r="6" spans="1:31" x14ac:dyDescent="0.25">
      <c r="O6" s="11" t="s">
        <v>64</v>
      </c>
      <c r="Q6" s="2">
        <f>Q3*Q2</f>
        <v>0</v>
      </c>
      <c r="W6" s="133">
        <v>42723</v>
      </c>
      <c r="X6" s="10">
        <v>109.57</v>
      </c>
      <c r="Y6" s="10">
        <v>111.07</v>
      </c>
      <c r="Z6" s="10">
        <v>108.88</v>
      </c>
      <c r="AA6" s="10">
        <v>110.82</v>
      </c>
      <c r="AB6" s="95">
        <v>3831000</v>
      </c>
      <c r="AC6" s="10">
        <v>110.82</v>
      </c>
      <c r="AD6" s="2">
        <f t="shared" si="0"/>
        <v>2.1899999999999977</v>
      </c>
      <c r="AE6" s="138">
        <f t="shared" si="1"/>
        <v>2.1194249907851015E-2</v>
      </c>
    </row>
    <row r="7" spans="1:31" x14ac:dyDescent="0.25">
      <c r="O7" s="11" t="s">
        <v>182</v>
      </c>
      <c r="Q7" s="2">
        <f>Q10+Q8</f>
        <v>114.84999999999991</v>
      </c>
      <c r="R7">
        <v>0</v>
      </c>
      <c r="W7" s="133">
        <v>42720</v>
      </c>
      <c r="X7" s="10">
        <v>108.41</v>
      </c>
      <c r="Y7" s="10">
        <v>109.26</v>
      </c>
      <c r="Z7" s="10">
        <v>108.09</v>
      </c>
      <c r="AA7" s="10">
        <v>108.52</v>
      </c>
      <c r="AB7" s="95">
        <v>7847000</v>
      </c>
      <c r="AC7" s="10">
        <v>108.52</v>
      </c>
      <c r="AD7" s="2">
        <f t="shared" si="0"/>
        <v>1.1700000000000017</v>
      </c>
      <c r="AE7" s="138">
        <f t="shared" si="1"/>
        <v>3.6067696291501861E-3</v>
      </c>
    </row>
    <row r="8" spans="1:31" x14ac:dyDescent="0.25">
      <c r="O8" s="11" t="s">
        <v>185</v>
      </c>
      <c r="P8" s="34"/>
      <c r="Q8" s="2">
        <f>K18+M18-F18+Q2*Q4</f>
        <v>0</v>
      </c>
      <c r="W8" s="133">
        <v>42719</v>
      </c>
      <c r="X8" s="10">
        <v>109.04</v>
      </c>
      <c r="Y8" s="10">
        <v>109.43</v>
      </c>
      <c r="Z8" s="10">
        <v>108.12</v>
      </c>
      <c r="AA8" s="10">
        <v>108.13</v>
      </c>
      <c r="AB8" s="95">
        <v>3555800</v>
      </c>
      <c r="AC8" s="10">
        <v>108.13</v>
      </c>
      <c r="AD8" s="2">
        <f t="shared" si="0"/>
        <v>1.3100000000000023</v>
      </c>
      <c r="AE8" s="138">
        <f t="shared" si="1"/>
        <v>-1.0432872700649742E-2</v>
      </c>
    </row>
    <row r="9" spans="1:31" x14ac:dyDescent="0.25">
      <c r="O9" s="11" t="s">
        <v>216</v>
      </c>
      <c r="Q9" s="138">
        <f>IF(Q2=0, 0, Q8/Q6)</f>
        <v>0</v>
      </c>
      <c r="W9" s="133">
        <v>42718</v>
      </c>
      <c r="X9" s="10">
        <v>110.35</v>
      </c>
      <c r="Y9" s="10">
        <v>110.44</v>
      </c>
      <c r="Z9" s="10">
        <v>109.09</v>
      </c>
      <c r="AA9" s="10">
        <v>109.27</v>
      </c>
      <c r="AB9" s="95">
        <v>2683500</v>
      </c>
      <c r="AC9" s="10">
        <v>109.27</v>
      </c>
      <c r="AD9" s="2">
        <f t="shared" si="0"/>
        <v>1.3499999999999943</v>
      </c>
      <c r="AE9" s="138">
        <f t="shared" si="1"/>
        <v>-9.4279757048318924E-3</v>
      </c>
    </row>
    <row r="10" spans="1:31" x14ac:dyDescent="0.25">
      <c r="O10" s="11" t="s">
        <v>215</v>
      </c>
      <c r="P10" s="34"/>
      <c r="Q10" s="2">
        <f>M27</f>
        <v>114.84999999999991</v>
      </c>
      <c r="W10" s="133">
        <v>42717</v>
      </c>
      <c r="X10" s="10">
        <v>110.88</v>
      </c>
      <c r="Y10" s="10">
        <v>111.69</v>
      </c>
      <c r="Z10" s="10">
        <v>110.26</v>
      </c>
      <c r="AA10" s="10">
        <v>110.31</v>
      </c>
      <c r="AB10" s="95">
        <v>3750800</v>
      </c>
      <c r="AC10" s="10">
        <v>110.31</v>
      </c>
      <c r="AD10" s="2">
        <f t="shared" si="0"/>
        <v>1.4299999999999926</v>
      </c>
      <c r="AE10" s="138">
        <f t="shared" si="1"/>
        <v>-7.2470332457652553E-4</v>
      </c>
    </row>
    <row r="11" spans="1:31" x14ac:dyDescent="0.25">
      <c r="O11" s="11" t="s">
        <v>179</v>
      </c>
      <c r="P11" s="34"/>
      <c r="Q11" s="138">
        <f>IF(U58="N/A (N/A)", 0, VALUE(TRIM(CLEAN(MID(U58, FIND("(", U58)+1, 5)))))</f>
        <v>2.3900000000000001E-2</v>
      </c>
      <c r="W11" s="133">
        <v>42716</v>
      </c>
      <c r="X11" s="10">
        <v>109.42</v>
      </c>
      <c r="Y11" s="10">
        <v>110.5</v>
      </c>
      <c r="Z11" s="10">
        <v>108.79</v>
      </c>
      <c r="AA11" s="10">
        <v>110.39</v>
      </c>
      <c r="AB11" s="95">
        <v>4477600</v>
      </c>
      <c r="AC11" s="10">
        <v>110.39</v>
      </c>
      <c r="AD11" s="2">
        <f t="shared" si="0"/>
        <v>1.7099999999999937</v>
      </c>
      <c r="AE11" s="138">
        <f t="shared" si="1"/>
        <v>5.464978595500547E-3</v>
      </c>
    </row>
    <row r="12" spans="1:31" x14ac:dyDescent="0.25">
      <c r="W12" s="133">
        <v>42713</v>
      </c>
      <c r="X12" s="10">
        <v>108.54</v>
      </c>
      <c r="Y12" s="10">
        <v>109.99</v>
      </c>
      <c r="Z12" s="10">
        <v>108.06</v>
      </c>
      <c r="AA12" s="10">
        <v>109.79</v>
      </c>
      <c r="AB12" s="95">
        <v>3428300</v>
      </c>
      <c r="AC12" s="10">
        <v>109.79</v>
      </c>
      <c r="AD12" s="2">
        <f t="shared" si="0"/>
        <v>1.9299999999999926</v>
      </c>
      <c r="AE12" s="138">
        <f t="shared" si="1"/>
        <v>1.2542654246979534E-2</v>
      </c>
    </row>
    <row r="13" spans="1:31" x14ac:dyDescent="0.25">
      <c r="W13" s="133">
        <v>42712</v>
      </c>
      <c r="X13" s="10">
        <v>109.67</v>
      </c>
      <c r="Y13" s="10">
        <v>109.68</v>
      </c>
      <c r="Z13" s="10">
        <v>108.14</v>
      </c>
      <c r="AA13" s="10">
        <v>108.43</v>
      </c>
      <c r="AB13" s="95">
        <v>3168500</v>
      </c>
      <c r="AC13" s="10">
        <v>108.43</v>
      </c>
      <c r="AD13" s="2">
        <f t="shared" si="0"/>
        <v>1.5400000000000063</v>
      </c>
      <c r="AE13" s="138">
        <f t="shared" si="1"/>
        <v>-1.1396790663749101E-2</v>
      </c>
    </row>
    <row r="14" spans="1:31" x14ac:dyDescent="0.25">
      <c r="W14" s="133">
        <v>42711</v>
      </c>
      <c r="X14" s="10">
        <v>107.5</v>
      </c>
      <c r="Y14" s="10">
        <v>109.84</v>
      </c>
      <c r="Z14" s="10">
        <v>107.08</v>
      </c>
      <c r="AA14" s="10">
        <v>109.68</v>
      </c>
      <c r="AB14" s="95">
        <v>4225300</v>
      </c>
      <c r="AC14" s="10">
        <v>109.68</v>
      </c>
      <c r="AD14" s="2">
        <f t="shared" si="0"/>
        <v>2.7600000000000051</v>
      </c>
      <c r="AE14" s="138">
        <f t="shared" si="1"/>
        <v>2.0943870427254874E-2</v>
      </c>
    </row>
    <row r="15" spans="1:31" x14ac:dyDescent="0.25">
      <c r="W15" s="133">
        <v>42710</v>
      </c>
      <c r="X15" s="10">
        <v>107.3</v>
      </c>
      <c r="Y15" s="10">
        <v>107.7</v>
      </c>
      <c r="Z15" s="10">
        <v>107.08</v>
      </c>
      <c r="AA15" s="10">
        <v>107.43</v>
      </c>
      <c r="AB15" s="95">
        <v>2147800</v>
      </c>
      <c r="AC15" s="10">
        <v>107.43</v>
      </c>
      <c r="AD15" s="2">
        <f t="shared" si="0"/>
        <v>0.62000000000000455</v>
      </c>
      <c r="AE15" s="138">
        <f t="shared" si="1"/>
        <v>9.3092533978822445E-5</v>
      </c>
    </row>
    <row r="16" spans="1:31" x14ac:dyDescent="0.25">
      <c r="W16" s="133">
        <v>42709</v>
      </c>
      <c r="X16" s="10">
        <v>108.72</v>
      </c>
      <c r="Y16" s="10">
        <v>108.8</v>
      </c>
      <c r="Z16" s="10">
        <v>107.36</v>
      </c>
      <c r="AA16" s="10">
        <v>107.42</v>
      </c>
      <c r="AB16" s="95">
        <v>3069900</v>
      </c>
      <c r="AC16" s="10">
        <v>107.42</v>
      </c>
      <c r="AD16" s="2">
        <f t="shared" si="0"/>
        <v>1.4399999999999977</v>
      </c>
      <c r="AE16" s="138">
        <f t="shared" si="1"/>
        <v>-7.3923489188689739E-3</v>
      </c>
    </row>
    <row r="17" spans="1:31" x14ac:dyDescent="0.25">
      <c r="W17" s="133">
        <v>42706</v>
      </c>
      <c r="X17" s="10">
        <v>108.04</v>
      </c>
      <c r="Y17" s="10">
        <v>108.57</v>
      </c>
      <c r="Z17" s="10">
        <v>107.48</v>
      </c>
      <c r="AA17" s="10">
        <v>108.22</v>
      </c>
      <c r="AB17" s="95">
        <v>3122200</v>
      </c>
      <c r="AC17" s="10">
        <v>108.22</v>
      </c>
      <c r="AD17" s="2">
        <f t="shared" si="0"/>
        <v>1.0899999999999892</v>
      </c>
      <c r="AE17" s="138">
        <f t="shared" si="1"/>
        <v>6.8850018608113128E-3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42705</v>
      </c>
      <c r="X18" s="10">
        <v>108</v>
      </c>
      <c r="Y18" s="10">
        <v>108.17</v>
      </c>
      <c r="Z18" s="10">
        <v>107.07</v>
      </c>
      <c r="AA18" s="10">
        <v>107.48</v>
      </c>
      <c r="AB18" s="95">
        <v>4051200</v>
      </c>
      <c r="AC18" s="10">
        <v>107.48</v>
      </c>
      <c r="AD18" s="2">
        <f t="shared" si="0"/>
        <v>1.1000000000000085</v>
      </c>
      <c r="AE18" s="138">
        <f t="shared" si="1"/>
        <v>-2.2279985146675951E-3</v>
      </c>
    </row>
    <row r="19" spans="1:31" x14ac:dyDescent="0.25">
      <c r="W19" s="133">
        <v>42704</v>
      </c>
      <c r="X19" s="10">
        <v>109.03</v>
      </c>
      <c r="Y19" s="10">
        <v>110</v>
      </c>
      <c r="Z19" s="10">
        <v>107.72</v>
      </c>
      <c r="AA19" s="10">
        <v>107.72</v>
      </c>
      <c r="AB19" s="95">
        <v>4080900</v>
      </c>
      <c r="AC19" s="10">
        <v>107.72</v>
      </c>
      <c r="AD19" s="2">
        <f t="shared" si="0"/>
        <v>2.2800000000000011</v>
      </c>
      <c r="AE19" s="138">
        <f t="shared" si="1"/>
        <v>-1.0290334435869242E-2</v>
      </c>
    </row>
    <row r="20" spans="1:31" x14ac:dyDescent="0.25">
      <c r="W20" s="133">
        <v>42703</v>
      </c>
      <c r="X20" s="10">
        <v>108.67</v>
      </c>
      <c r="Y20" s="10">
        <v>109.44</v>
      </c>
      <c r="Z20" s="10">
        <v>108.65</v>
      </c>
      <c r="AA20" s="10">
        <v>108.84</v>
      </c>
      <c r="AB20" s="95">
        <v>3116300</v>
      </c>
      <c r="AC20" s="10">
        <v>108.84</v>
      </c>
      <c r="AD20" s="2">
        <f t="shared" si="0"/>
        <v>0.78999999999999204</v>
      </c>
      <c r="AE20" s="138">
        <f t="shared" si="1"/>
        <v>3.596127247579517E-3</v>
      </c>
    </row>
    <row r="21" spans="1:31" x14ac:dyDescent="0.25">
      <c r="W21" s="133">
        <v>42702</v>
      </c>
      <c r="X21" s="10">
        <v>108.5</v>
      </c>
      <c r="Y21" s="10">
        <v>108.98</v>
      </c>
      <c r="Z21" s="10">
        <v>108.29</v>
      </c>
      <c r="AA21" s="10">
        <v>108.45</v>
      </c>
      <c r="AB21" s="95">
        <v>2448600</v>
      </c>
      <c r="AC21" s="10">
        <v>108.45</v>
      </c>
      <c r="AD21" s="2">
        <f t="shared" si="0"/>
        <v>0.68999999999999773</v>
      </c>
      <c r="AE21" s="138">
        <f t="shared" si="1"/>
        <v>-3.0336458907886943E-3</v>
      </c>
    </row>
    <row r="22" spans="1:31" x14ac:dyDescent="0.25">
      <c r="W22" s="133">
        <v>42699</v>
      </c>
      <c r="X22" s="10">
        <v>108.63</v>
      </c>
      <c r="Y22" s="10">
        <v>109.2</v>
      </c>
      <c r="Z22" s="10">
        <v>108.29</v>
      </c>
      <c r="AA22" s="10">
        <v>108.78</v>
      </c>
      <c r="AB22" s="95">
        <v>1008700</v>
      </c>
      <c r="AC22" s="10">
        <v>108.78</v>
      </c>
      <c r="AD22" s="2">
        <f t="shared" si="0"/>
        <v>0.90999999999999659</v>
      </c>
      <c r="AE22" s="138">
        <f t="shared" si="1"/>
        <v>6.1973915456479123E-3</v>
      </c>
    </row>
    <row r="23" spans="1:31" x14ac:dyDescent="0.25">
      <c r="W23" s="133">
        <v>42697</v>
      </c>
      <c r="X23" s="10">
        <v>107.37</v>
      </c>
      <c r="Y23" s="10">
        <v>108.28</v>
      </c>
      <c r="Z23" s="10">
        <v>107.37</v>
      </c>
      <c r="AA23" s="10">
        <v>108.11</v>
      </c>
      <c r="AB23" s="95">
        <v>2378500</v>
      </c>
      <c r="AC23" s="10">
        <v>108.11</v>
      </c>
      <c r="AD23" s="2">
        <f t="shared" si="0"/>
        <v>0.90999999999999659</v>
      </c>
      <c r="AE23" s="138">
        <f t="shared" si="1"/>
        <v>1.0940714419300557E-2</v>
      </c>
    </row>
    <row r="24" spans="1:31" x14ac:dyDescent="0.25">
      <c r="W24" s="133">
        <v>42696</v>
      </c>
      <c r="X24" s="10">
        <v>107.21</v>
      </c>
      <c r="Y24" s="10">
        <v>107.33</v>
      </c>
      <c r="Z24" s="10">
        <v>106.87</v>
      </c>
      <c r="AA24" s="10">
        <v>106.94</v>
      </c>
      <c r="AB24" s="95">
        <v>2640700</v>
      </c>
      <c r="AC24" s="10">
        <v>106.94</v>
      </c>
      <c r="AD24" s="2">
        <f t="shared" si="0"/>
        <v>0.45999999999999375</v>
      </c>
      <c r="AE24" s="138">
        <f t="shared" si="1"/>
        <v>8.4230229293402736E-4</v>
      </c>
    </row>
    <row r="25" spans="1:31" x14ac:dyDescent="0.25">
      <c r="W25" s="133">
        <v>42695</v>
      </c>
      <c r="X25" s="10">
        <v>106.85</v>
      </c>
      <c r="Y25" s="10">
        <v>107.06</v>
      </c>
      <c r="Z25" s="10">
        <v>106.21</v>
      </c>
      <c r="AA25" s="10">
        <v>106.85</v>
      </c>
      <c r="AB25" s="95">
        <v>2177400</v>
      </c>
      <c r="AC25" s="10">
        <v>106.85</v>
      </c>
      <c r="AD25" s="2">
        <f t="shared" si="0"/>
        <v>0.85000000000000853</v>
      </c>
      <c r="AE25" s="138">
        <f t="shared" si="1"/>
        <v>3.2863849765256692E-3</v>
      </c>
    </row>
    <row r="26" spans="1:31" x14ac:dyDescent="0.25">
      <c r="W26" s="133">
        <v>42692</v>
      </c>
      <c r="X26" s="10">
        <v>106.66</v>
      </c>
      <c r="Y26" s="10">
        <v>106.96</v>
      </c>
      <c r="Z26" s="10">
        <v>106.37</v>
      </c>
      <c r="AA26" s="10">
        <v>106.5</v>
      </c>
      <c r="AB26" s="95">
        <v>2677500</v>
      </c>
      <c r="AC26" s="10">
        <v>106.5</v>
      </c>
      <c r="AD26" s="2">
        <f t="shared" si="0"/>
        <v>0.5899999999999892</v>
      </c>
      <c r="AE26" s="138">
        <f t="shared" si="1"/>
        <v>-1.8744142455482393E-3</v>
      </c>
    </row>
    <row r="27" spans="1:31" x14ac:dyDescent="0.25">
      <c r="L27" t="s">
        <v>215</v>
      </c>
      <c r="M27" s="2">
        <f>M35+K35-F35</f>
        <v>114.84999999999991</v>
      </c>
      <c r="W27" s="133">
        <v>42691</v>
      </c>
      <c r="X27" s="10">
        <v>107.03</v>
      </c>
      <c r="Y27" s="10">
        <v>107.44</v>
      </c>
      <c r="Z27" s="10">
        <v>106.61</v>
      </c>
      <c r="AA27" s="10">
        <v>106.7</v>
      </c>
      <c r="AB27" s="95">
        <v>2226500</v>
      </c>
      <c r="AC27" s="10">
        <v>106.7</v>
      </c>
      <c r="AD27" s="2">
        <f t="shared" si="0"/>
        <v>0.82999999999999829</v>
      </c>
      <c r="AE27" s="138">
        <f t="shared" si="1"/>
        <v>-2.4308152580403419E-3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42690</v>
      </c>
      <c r="X28" s="10">
        <v>106.62</v>
      </c>
      <c r="Y28" s="10">
        <v>107.38</v>
      </c>
      <c r="Z28" s="10">
        <v>106.35</v>
      </c>
      <c r="AA28" s="10">
        <v>106.96</v>
      </c>
      <c r="AB28" s="95">
        <v>2707500</v>
      </c>
      <c r="AC28" s="10">
        <v>106.96</v>
      </c>
      <c r="AD28" s="2">
        <f t="shared" si="0"/>
        <v>1.0300000000000011</v>
      </c>
      <c r="AE28" s="138" t="e">
        <f t="shared" si="1"/>
        <v>#DIV/0!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42690</v>
      </c>
      <c r="X29" s="10" t="s">
        <v>219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42689</v>
      </c>
      <c r="X30" s="10">
        <v>107.85</v>
      </c>
      <c r="Y30" s="10">
        <v>108.02</v>
      </c>
      <c r="Z30" s="10">
        <v>106.66</v>
      </c>
      <c r="AA30" s="10">
        <v>107.68</v>
      </c>
      <c r="AB30" s="95">
        <v>3795600</v>
      </c>
      <c r="AC30" s="10">
        <v>107.02</v>
      </c>
      <c r="AD30" s="2">
        <f t="shared" si="0"/>
        <v>1.3599999999999994</v>
      </c>
      <c r="AE30" s="138">
        <f t="shared" si="1"/>
        <v>-1.6791044776119923E-3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42688</v>
      </c>
      <c r="X31" s="10">
        <v>109.42</v>
      </c>
      <c r="Y31" s="10">
        <v>109.42</v>
      </c>
      <c r="Z31" s="10">
        <v>107.73</v>
      </c>
      <c r="AA31" s="10">
        <v>107.86</v>
      </c>
      <c r="AB31" s="95">
        <v>4138500</v>
      </c>
      <c r="AC31" s="10">
        <v>107.2</v>
      </c>
      <c r="AD31" s="2">
        <f t="shared" si="0"/>
        <v>1.6899999999999977</v>
      </c>
      <c r="AE31" s="138">
        <f t="shared" si="1"/>
        <v>-9.1505684444033175E-3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42685</v>
      </c>
      <c r="X32" s="10">
        <v>107.9</v>
      </c>
      <c r="Y32" s="10">
        <v>108.92</v>
      </c>
      <c r="Z32" s="10">
        <v>107</v>
      </c>
      <c r="AA32" s="10">
        <v>108.86</v>
      </c>
      <c r="AB32" s="95">
        <v>4149900</v>
      </c>
      <c r="AC32" s="10">
        <v>108.19</v>
      </c>
      <c r="AD32" s="2">
        <f t="shared" si="0"/>
        <v>1.9200000000000017</v>
      </c>
      <c r="AE32" s="138">
        <f t="shared" si="1"/>
        <v>4.0835266821346305E-3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42684</v>
      </c>
      <c r="X33" s="10">
        <v>105.38</v>
      </c>
      <c r="Y33" s="10">
        <v>108.46</v>
      </c>
      <c r="Z33" s="10">
        <v>105.34</v>
      </c>
      <c r="AA33" s="10">
        <v>108.41</v>
      </c>
      <c r="AB33" s="95">
        <v>6105600</v>
      </c>
      <c r="AC33" s="10">
        <v>107.75</v>
      </c>
      <c r="AD33" s="2">
        <f t="shared" si="0"/>
        <v>3.1199999999999903</v>
      </c>
      <c r="AE33" s="138">
        <f t="shared" si="1"/>
        <v>3.4366900259191757E-2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42683</v>
      </c>
      <c r="X34" s="10">
        <v>101.09</v>
      </c>
      <c r="Y34" s="10">
        <v>105.29</v>
      </c>
      <c r="Z34" s="10">
        <v>101.09</v>
      </c>
      <c r="AA34" s="10">
        <v>104.81</v>
      </c>
      <c r="AB34" s="95">
        <v>5003900</v>
      </c>
      <c r="AC34" s="10">
        <v>104.17</v>
      </c>
      <c r="AD34" s="2">
        <f t="shared" si="0"/>
        <v>4.2000000000000028</v>
      </c>
      <c r="AE34" s="138">
        <f t="shared" si="1"/>
        <v>1.3918629550321304E-2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42682</v>
      </c>
      <c r="X35" s="10">
        <v>103.23</v>
      </c>
      <c r="Y35" s="10">
        <v>103.92</v>
      </c>
      <c r="Z35" s="10">
        <v>102.62</v>
      </c>
      <c r="AA35" s="10">
        <v>103.37</v>
      </c>
      <c r="AB35" s="95">
        <v>2524200</v>
      </c>
      <c r="AC35" s="10">
        <v>102.74</v>
      </c>
      <c r="AD35" s="2">
        <f t="shared" si="0"/>
        <v>1.2999999999999972</v>
      </c>
      <c r="AE35" s="138">
        <f t="shared" si="1"/>
        <v>3.1243897676234145E-3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42681</v>
      </c>
      <c r="X36" s="10">
        <v>102.97</v>
      </c>
      <c r="Y36" s="10">
        <v>103.34</v>
      </c>
      <c r="Z36" s="10">
        <v>102.51</v>
      </c>
      <c r="AA36" s="10">
        <v>103.05</v>
      </c>
      <c r="AB36" s="95">
        <v>4226200</v>
      </c>
      <c r="AC36" s="10">
        <v>102.42</v>
      </c>
      <c r="AD36" s="2">
        <f t="shared" si="0"/>
        <v>0.82999999999999829</v>
      </c>
      <c r="AE36" s="138">
        <f t="shared" si="1"/>
        <v>1.6979445933869686E-2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42678</v>
      </c>
      <c r="X37" s="10">
        <v>101.24</v>
      </c>
      <c r="Y37" s="10">
        <v>101.77</v>
      </c>
      <c r="Z37" s="10">
        <v>100.74</v>
      </c>
      <c r="AA37" s="10">
        <v>101.33</v>
      </c>
      <c r="AB37" s="95">
        <v>2607800</v>
      </c>
      <c r="AC37" s="10">
        <v>100.71</v>
      </c>
      <c r="AD37" s="2">
        <f t="shared" si="0"/>
        <v>1.0300000000000011</v>
      </c>
      <c r="AE37" s="138">
        <f t="shared" si="1"/>
        <v>2.7880115503333691E-3</v>
      </c>
    </row>
    <row r="38" spans="1:31" x14ac:dyDescent="0.25">
      <c r="W38" s="133">
        <v>42677</v>
      </c>
      <c r="X38" s="10">
        <v>101.8</v>
      </c>
      <c r="Y38" s="10">
        <v>101.91</v>
      </c>
      <c r="Z38" s="10">
        <v>100.72</v>
      </c>
      <c r="AA38" s="10">
        <v>101.05</v>
      </c>
      <c r="AB38" s="95">
        <v>2444200</v>
      </c>
      <c r="AC38" s="10">
        <v>100.43</v>
      </c>
      <c r="AD38" s="2">
        <f t="shared" si="0"/>
        <v>1.1899999999999977</v>
      </c>
      <c r="AE38" s="138">
        <f t="shared" si="1"/>
        <v>-4.8553309552119561E-3</v>
      </c>
    </row>
    <row r="39" spans="1:31" ht="20.25" thickBot="1" x14ac:dyDescent="0.35">
      <c r="P39" s="614" t="s">
        <v>78</v>
      </c>
      <c r="Q39" s="614"/>
      <c r="W39" s="133">
        <v>42676</v>
      </c>
      <c r="X39" s="10">
        <v>101.85</v>
      </c>
      <c r="Y39" s="10">
        <v>102.56</v>
      </c>
      <c r="Z39" s="10">
        <v>101.16</v>
      </c>
      <c r="AA39" s="10">
        <v>101.54</v>
      </c>
      <c r="AB39" s="95">
        <v>4115500</v>
      </c>
      <c r="AC39" s="10">
        <v>100.92</v>
      </c>
      <c r="AD39" s="2">
        <f t="shared" si="0"/>
        <v>1.4000000000000057</v>
      </c>
      <c r="AE39" s="138">
        <f t="shared" si="1"/>
        <v>-4.5373840994278325E-3</v>
      </c>
    </row>
    <row r="40" spans="1:31" ht="15.75" thickTop="1" x14ac:dyDescent="0.25">
      <c r="O40" s="2"/>
      <c r="P40" s="83">
        <v>1.1000000000000001</v>
      </c>
      <c r="Q40" s="83">
        <f>P40*$Q$4</f>
        <v>121.605</v>
      </c>
      <c r="W40" s="133">
        <v>42675</v>
      </c>
      <c r="X40" s="10">
        <v>102.41</v>
      </c>
      <c r="Y40" s="10">
        <v>102.92</v>
      </c>
      <c r="Z40" s="10">
        <v>101.3</v>
      </c>
      <c r="AA40" s="10">
        <v>102.01</v>
      </c>
      <c r="AB40" s="95">
        <v>4044500</v>
      </c>
      <c r="AC40" s="10">
        <v>101.38</v>
      </c>
      <c r="AD40" s="2">
        <f t="shared" si="0"/>
        <v>1.6200000000000045</v>
      </c>
      <c r="AE40" s="138">
        <f t="shared" si="1"/>
        <v>-1.8706310918578106E-3</v>
      </c>
    </row>
    <row r="41" spans="1:31" x14ac:dyDescent="0.25">
      <c r="O41" s="2"/>
      <c r="P41" s="83">
        <v>1.0900000000000001</v>
      </c>
      <c r="Q41" s="83">
        <f t="shared" ref="Q41:Q60" si="2">P41*$Q$4</f>
        <v>120.49950000000001</v>
      </c>
      <c r="W41" s="133">
        <v>42674</v>
      </c>
      <c r="X41" s="10">
        <v>102.01</v>
      </c>
      <c r="Y41" s="10">
        <v>102.6</v>
      </c>
      <c r="Z41" s="10">
        <v>101.9</v>
      </c>
      <c r="AA41" s="10">
        <v>102.2</v>
      </c>
      <c r="AB41" s="95">
        <v>4014500</v>
      </c>
      <c r="AC41" s="10">
        <v>101.57</v>
      </c>
      <c r="AD41" s="2">
        <f t="shared" si="0"/>
        <v>0.69999999999998863</v>
      </c>
      <c r="AE41" s="138">
        <f t="shared" si="1"/>
        <v>3.4578146611341509E-3</v>
      </c>
    </row>
    <row r="42" spans="1:31" ht="20.25" thickBot="1" x14ac:dyDescent="0.35">
      <c r="O42" s="2"/>
      <c r="P42" s="83">
        <v>1.08</v>
      </c>
      <c r="Q42" s="83">
        <f t="shared" si="2"/>
        <v>119.39400000000001</v>
      </c>
      <c r="T42" s="91" t="s">
        <v>113</v>
      </c>
      <c r="W42" s="133">
        <v>42671</v>
      </c>
      <c r="X42" s="10">
        <v>100.52</v>
      </c>
      <c r="Y42" s="10">
        <v>102.14</v>
      </c>
      <c r="Z42" s="10">
        <v>100.52</v>
      </c>
      <c r="AA42" s="10">
        <v>101.84</v>
      </c>
      <c r="AB42" s="95">
        <v>4449100</v>
      </c>
      <c r="AC42" s="10">
        <v>101.22</v>
      </c>
      <c r="AD42" s="2">
        <f t="shared" si="0"/>
        <v>1.6200000000000045</v>
      </c>
      <c r="AE42" s="138">
        <f t="shared" si="1"/>
        <v>1.7695556002413015E-2</v>
      </c>
    </row>
    <row r="43" spans="1:31" ht="15.75" thickTop="1" x14ac:dyDescent="0.25">
      <c r="O43" s="2"/>
      <c r="P43" s="83">
        <v>1.07</v>
      </c>
      <c r="Q43" s="83">
        <f t="shared" si="2"/>
        <v>118.2885</v>
      </c>
      <c r="T43" s="128" t="s">
        <v>98</v>
      </c>
      <c r="U43" s="98">
        <v>110.65</v>
      </c>
      <c r="W43" s="133">
        <v>42670</v>
      </c>
      <c r="X43" s="10">
        <v>101.48</v>
      </c>
      <c r="Y43" s="10">
        <v>101.62</v>
      </c>
      <c r="Z43" s="10">
        <v>99.99</v>
      </c>
      <c r="AA43" s="10">
        <v>100.07</v>
      </c>
      <c r="AB43" s="95">
        <v>3550000</v>
      </c>
      <c r="AC43" s="10">
        <v>99.46</v>
      </c>
      <c r="AD43" s="2">
        <f t="shared" si="0"/>
        <v>1.6300000000000097</v>
      </c>
      <c r="AE43" s="138">
        <f t="shared" si="1"/>
        <v>-9.2638709034764677E-3</v>
      </c>
    </row>
    <row r="44" spans="1:31" x14ac:dyDescent="0.25">
      <c r="O44" s="2"/>
      <c r="P44" s="83">
        <v>1.06</v>
      </c>
      <c r="Q44" s="83">
        <f t="shared" si="2"/>
        <v>117.18300000000001</v>
      </c>
      <c r="T44" s="93" t="s">
        <v>99</v>
      </c>
      <c r="U44" s="88">
        <v>111.04</v>
      </c>
      <c r="W44" s="133">
        <v>42669</v>
      </c>
      <c r="X44" s="10">
        <v>101</v>
      </c>
      <c r="Y44" s="10">
        <v>101.82</v>
      </c>
      <c r="Z44" s="10">
        <v>100.75</v>
      </c>
      <c r="AA44" s="10">
        <v>101.01</v>
      </c>
      <c r="AB44" s="95">
        <v>3734100</v>
      </c>
      <c r="AC44" s="10">
        <v>100.39</v>
      </c>
      <c r="AD44" s="2">
        <f t="shared" si="0"/>
        <v>1.0699999999999932</v>
      </c>
      <c r="AE44" s="138">
        <f t="shared" si="1"/>
        <v>-3.4742902521341934E-3</v>
      </c>
    </row>
    <row r="45" spans="1:31" x14ac:dyDescent="0.25">
      <c r="O45" s="2"/>
      <c r="P45" s="83">
        <v>1.05</v>
      </c>
      <c r="Q45" s="83">
        <f t="shared" si="2"/>
        <v>116.0775</v>
      </c>
      <c r="T45" s="93" t="s">
        <v>100</v>
      </c>
      <c r="U45" s="88" t="s">
        <v>129</v>
      </c>
      <c r="W45" s="133">
        <v>42668</v>
      </c>
      <c r="X45" s="10">
        <v>101.11</v>
      </c>
      <c r="Y45" s="10">
        <v>102.1</v>
      </c>
      <c r="Z45" s="10">
        <v>100.46</v>
      </c>
      <c r="AA45" s="10">
        <v>101.36</v>
      </c>
      <c r="AB45" s="95">
        <v>6752300</v>
      </c>
      <c r="AC45" s="10">
        <v>100.74</v>
      </c>
      <c r="AD45" s="2">
        <f t="shared" si="0"/>
        <v>1.6400000000000006</v>
      </c>
      <c r="AE45" s="138">
        <f t="shared" si="1"/>
        <v>1.8501668183196873E-2</v>
      </c>
    </row>
    <row r="46" spans="1:31" x14ac:dyDescent="0.25">
      <c r="O46" s="2"/>
      <c r="P46" s="83">
        <v>1.04</v>
      </c>
      <c r="Q46" s="83">
        <f t="shared" si="2"/>
        <v>114.97199999999999</v>
      </c>
      <c r="T46" s="93" t="s">
        <v>101</v>
      </c>
      <c r="U46" s="88" t="s">
        <v>129</v>
      </c>
      <c r="W46" s="133">
        <v>42667</v>
      </c>
      <c r="X46" s="10">
        <v>99.34</v>
      </c>
      <c r="Y46" s="10">
        <v>99.86</v>
      </c>
      <c r="Z46" s="10">
        <v>99.08</v>
      </c>
      <c r="AA46" s="10">
        <v>99.52</v>
      </c>
      <c r="AB46" s="95">
        <v>4288100</v>
      </c>
      <c r="AC46" s="10">
        <v>98.91</v>
      </c>
      <c r="AD46" s="2">
        <f t="shared" si="0"/>
        <v>0.78000000000000114</v>
      </c>
      <c r="AE46" s="138">
        <f t="shared" si="1"/>
        <v>8.565310492505418E-3</v>
      </c>
    </row>
    <row r="47" spans="1:31" x14ac:dyDescent="0.25">
      <c r="O47" s="2"/>
      <c r="P47" s="83">
        <v>1.03</v>
      </c>
      <c r="Q47" s="83">
        <f t="shared" si="2"/>
        <v>113.8665</v>
      </c>
      <c r="T47" s="93" t="s">
        <v>102</v>
      </c>
      <c r="U47" s="88">
        <v>115.21</v>
      </c>
      <c r="W47" s="133">
        <v>42664</v>
      </c>
      <c r="X47" s="10">
        <v>98.38</v>
      </c>
      <c r="Y47" s="10">
        <v>98.78</v>
      </c>
      <c r="Z47" s="10">
        <v>97.62</v>
      </c>
      <c r="AA47" s="10">
        <v>98.67</v>
      </c>
      <c r="AB47" s="95">
        <v>4095000</v>
      </c>
      <c r="AC47" s="10">
        <v>98.07</v>
      </c>
      <c r="AD47" s="2">
        <f t="shared" si="0"/>
        <v>1.1599999999999966</v>
      </c>
      <c r="AE47" s="138">
        <f t="shared" si="1"/>
        <v>-6.1815970814755872E-3</v>
      </c>
    </row>
    <row r="48" spans="1:31" x14ac:dyDescent="0.25">
      <c r="O48" s="2"/>
      <c r="P48" s="83">
        <v>1.02</v>
      </c>
      <c r="Q48" s="83">
        <f t="shared" si="2"/>
        <v>112.761</v>
      </c>
      <c r="T48" s="93" t="s">
        <v>103</v>
      </c>
      <c r="U48" s="88">
        <v>0.99011000000000005</v>
      </c>
      <c r="W48" s="133">
        <v>42663</v>
      </c>
      <c r="X48" s="10">
        <v>99.75</v>
      </c>
      <c r="Y48" s="10">
        <v>100.18</v>
      </c>
      <c r="Z48" s="10">
        <v>99.27</v>
      </c>
      <c r="AA48" s="10">
        <v>99.29</v>
      </c>
      <c r="AB48" s="95">
        <v>3876700</v>
      </c>
      <c r="AC48" s="10">
        <v>98.68</v>
      </c>
      <c r="AD48" s="2">
        <f t="shared" si="0"/>
        <v>0.9100000000000108</v>
      </c>
      <c r="AE48" s="138">
        <f t="shared" si="1"/>
        <v>-4.7402924861320583E-3</v>
      </c>
    </row>
    <row r="49" spans="15:31" x14ac:dyDescent="0.25">
      <c r="O49" s="2"/>
      <c r="P49" s="83">
        <v>1.01</v>
      </c>
      <c r="Q49" s="83">
        <f t="shared" si="2"/>
        <v>111.6555</v>
      </c>
      <c r="T49" s="93" t="s">
        <v>122</v>
      </c>
      <c r="U49" s="88" t="s">
        <v>339</v>
      </c>
      <c r="W49" s="133">
        <v>42662</v>
      </c>
      <c r="X49" s="10">
        <v>100.26</v>
      </c>
      <c r="Y49" s="10">
        <v>100.43</v>
      </c>
      <c r="Z49" s="10">
        <v>99.74</v>
      </c>
      <c r="AA49" s="10">
        <v>99.76</v>
      </c>
      <c r="AB49" s="95">
        <v>4013900</v>
      </c>
      <c r="AC49" s="10">
        <v>99.15</v>
      </c>
      <c r="AD49" s="2">
        <f t="shared" si="0"/>
        <v>0.69000000000001194</v>
      </c>
      <c r="AE49" s="138">
        <f t="shared" si="1"/>
        <v>-2.3143489635740755E-3</v>
      </c>
    </row>
    <row r="50" spans="15:31" x14ac:dyDescent="0.25">
      <c r="O50" s="2"/>
      <c r="P50" s="83">
        <v>1</v>
      </c>
      <c r="Q50" s="83">
        <f t="shared" si="2"/>
        <v>110.55</v>
      </c>
      <c r="T50" s="93"/>
      <c r="U50" s="88"/>
      <c r="W50" s="133">
        <v>42661</v>
      </c>
      <c r="X50" s="10">
        <v>100.49</v>
      </c>
      <c r="Y50" s="10">
        <v>100.58</v>
      </c>
      <c r="Z50" s="10">
        <v>99.68</v>
      </c>
      <c r="AA50" s="10">
        <v>99.99</v>
      </c>
      <c r="AB50" s="95">
        <v>3043800</v>
      </c>
      <c r="AC50" s="10">
        <v>99.38</v>
      </c>
      <c r="AD50" s="2">
        <f t="shared" si="0"/>
        <v>0.89999999999999147</v>
      </c>
      <c r="AE50" s="138">
        <f t="shared" si="1"/>
        <v>2.8254288597375776E-3</v>
      </c>
    </row>
    <row r="51" spans="15:31" x14ac:dyDescent="0.25">
      <c r="O51" s="2"/>
      <c r="P51" s="83">
        <v>0.99</v>
      </c>
      <c r="Q51" s="83">
        <f t="shared" si="2"/>
        <v>109.44449999999999</v>
      </c>
      <c r="T51" s="93" t="s">
        <v>105</v>
      </c>
      <c r="U51" s="88" t="s">
        <v>614</v>
      </c>
      <c r="W51" s="133">
        <v>42660</v>
      </c>
      <c r="X51" s="10">
        <v>100.13</v>
      </c>
      <c r="Y51" s="10">
        <v>100.44</v>
      </c>
      <c r="Z51" s="10">
        <v>99.65</v>
      </c>
      <c r="AA51" s="10">
        <v>99.71</v>
      </c>
      <c r="AB51" s="95">
        <v>2452400</v>
      </c>
      <c r="AC51" s="10">
        <v>99.1</v>
      </c>
      <c r="AD51" s="2">
        <f t="shared" si="0"/>
        <v>0.78999999999999204</v>
      </c>
      <c r="AE51" s="138">
        <f t="shared" si="1"/>
        <v>-4.5203415369161615E-3</v>
      </c>
    </row>
    <row r="52" spans="15:31" x14ac:dyDescent="0.25">
      <c r="O52" s="2"/>
      <c r="P52" s="83">
        <v>0.98</v>
      </c>
      <c r="Q52" s="83">
        <f t="shared" si="2"/>
        <v>108.339</v>
      </c>
      <c r="T52" s="93" t="s">
        <v>106</v>
      </c>
      <c r="U52" s="88" t="s">
        <v>430</v>
      </c>
      <c r="W52" s="133">
        <v>42657</v>
      </c>
      <c r="X52" s="10">
        <v>100.42</v>
      </c>
      <c r="Y52" s="10">
        <v>100.79</v>
      </c>
      <c r="Z52" s="10">
        <v>100.07</v>
      </c>
      <c r="AA52" s="10">
        <v>100.16</v>
      </c>
      <c r="AB52" s="95">
        <v>3172000</v>
      </c>
      <c r="AC52" s="10">
        <v>99.55</v>
      </c>
      <c r="AD52" s="2">
        <f t="shared" si="0"/>
        <v>0.72000000000001307</v>
      </c>
      <c r="AE52" s="138">
        <f t="shared" si="1"/>
        <v>3.123740427247057E-3</v>
      </c>
    </row>
    <row r="53" spans="15:31" x14ac:dyDescent="0.25">
      <c r="P53" s="83">
        <v>0.97</v>
      </c>
      <c r="Q53" s="83">
        <f t="shared" si="2"/>
        <v>107.23349999999999</v>
      </c>
      <c r="T53" s="93" t="s">
        <v>107</v>
      </c>
      <c r="U53" s="90">
        <v>1067267</v>
      </c>
      <c r="W53" s="133">
        <v>42656</v>
      </c>
      <c r="X53" s="10">
        <v>98.4</v>
      </c>
      <c r="Y53" s="10">
        <v>100.09</v>
      </c>
      <c r="Z53" s="10">
        <v>98.15</v>
      </c>
      <c r="AA53" s="10">
        <v>99.85</v>
      </c>
      <c r="AB53" s="95">
        <v>3768200</v>
      </c>
      <c r="AC53" s="10">
        <v>99.24</v>
      </c>
      <c r="AD53" s="2">
        <f t="shared" si="0"/>
        <v>1.9399999999999977</v>
      </c>
      <c r="AE53" s="138">
        <f t="shared" si="1"/>
        <v>9.3572009764035791E-3</v>
      </c>
    </row>
    <row r="54" spans="15:31" x14ac:dyDescent="0.25">
      <c r="P54" s="83">
        <v>0.96</v>
      </c>
      <c r="Q54" s="83">
        <f t="shared" si="2"/>
        <v>106.128</v>
      </c>
      <c r="T54" s="93" t="s">
        <v>110</v>
      </c>
      <c r="U54" s="90">
        <v>3577900</v>
      </c>
      <c r="W54" s="133">
        <v>42655</v>
      </c>
      <c r="X54" s="10">
        <v>98.81</v>
      </c>
      <c r="Y54" s="10">
        <v>99.25</v>
      </c>
      <c r="Z54" s="10">
        <v>98.54</v>
      </c>
      <c r="AA54" s="10">
        <v>98.93</v>
      </c>
      <c r="AB54" s="95">
        <v>3818200</v>
      </c>
      <c r="AC54" s="10">
        <v>98.32</v>
      </c>
      <c r="AD54" s="2">
        <f t="shared" si="0"/>
        <v>0.70999999999999375</v>
      </c>
      <c r="AE54" s="138">
        <f t="shared" si="1"/>
        <v>1.6299918500406463E-3</v>
      </c>
    </row>
    <row r="55" spans="15:31" x14ac:dyDescent="0.25">
      <c r="P55" s="83">
        <v>0.95</v>
      </c>
      <c r="Q55" s="83">
        <f t="shared" si="2"/>
        <v>105.02249999999999</v>
      </c>
      <c r="T55" s="93" t="s">
        <v>108</v>
      </c>
      <c r="U55" s="88" t="s">
        <v>615</v>
      </c>
      <c r="W55" s="133">
        <v>42654</v>
      </c>
      <c r="X55" s="10">
        <v>99.55</v>
      </c>
      <c r="Y55" s="10">
        <v>99.87</v>
      </c>
      <c r="Z55" s="10">
        <v>98.46</v>
      </c>
      <c r="AA55" s="10">
        <v>98.77</v>
      </c>
      <c r="AB55" s="95">
        <v>4314800</v>
      </c>
      <c r="AC55" s="10">
        <v>98.16</v>
      </c>
      <c r="AD55" s="2">
        <f t="shared" si="0"/>
        <v>1.4100000000000108</v>
      </c>
      <c r="AE55" s="138">
        <f t="shared" si="1"/>
        <v>-1.2176713293750696E-2</v>
      </c>
    </row>
    <row r="56" spans="15:31" x14ac:dyDescent="0.25">
      <c r="P56" s="83">
        <v>0.94</v>
      </c>
      <c r="Q56" s="83">
        <f t="shared" si="2"/>
        <v>103.91699999999999</v>
      </c>
      <c r="T56" s="93" t="s">
        <v>111</v>
      </c>
      <c r="U56" s="88">
        <v>12.68</v>
      </c>
      <c r="W56" s="133">
        <v>42653</v>
      </c>
      <c r="X56" s="10">
        <v>100.16</v>
      </c>
      <c r="Y56" s="10">
        <v>101.03</v>
      </c>
      <c r="Z56" s="10">
        <v>99.64</v>
      </c>
      <c r="AA56" s="10">
        <v>99.98</v>
      </c>
      <c r="AB56" s="95">
        <v>4517800</v>
      </c>
      <c r="AC56" s="10">
        <v>99.37</v>
      </c>
      <c r="AD56" s="2">
        <f t="shared" si="0"/>
        <v>1.3900000000000006</v>
      </c>
      <c r="AE56" s="138">
        <f t="shared" si="1"/>
        <v>-5.9023609443776826E-3</v>
      </c>
    </row>
    <row r="57" spans="15:31" x14ac:dyDescent="0.25">
      <c r="P57" s="83">
        <v>0.93</v>
      </c>
      <c r="Q57" s="83">
        <f t="shared" si="2"/>
        <v>102.81150000000001</v>
      </c>
      <c r="T57" s="93" t="s">
        <v>112</v>
      </c>
      <c r="U57" s="88">
        <v>8.75</v>
      </c>
      <c r="W57" s="133">
        <v>42650</v>
      </c>
      <c r="X57" s="10">
        <v>100.96</v>
      </c>
      <c r="Y57" s="10">
        <v>101.01</v>
      </c>
      <c r="Z57" s="10">
        <v>99.81</v>
      </c>
      <c r="AA57" s="10">
        <v>100.58</v>
      </c>
      <c r="AB57" s="95">
        <v>3938200</v>
      </c>
      <c r="AC57" s="10">
        <v>99.96</v>
      </c>
      <c r="AD57" s="2">
        <f t="shared" si="0"/>
        <v>1.2000000000000028</v>
      </c>
      <c r="AE57" s="138">
        <f t="shared" si="1"/>
        <v>-1.4687037949729032E-2</v>
      </c>
    </row>
    <row r="58" spans="15:31" x14ac:dyDescent="0.25">
      <c r="P58" s="83">
        <v>0.92</v>
      </c>
      <c r="Q58" s="83">
        <f t="shared" si="2"/>
        <v>101.706</v>
      </c>
      <c r="T58" s="93" t="s">
        <v>109</v>
      </c>
      <c r="U58" s="88" t="s">
        <v>468</v>
      </c>
      <c r="W58" s="133">
        <v>42649</v>
      </c>
      <c r="X58" s="10">
        <v>102.11</v>
      </c>
      <c r="Y58" s="10">
        <v>102.22</v>
      </c>
      <c r="Z58" s="10">
        <v>101.36</v>
      </c>
      <c r="AA58" s="10">
        <v>102.08</v>
      </c>
      <c r="AB58" s="95">
        <v>3651500</v>
      </c>
      <c r="AC58" s="10">
        <v>101.45</v>
      </c>
      <c r="AD58" s="2">
        <f t="shared" si="0"/>
        <v>0.85999999999999943</v>
      </c>
      <c r="AE58" s="138">
        <f t="shared" si="1"/>
        <v>-1.6728990356229545E-3</v>
      </c>
    </row>
    <row r="59" spans="15:31" x14ac:dyDescent="0.25">
      <c r="P59" s="83">
        <v>0.91</v>
      </c>
      <c r="Q59" s="83">
        <f t="shared" si="2"/>
        <v>100.6005</v>
      </c>
      <c r="W59" s="133">
        <v>42648</v>
      </c>
      <c r="X59" s="10">
        <v>101.7</v>
      </c>
      <c r="Y59" s="10">
        <v>102.33</v>
      </c>
      <c r="Z59" s="10">
        <v>101.43</v>
      </c>
      <c r="AA59" s="10">
        <v>102.25</v>
      </c>
      <c r="AB59" s="95">
        <v>2744100</v>
      </c>
      <c r="AC59" s="10">
        <v>101.62</v>
      </c>
      <c r="AD59" s="2">
        <f t="shared" si="0"/>
        <v>0.89999999999999147</v>
      </c>
      <c r="AE59" s="138">
        <f t="shared" si="1"/>
        <v>8.0349171709155343E-3</v>
      </c>
    </row>
    <row r="60" spans="15:31" x14ac:dyDescent="0.25">
      <c r="P60" s="83">
        <v>0.9</v>
      </c>
      <c r="Q60" s="83">
        <f t="shared" si="2"/>
        <v>99.495000000000005</v>
      </c>
      <c r="W60" s="133">
        <v>42647</v>
      </c>
      <c r="X60" s="10">
        <v>102.57</v>
      </c>
      <c r="Y60" s="10">
        <v>102.81</v>
      </c>
      <c r="Z60" s="10">
        <v>101.3</v>
      </c>
      <c r="AA60" s="10">
        <v>101.43</v>
      </c>
      <c r="AB60" s="95">
        <v>3204200</v>
      </c>
      <c r="AC60" s="10">
        <v>100.81</v>
      </c>
      <c r="AD60" s="2">
        <f t="shared" si="0"/>
        <v>1.5100000000000051</v>
      </c>
      <c r="AE60" s="138">
        <f t="shared" si="1"/>
        <v>-9.7249508840864252E-3</v>
      </c>
    </row>
    <row r="61" spans="15:31" x14ac:dyDescent="0.25">
      <c r="W61" s="133">
        <v>42646</v>
      </c>
      <c r="X61" s="10">
        <v>101.6</v>
      </c>
      <c r="Y61" s="10">
        <v>102.67</v>
      </c>
      <c r="Z61" s="10">
        <v>101.29</v>
      </c>
      <c r="AA61" s="10">
        <v>102.43</v>
      </c>
      <c r="AB61" s="95">
        <v>3971700</v>
      </c>
      <c r="AC61" s="10">
        <v>101.8</v>
      </c>
      <c r="AD61" s="2">
        <f t="shared" si="0"/>
        <v>1.3799999999999955</v>
      </c>
      <c r="AE61" s="138">
        <f t="shared" si="1"/>
        <v>8.1204198851256848E-3</v>
      </c>
    </row>
    <row r="62" spans="15:31" x14ac:dyDescent="0.25">
      <c r="W62" s="133">
        <v>42643</v>
      </c>
      <c r="X62" s="10">
        <v>101.42</v>
      </c>
      <c r="Y62" s="10">
        <v>102.03</v>
      </c>
      <c r="Z62" s="10">
        <v>101.06</v>
      </c>
      <c r="AA62" s="10">
        <v>101.6</v>
      </c>
      <c r="AB62" s="95">
        <v>5053500</v>
      </c>
      <c r="AC62" s="10">
        <v>100.98</v>
      </c>
      <c r="AD62" s="2">
        <f t="shared" si="0"/>
        <v>0.96999999999999886</v>
      </c>
      <c r="AE62" s="138">
        <f t="shared" si="1"/>
        <v>5.3763440860215006E-3</v>
      </c>
    </row>
    <row r="63" spans="15:31" x14ac:dyDescent="0.25">
      <c r="W63" s="133">
        <v>42642</v>
      </c>
      <c r="X63" s="10">
        <v>102.78</v>
      </c>
      <c r="Y63" s="10">
        <v>102.78</v>
      </c>
      <c r="Z63" s="10">
        <v>100.88</v>
      </c>
      <c r="AA63" s="10">
        <v>101.06</v>
      </c>
      <c r="AB63" s="95">
        <v>3720000</v>
      </c>
      <c r="AC63" s="10">
        <v>100.44</v>
      </c>
      <c r="AD63" s="2">
        <f t="shared" si="0"/>
        <v>1.9000000000000057</v>
      </c>
      <c r="AE63" s="138">
        <f t="shared" si="1"/>
        <v>-1.2583562721195429E-2</v>
      </c>
    </row>
    <row r="64" spans="15:31" x14ac:dyDescent="0.25">
      <c r="W64" s="133">
        <v>42641</v>
      </c>
      <c r="X64" s="10">
        <v>102.68</v>
      </c>
      <c r="Y64" s="10">
        <v>102.87</v>
      </c>
      <c r="Z64" s="10">
        <v>101.67</v>
      </c>
      <c r="AA64" s="10">
        <v>102.35</v>
      </c>
      <c r="AB64" s="95">
        <v>5010700</v>
      </c>
      <c r="AC64" s="10">
        <v>101.72</v>
      </c>
      <c r="AD64" s="2">
        <f t="shared" si="0"/>
        <v>1.2000000000000028</v>
      </c>
      <c r="AE64" s="138">
        <f t="shared" si="1"/>
        <v>0</v>
      </c>
    </row>
    <row r="65" spans="23:31" x14ac:dyDescent="0.25">
      <c r="W65" s="133">
        <v>42640</v>
      </c>
      <c r="X65" s="10">
        <v>102.08</v>
      </c>
      <c r="Y65" s="10">
        <v>102.73</v>
      </c>
      <c r="Z65" s="10">
        <v>101.78</v>
      </c>
      <c r="AA65" s="10">
        <v>102.35</v>
      </c>
      <c r="AB65" s="95">
        <v>4299300</v>
      </c>
      <c r="AC65" s="10">
        <v>101.72</v>
      </c>
      <c r="AD65" s="2">
        <f t="shared" si="0"/>
        <v>0.95000000000000284</v>
      </c>
      <c r="AE65" s="138">
        <f t="shared" si="1"/>
        <v>1.1811023622048111E-3</v>
      </c>
    </row>
    <row r="66" spans="23:31" x14ac:dyDescent="0.25">
      <c r="W66" s="133">
        <v>42639</v>
      </c>
      <c r="X66" s="10">
        <v>102.16</v>
      </c>
      <c r="Y66" s="10">
        <v>102.96</v>
      </c>
      <c r="Z66" s="10">
        <v>101.78</v>
      </c>
      <c r="AA66" s="10">
        <v>102.23</v>
      </c>
      <c r="AB66" s="95">
        <v>3354600</v>
      </c>
      <c r="AC66" s="10">
        <v>101.6</v>
      </c>
      <c r="AD66" s="2">
        <f t="shared" si="0"/>
        <v>1.1799999999999926</v>
      </c>
      <c r="AE66" s="138">
        <f t="shared" si="1"/>
        <v>-3.2375159423134736E-3</v>
      </c>
    </row>
    <row r="67" spans="23:31" x14ac:dyDescent="0.25">
      <c r="W67" s="133">
        <v>42636</v>
      </c>
      <c r="X67" s="10">
        <v>102.1</v>
      </c>
      <c r="Y67" s="10">
        <v>103</v>
      </c>
      <c r="Z67" s="10">
        <v>101.91</v>
      </c>
      <c r="AA67" s="10">
        <v>102.56</v>
      </c>
      <c r="AB67" s="95">
        <v>2646400</v>
      </c>
      <c r="AC67" s="10">
        <v>101.93</v>
      </c>
      <c r="AD67" s="2">
        <f>Y67-Z67</f>
        <v>1.0900000000000034</v>
      </c>
      <c r="AE67" s="138">
        <f>AC67/AC68-1</f>
        <v>-4.2981342190094862E-3</v>
      </c>
    </row>
    <row r="68" spans="23:31" x14ac:dyDescent="0.25">
      <c r="W68" s="133">
        <v>42635</v>
      </c>
      <c r="X68" s="10">
        <v>102.73</v>
      </c>
      <c r="Y68" s="10">
        <v>103.48</v>
      </c>
      <c r="Z68" s="10">
        <v>102.62</v>
      </c>
      <c r="AA68" s="10">
        <v>103</v>
      </c>
      <c r="AB68" s="95">
        <v>3574600</v>
      </c>
      <c r="AC68" s="10">
        <v>102.37</v>
      </c>
      <c r="AD68" s="2">
        <f>Y68-Z68</f>
        <v>0.85999999999999943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157</v>
      </c>
      <c r="AJ1" s="11" t="s">
        <v>158</v>
      </c>
      <c r="AK1" s="11" t="s">
        <v>159</v>
      </c>
      <c r="AL1" s="11" t="s">
        <v>160</v>
      </c>
      <c r="AO1" s="11" t="s">
        <v>161</v>
      </c>
      <c r="AP1" s="11" t="s">
        <v>59</v>
      </c>
      <c r="AQ1" s="11" t="s">
        <v>163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42727</v>
      </c>
      <c r="X2" s="10">
        <v>161.56</v>
      </c>
      <c r="Y2" s="10">
        <v>163.04</v>
      </c>
      <c r="Z2" s="10">
        <v>160.55000000000001</v>
      </c>
      <c r="AA2" s="10">
        <v>163.03</v>
      </c>
      <c r="AB2" s="95">
        <v>2044400</v>
      </c>
      <c r="AC2" s="10">
        <v>163.03</v>
      </c>
      <c r="AD2" s="2">
        <f>Y2-Z2</f>
        <v>2.4899999999999807</v>
      </c>
      <c r="AE2" s="138">
        <f>AC2/AC3-1</f>
        <v>8.9738829063001901E-3</v>
      </c>
      <c r="AP2" t="s">
        <v>162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161.04</v>
      </c>
      <c r="W3" s="133">
        <v>42726</v>
      </c>
      <c r="X3" s="10">
        <v>161.38999999999999</v>
      </c>
      <c r="Y3" s="10">
        <v>161.88</v>
      </c>
      <c r="Z3" s="10">
        <v>160.27000000000001</v>
      </c>
      <c r="AA3" s="10">
        <v>161.58000000000001</v>
      </c>
      <c r="AB3" s="95">
        <v>2741700</v>
      </c>
      <c r="AC3" s="10">
        <v>161.58000000000001</v>
      </c>
      <c r="AD3" s="2">
        <f t="shared" ref="AD3:AD66" si="0">Y3-Z3</f>
        <v>1.6099999999999852</v>
      </c>
      <c r="AE3" s="138">
        <f t="shared" ref="AE3:AE66" si="1">AC3/AC4-1</f>
        <v>1.5496187937766859E-3</v>
      </c>
      <c r="AI3" t="s">
        <v>168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161.04</v>
      </c>
      <c r="R4" s="506">
        <v>-2.5000000000000001E-3</v>
      </c>
      <c r="W4" s="133">
        <v>42725</v>
      </c>
      <c r="X4" s="10">
        <v>161.41999999999999</v>
      </c>
      <c r="Y4" s="10">
        <v>162.29</v>
      </c>
      <c r="Z4" s="10">
        <v>159.62</v>
      </c>
      <c r="AA4" s="10">
        <v>161.33000000000001</v>
      </c>
      <c r="AB4" s="95">
        <v>2767700</v>
      </c>
      <c r="AC4" s="10">
        <v>161.33000000000001</v>
      </c>
      <c r="AD4" s="2">
        <f t="shared" si="0"/>
        <v>2.6699999999999875</v>
      </c>
      <c r="AE4" s="138">
        <f t="shared" si="1"/>
        <v>-1.6090104585678722E-3</v>
      </c>
      <c r="AI4" t="s">
        <v>169</v>
      </c>
      <c r="AJ4">
        <v>-10</v>
      </c>
      <c r="AK4" t="s">
        <v>166</v>
      </c>
      <c r="AL4" t="s">
        <v>166</v>
      </c>
      <c r="AO4" s="234">
        <v>-1153.98</v>
      </c>
      <c r="AP4" t="s">
        <v>166</v>
      </c>
      <c r="AQ4" t="s">
        <v>166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42724</v>
      </c>
      <c r="X5" s="10">
        <v>161.71</v>
      </c>
      <c r="Y5" s="10">
        <v>163.11000000000001</v>
      </c>
      <c r="Z5" s="10">
        <v>161.41</v>
      </c>
      <c r="AA5" s="10">
        <v>161.59</v>
      </c>
      <c r="AB5" s="95">
        <v>3127800</v>
      </c>
      <c r="AC5" s="10">
        <v>161.59</v>
      </c>
      <c r="AD5" s="2">
        <f t="shared" si="0"/>
        <v>1.7000000000000171</v>
      </c>
      <c r="AE5" s="138">
        <f t="shared" si="1"/>
        <v>3.0952086170610293E-4</v>
      </c>
      <c r="AI5" t="s">
        <v>167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42723</v>
      </c>
      <c r="X6" s="10">
        <v>163.09</v>
      </c>
      <c r="Y6" s="10">
        <v>163.94</v>
      </c>
      <c r="Z6" s="10">
        <v>161.22</v>
      </c>
      <c r="AA6" s="10">
        <v>161.54</v>
      </c>
      <c r="AB6" s="95">
        <v>4720900</v>
      </c>
      <c r="AC6" s="10">
        <v>161.54</v>
      </c>
      <c r="AD6" s="2">
        <f t="shared" si="0"/>
        <v>2.7199999999999989</v>
      </c>
      <c r="AE6" s="138">
        <f t="shared" si="1"/>
        <v>-1.4639502256923342E-2</v>
      </c>
      <c r="AI6" t="s">
        <v>165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182</v>
      </c>
      <c r="Q7" s="2">
        <f>Q10+Q8</f>
        <v>176.70000000000073</v>
      </c>
      <c r="R7">
        <v>0</v>
      </c>
      <c r="W7" s="133">
        <v>42720</v>
      </c>
      <c r="X7" s="10">
        <v>161.38</v>
      </c>
      <c r="Y7" s="10">
        <v>164</v>
      </c>
      <c r="Z7" s="10">
        <v>161.19</v>
      </c>
      <c r="AA7" s="10">
        <v>163.94</v>
      </c>
      <c r="AB7" s="95">
        <v>6957500</v>
      </c>
      <c r="AC7" s="10">
        <v>163.94</v>
      </c>
      <c r="AD7" s="2">
        <f t="shared" si="0"/>
        <v>2.8100000000000023</v>
      </c>
      <c r="AE7" s="138">
        <f t="shared" si="1"/>
        <v>2.0669904121529026E-2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185</v>
      </c>
      <c r="P8" s="34"/>
      <c r="Q8" s="2">
        <f>K18+M18-F18+Q2*Q4</f>
        <v>0</v>
      </c>
      <c r="W8" s="133">
        <v>42719</v>
      </c>
      <c r="X8" s="10">
        <v>159.87</v>
      </c>
      <c r="Y8" s="10">
        <v>161.29</v>
      </c>
      <c r="Z8" s="10">
        <v>159.43</v>
      </c>
      <c r="AA8" s="10">
        <v>160.62</v>
      </c>
      <c r="AB8" s="95">
        <v>4422700</v>
      </c>
      <c r="AC8" s="10">
        <v>160.62</v>
      </c>
      <c r="AD8" s="2">
        <f t="shared" si="0"/>
        <v>1.8599999999999852</v>
      </c>
      <c r="AE8" s="138">
        <f t="shared" si="1"/>
        <v>4.7541598899036863E-3</v>
      </c>
    </row>
    <row r="9" spans="1:43" x14ac:dyDescent="0.25">
      <c r="O9" s="11" t="s">
        <v>216</v>
      </c>
      <c r="Q9" s="138">
        <f>IF(Q2=0, 0, Q8/Q6)</f>
        <v>0</v>
      </c>
      <c r="W9" s="133">
        <v>42718</v>
      </c>
      <c r="X9" s="10">
        <v>161.13999999999999</v>
      </c>
      <c r="Y9" s="10">
        <v>161.80000000000001</v>
      </c>
      <c r="Z9" s="10">
        <v>158.72</v>
      </c>
      <c r="AA9" s="10">
        <v>159.86000000000001</v>
      </c>
      <c r="AB9" s="95">
        <v>3793700</v>
      </c>
      <c r="AC9" s="10">
        <v>159.86000000000001</v>
      </c>
      <c r="AD9" s="2">
        <f t="shared" si="0"/>
        <v>3.0800000000000125</v>
      </c>
      <c r="AE9" s="138">
        <f t="shared" si="1"/>
        <v>-4.2357044973213576E-3</v>
      </c>
    </row>
    <row r="10" spans="1:43" x14ac:dyDescent="0.25">
      <c r="O10" s="11" t="s">
        <v>215</v>
      </c>
      <c r="P10" s="34"/>
      <c r="Q10" s="2">
        <f>M33</f>
        <v>176.70000000000073</v>
      </c>
      <c r="W10" s="133">
        <v>42717</v>
      </c>
      <c r="X10" s="10">
        <v>160.4</v>
      </c>
      <c r="Y10" s="10">
        <v>161.71</v>
      </c>
      <c r="Z10" s="10">
        <v>160.07</v>
      </c>
      <c r="AA10" s="10">
        <v>160.54</v>
      </c>
      <c r="AB10" s="95">
        <v>3785600</v>
      </c>
      <c r="AC10" s="10">
        <v>160.54</v>
      </c>
      <c r="AD10" s="2">
        <f t="shared" si="0"/>
        <v>1.6400000000000148</v>
      </c>
      <c r="AE10" s="138">
        <f t="shared" si="1"/>
        <v>6.5834848579846561E-3</v>
      </c>
    </row>
    <row r="11" spans="1:43" x14ac:dyDescent="0.25">
      <c r="O11" s="11" t="s">
        <v>179</v>
      </c>
      <c r="P11" s="34"/>
      <c r="Q11" s="138">
        <f>IF(U58="N/A (N/A)", 0, VALUE(TRIM(CLEAN(MID(U58, FIND("(", U58)+1, 5)))))</f>
        <v>1.5299999999999999E-2</v>
      </c>
      <c r="W11" s="133">
        <v>42716</v>
      </c>
      <c r="X11" s="10">
        <v>158.83000000000001</v>
      </c>
      <c r="Y11" s="10">
        <v>159.66</v>
      </c>
      <c r="Z11" s="10">
        <v>157.75</v>
      </c>
      <c r="AA11" s="10">
        <v>159.49</v>
      </c>
      <c r="AB11" s="95">
        <v>3471200</v>
      </c>
      <c r="AC11" s="10">
        <v>159.49</v>
      </c>
      <c r="AD11" s="2">
        <f t="shared" si="0"/>
        <v>1.9099999999999966</v>
      </c>
      <c r="AE11" s="138">
        <f t="shared" si="1"/>
        <v>-3.934549088183803E-3</v>
      </c>
    </row>
    <row r="12" spans="1:43" x14ac:dyDescent="0.25">
      <c r="W12" s="133">
        <v>42713</v>
      </c>
      <c r="X12" s="10">
        <v>159.52000000000001</v>
      </c>
      <c r="Y12" s="10">
        <v>160.16</v>
      </c>
      <c r="Z12" s="10">
        <v>157.71</v>
      </c>
      <c r="AA12" s="10">
        <v>160.12</v>
      </c>
      <c r="AB12" s="95">
        <v>4004000</v>
      </c>
      <c r="AC12" s="10">
        <v>160.12</v>
      </c>
      <c r="AD12" s="2">
        <f t="shared" si="0"/>
        <v>2.4499999999999886</v>
      </c>
      <c r="AE12" s="138">
        <f t="shared" si="1"/>
        <v>5.0213406979664477E-3</v>
      </c>
    </row>
    <row r="13" spans="1:43" x14ac:dyDescent="0.25">
      <c r="W13" s="133">
        <v>42712</v>
      </c>
      <c r="X13" s="10">
        <v>159.41</v>
      </c>
      <c r="Y13" s="10">
        <v>160.24</v>
      </c>
      <c r="Z13" s="10">
        <v>158</v>
      </c>
      <c r="AA13" s="10">
        <v>159.32</v>
      </c>
      <c r="AB13" s="95">
        <v>3405800</v>
      </c>
      <c r="AC13" s="10">
        <v>159.32</v>
      </c>
      <c r="AD13" s="2">
        <f t="shared" si="0"/>
        <v>2.2400000000000091</v>
      </c>
      <c r="AE13" s="138">
        <f t="shared" si="1"/>
        <v>-5.0188205771650729E-4</v>
      </c>
    </row>
    <row r="14" spans="1:43" x14ac:dyDescent="0.25">
      <c r="W14" s="133">
        <v>42711</v>
      </c>
      <c r="X14" s="10">
        <v>157.88999999999999</v>
      </c>
      <c r="Y14" s="10">
        <v>159.97999999999999</v>
      </c>
      <c r="Z14" s="10">
        <v>156.35</v>
      </c>
      <c r="AA14" s="10">
        <v>159.4</v>
      </c>
      <c r="AB14" s="95">
        <v>4494600</v>
      </c>
      <c r="AC14" s="10">
        <v>159.4</v>
      </c>
      <c r="AD14" s="2">
        <f t="shared" si="0"/>
        <v>3.6299999999999955</v>
      </c>
      <c r="AE14" s="138">
        <f t="shared" si="1"/>
        <v>1.3221459445715844E-2</v>
      </c>
    </row>
    <row r="15" spans="1:43" x14ac:dyDescent="0.25">
      <c r="W15" s="133">
        <v>42710</v>
      </c>
      <c r="X15" s="10">
        <v>158.16999999999999</v>
      </c>
      <c r="Y15" s="10">
        <v>158.22999999999999</v>
      </c>
      <c r="Z15" s="10">
        <v>156.26</v>
      </c>
      <c r="AA15" s="10">
        <v>157.32</v>
      </c>
      <c r="AB15" s="95">
        <v>3179200</v>
      </c>
      <c r="AC15" s="10">
        <v>157.32</v>
      </c>
      <c r="AD15" s="2">
        <f t="shared" si="0"/>
        <v>1.9699999999999989</v>
      </c>
      <c r="AE15" s="138">
        <f t="shared" si="1"/>
        <v>-1.9666307175030262E-3</v>
      </c>
    </row>
    <row r="16" spans="1:43" x14ac:dyDescent="0.25">
      <c r="W16" s="133">
        <v>42709</v>
      </c>
      <c r="X16" s="10">
        <v>160.19</v>
      </c>
      <c r="Y16" s="10">
        <v>160.66999999999999</v>
      </c>
      <c r="Z16" s="10">
        <v>156.22999999999999</v>
      </c>
      <c r="AA16" s="10">
        <v>157.63</v>
      </c>
      <c r="AB16" s="95">
        <v>5818600</v>
      </c>
      <c r="AC16" s="10">
        <v>157.63</v>
      </c>
      <c r="AD16" s="2">
        <f t="shared" si="0"/>
        <v>4.4399999999999977</v>
      </c>
      <c r="AE16" s="138">
        <f t="shared" si="1"/>
        <v>-1.9287003048590767E-2</v>
      </c>
    </row>
    <row r="17" spans="1:31" x14ac:dyDescent="0.25">
      <c r="W17" s="133">
        <v>42706</v>
      </c>
      <c r="X17" s="10">
        <v>161</v>
      </c>
      <c r="Y17" s="10">
        <v>162.52000000000001</v>
      </c>
      <c r="Z17" s="10">
        <v>160.56</v>
      </c>
      <c r="AA17" s="10">
        <v>160.72999999999999</v>
      </c>
      <c r="AB17" s="95">
        <v>3476000</v>
      </c>
      <c r="AC17" s="10">
        <v>160.72999999999999</v>
      </c>
      <c r="AD17" s="2">
        <f t="shared" si="0"/>
        <v>1.960000000000008</v>
      </c>
      <c r="AE17" s="138">
        <f t="shared" si="1"/>
        <v>-1.3048340996645313E-3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42705</v>
      </c>
      <c r="X18" s="10">
        <v>159.12</v>
      </c>
      <c r="Y18" s="10">
        <v>161.72</v>
      </c>
      <c r="Z18" s="10">
        <v>159.12</v>
      </c>
      <c r="AA18" s="10">
        <v>160.94</v>
      </c>
      <c r="AB18" s="95">
        <v>5198500</v>
      </c>
      <c r="AC18" s="10">
        <v>160.94</v>
      </c>
      <c r="AD18" s="2">
        <f t="shared" si="0"/>
        <v>2.5999999999999943</v>
      </c>
      <c r="AE18" s="138">
        <f t="shared" si="1"/>
        <v>1.6548762001010742E-2</v>
      </c>
    </row>
    <row r="19" spans="1:31" x14ac:dyDescent="0.25">
      <c r="W19" s="133">
        <v>42704</v>
      </c>
      <c r="X19" s="10">
        <v>157.47</v>
      </c>
      <c r="Y19" s="10">
        <v>159.76</v>
      </c>
      <c r="Z19" s="10">
        <v>157.07</v>
      </c>
      <c r="AA19" s="10">
        <v>158.32</v>
      </c>
      <c r="AB19" s="95">
        <v>7142400</v>
      </c>
      <c r="AC19" s="10">
        <v>158.32</v>
      </c>
      <c r="AD19" s="2">
        <f t="shared" si="0"/>
        <v>2.6899999999999977</v>
      </c>
      <c r="AE19" s="138">
        <f t="shared" si="1"/>
        <v>4.6322736214226001E-3</v>
      </c>
    </row>
    <row r="20" spans="1:31" x14ac:dyDescent="0.25">
      <c r="B20" s="191" t="s">
        <v>114</v>
      </c>
      <c r="C20" s="191" t="s">
        <v>147</v>
      </c>
      <c r="D20" s="192" t="s">
        <v>146</v>
      </c>
      <c r="E20" s="194" t="s">
        <v>148</v>
      </c>
      <c r="F20" s="195" t="s">
        <v>65</v>
      </c>
      <c r="G20" s="229" t="s">
        <v>152</v>
      </c>
      <c r="H20" s="195" t="s">
        <v>88</v>
      </c>
      <c r="W20" s="133">
        <v>42703</v>
      </c>
      <c r="X20" s="10">
        <v>156.94</v>
      </c>
      <c r="Y20" s="10">
        <v>158.12</v>
      </c>
      <c r="Z20" s="10">
        <v>155.18</v>
      </c>
      <c r="AA20" s="10">
        <v>157.59</v>
      </c>
      <c r="AB20" s="95">
        <v>5827400</v>
      </c>
      <c r="AC20" s="10">
        <v>157.59</v>
      </c>
      <c r="AD20" s="2">
        <f t="shared" si="0"/>
        <v>2.9399999999999977</v>
      </c>
      <c r="AE20" s="138">
        <f t="shared" si="1"/>
        <v>3.6026559726513696E-2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42702</v>
      </c>
      <c r="X21" s="10">
        <v>152.74</v>
      </c>
      <c r="Y21" s="10">
        <v>152.85</v>
      </c>
      <c r="Z21" s="10">
        <v>150</v>
      </c>
      <c r="AA21" s="10">
        <v>152.11000000000001</v>
      </c>
      <c r="AB21" s="95">
        <v>4988600</v>
      </c>
      <c r="AC21" s="10">
        <v>152.11000000000001</v>
      </c>
      <c r="AD21" s="2">
        <f t="shared" si="0"/>
        <v>2.8499999999999943</v>
      </c>
      <c r="AE21" s="138">
        <f t="shared" si="1"/>
        <v>-4.5808520384791329E-3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42699</v>
      </c>
      <c r="X22" s="10">
        <v>153.93</v>
      </c>
      <c r="Y22" s="10">
        <v>154.5</v>
      </c>
      <c r="Z22" s="10">
        <v>152.61000000000001</v>
      </c>
      <c r="AA22" s="10">
        <v>152.81</v>
      </c>
      <c r="AB22" s="95">
        <v>1664500</v>
      </c>
      <c r="AC22" s="10">
        <v>152.81</v>
      </c>
      <c r="AD22" s="2">
        <f t="shared" si="0"/>
        <v>1.8899999999999864</v>
      </c>
      <c r="AE22" s="138">
        <f t="shared" si="1"/>
        <v>-4.7544613781423939E-3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42697</v>
      </c>
      <c r="X23" s="10">
        <v>152.01</v>
      </c>
      <c r="Y23" s="10">
        <v>153.74</v>
      </c>
      <c r="Z23" s="10">
        <v>150.96</v>
      </c>
      <c r="AA23" s="10">
        <v>153.54</v>
      </c>
      <c r="AB23" s="95">
        <v>2697200</v>
      </c>
      <c r="AC23" s="10">
        <v>153.54</v>
      </c>
      <c r="AD23" s="2">
        <f t="shared" si="0"/>
        <v>2.7800000000000011</v>
      </c>
      <c r="AE23" s="138">
        <f t="shared" si="1"/>
        <v>8.4066727965321775E-3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42696</v>
      </c>
      <c r="X24" s="10">
        <v>151.08000000000001</v>
      </c>
      <c r="Y24" s="10">
        <v>152.93</v>
      </c>
      <c r="Z24" s="10">
        <v>150.56</v>
      </c>
      <c r="AA24" s="10">
        <v>152.26</v>
      </c>
      <c r="AB24" s="95">
        <v>4992100</v>
      </c>
      <c r="AC24" s="10">
        <v>152.26</v>
      </c>
      <c r="AD24" s="2">
        <f t="shared" si="0"/>
        <v>2.3700000000000045</v>
      </c>
      <c r="AE24" s="138">
        <f t="shared" si="1"/>
        <v>1.2299714114752947E-2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42695</v>
      </c>
      <c r="X25" s="10">
        <v>149.72</v>
      </c>
      <c r="Y25" s="10">
        <v>150.66</v>
      </c>
      <c r="Z25" s="10">
        <v>148.56</v>
      </c>
      <c r="AA25" s="10">
        <v>150.41</v>
      </c>
      <c r="AB25" s="95">
        <v>3867800</v>
      </c>
      <c r="AC25" s="10">
        <v>150.41</v>
      </c>
      <c r="AD25" s="2">
        <f t="shared" si="0"/>
        <v>2.0999999999999943</v>
      </c>
      <c r="AE25" s="138">
        <f t="shared" si="1"/>
        <v>6.423553027768536E-3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42692</v>
      </c>
      <c r="X26" s="10">
        <v>151.05000000000001</v>
      </c>
      <c r="Y26" s="10">
        <v>151.66</v>
      </c>
      <c r="Z26" s="10">
        <v>149.4</v>
      </c>
      <c r="AA26" s="10">
        <v>149.44999999999999</v>
      </c>
      <c r="AB26" s="95">
        <v>5664800</v>
      </c>
      <c r="AC26" s="10">
        <v>149.44999999999999</v>
      </c>
      <c r="AD26" s="2">
        <f t="shared" si="0"/>
        <v>2.2599999999999909</v>
      </c>
      <c r="AE26" s="138">
        <f t="shared" si="1"/>
        <v>-8.7550573721564273E-3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42691</v>
      </c>
      <c r="X27" s="10">
        <v>151.82</v>
      </c>
      <c r="Y27" s="10">
        <v>151.91999999999999</v>
      </c>
      <c r="Z27" s="10">
        <v>150.19</v>
      </c>
      <c r="AA27" s="10">
        <v>150.77000000000001</v>
      </c>
      <c r="AB27" s="95">
        <v>4683000</v>
      </c>
      <c r="AC27" s="10">
        <v>150.77000000000001</v>
      </c>
      <c r="AD27" s="2">
        <f t="shared" si="0"/>
        <v>1.7299999999999898</v>
      </c>
      <c r="AE27" s="138">
        <f t="shared" si="1"/>
        <v>-4.8184818481847858E-3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42690</v>
      </c>
      <c r="X28" s="10">
        <v>151.99</v>
      </c>
      <c r="Y28" s="10">
        <v>153</v>
      </c>
      <c r="Z28" s="10">
        <v>151.22999999999999</v>
      </c>
      <c r="AA28" s="10">
        <v>151.5</v>
      </c>
      <c r="AB28" s="95">
        <v>3899000</v>
      </c>
      <c r="AC28" s="10">
        <v>151.5</v>
      </c>
      <c r="AD28" s="2">
        <f t="shared" si="0"/>
        <v>1.7700000000000102</v>
      </c>
      <c r="AE28" s="138">
        <f t="shared" si="1"/>
        <v>-4.7953754187741726E-3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42689</v>
      </c>
      <c r="X29" s="10">
        <v>153.51</v>
      </c>
      <c r="Y29" s="10">
        <v>153.96</v>
      </c>
      <c r="Z29" s="10">
        <v>151.51</v>
      </c>
      <c r="AA29" s="10">
        <v>152.22999999999999</v>
      </c>
      <c r="AB29" s="95">
        <v>4910700</v>
      </c>
      <c r="AC29" s="10">
        <v>152.22999999999999</v>
      </c>
      <c r="AD29" s="2">
        <f t="shared" si="0"/>
        <v>2.4500000000000171</v>
      </c>
      <c r="AE29" s="138">
        <f t="shared" si="1"/>
        <v>-3.2834252692415244E-4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42688</v>
      </c>
      <c r="X30" s="10">
        <v>147.32</v>
      </c>
      <c r="Y30" s="10">
        <v>152.91999999999999</v>
      </c>
      <c r="Z30" s="10">
        <v>147.04</v>
      </c>
      <c r="AA30" s="10">
        <v>152.28</v>
      </c>
      <c r="AB30" s="95">
        <v>5740400</v>
      </c>
      <c r="AC30" s="10">
        <v>152.28</v>
      </c>
      <c r="AD30" s="2">
        <f t="shared" si="0"/>
        <v>5.8799999999999955</v>
      </c>
      <c r="AE30" s="138">
        <f t="shared" si="1"/>
        <v>4.0021854937850154E-2</v>
      </c>
    </row>
    <row r="31" spans="1:31" x14ac:dyDescent="0.25">
      <c r="G31" s="3"/>
      <c r="H31" s="233"/>
      <c r="W31" s="133">
        <v>42685</v>
      </c>
      <c r="X31" s="10">
        <v>146.71</v>
      </c>
      <c r="Y31" s="10">
        <v>147.5</v>
      </c>
      <c r="Z31" s="10">
        <v>146.01</v>
      </c>
      <c r="AA31" s="10">
        <v>146.41999999999999</v>
      </c>
      <c r="AB31" s="95">
        <v>4475400</v>
      </c>
      <c r="AC31" s="10">
        <v>146.41999999999999</v>
      </c>
      <c r="AD31" s="2">
        <f t="shared" si="0"/>
        <v>1.4900000000000091</v>
      </c>
      <c r="AE31" s="138">
        <f t="shared" si="1"/>
        <v>1.9845343187572251E-3</v>
      </c>
    </row>
    <row r="32" spans="1:31" x14ac:dyDescent="0.25">
      <c r="W32" s="133">
        <v>42684</v>
      </c>
      <c r="X32" s="10">
        <v>142.34</v>
      </c>
      <c r="Y32" s="10">
        <v>146.57</v>
      </c>
      <c r="Z32" s="10">
        <v>142</v>
      </c>
      <c r="AA32" s="10">
        <v>146.13</v>
      </c>
      <c r="AB32" s="95">
        <v>6075500</v>
      </c>
      <c r="AC32" s="10">
        <v>146.13</v>
      </c>
      <c r="AD32" s="2">
        <f t="shared" si="0"/>
        <v>4.5699999999999932</v>
      </c>
      <c r="AE32" s="138">
        <f t="shared" si="1"/>
        <v>2.9809725158562284E-2</v>
      </c>
    </row>
    <row r="33" spans="1:31" x14ac:dyDescent="0.25">
      <c r="L33" t="s">
        <v>215</v>
      </c>
      <c r="M33" s="2">
        <f>M44+K44-F44</f>
        <v>176.70000000000073</v>
      </c>
      <c r="W33" s="133">
        <v>42683</v>
      </c>
      <c r="X33" s="10">
        <v>139.54</v>
      </c>
      <c r="Y33" s="10">
        <v>144.19</v>
      </c>
      <c r="Z33" s="10">
        <v>136.22</v>
      </c>
      <c r="AA33" s="10">
        <v>141.9</v>
      </c>
      <c r="AB33" s="95">
        <v>8042400</v>
      </c>
      <c r="AC33" s="10">
        <v>141.9</v>
      </c>
      <c r="AD33" s="2">
        <f t="shared" si="0"/>
        <v>7.9699999999999989</v>
      </c>
      <c r="AE33" s="138">
        <f t="shared" si="1"/>
        <v>-6.9979006298110935E-3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42682</v>
      </c>
      <c r="X34" s="10">
        <v>141.35</v>
      </c>
      <c r="Y34" s="10">
        <v>143.61000000000001</v>
      </c>
      <c r="Z34" s="10">
        <v>141</v>
      </c>
      <c r="AA34" s="10">
        <v>142.9</v>
      </c>
      <c r="AB34" s="95">
        <v>4389300</v>
      </c>
      <c r="AC34" s="10">
        <v>142.9</v>
      </c>
      <c r="AD34" s="2">
        <f t="shared" si="0"/>
        <v>2.6100000000000136</v>
      </c>
      <c r="AE34" s="138">
        <f t="shared" si="1"/>
        <v>6.8343549637144285E-3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42681</v>
      </c>
      <c r="X35" s="10">
        <v>139.6</v>
      </c>
      <c r="Y35" s="10">
        <v>142.44</v>
      </c>
      <c r="Z35" s="10">
        <v>139.55000000000001</v>
      </c>
      <c r="AA35" s="10">
        <v>141.93</v>
      </c>
      <c r="AB35" s="95">
        <v>3896600</v>
      </c>
      <c r="AC35" s="10">
        <v>141.93</v>
      </c>
      <c r="AD35" s="2">
        <f t="shared" si="0"/>
        <v>2.8899999999999864</v>
      </c>
      <c r="AE35" s="138">
        <f t="shared" si="1"/>
        <v>3.0644107181758695E-2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42678</v>
      </c>
      <c r="X36" s="10">
        <v>138.44999999999999</v>
      </c>
      <c r="Y36" s="10">
        <v>138.88999999999999</v>
      </c>
      <c r="Z36" s="10">
        <v>137.69</v>
      </c>
      <c r="AA36" s="10">
        <v>137.71</v>
      </c>
      <c r="AB36" s="95">
        <v>3520700</v>
      </c>
      <c r="AC36" s="10">
        <v>137.71</v>
      </c>
      <c r="AD36" s="2">
        <f t="shared" si="0"/>
        <v>1.1999999999999886</v>
      </c>
      <c r="AE36" s="138">
        <f t="shared" si="1"/>
        <v>-8.7063774214612977E-4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42677</v>
      </c>
      <c r="X37" s="10">
        <v>139.18</v>
      </c>
      <c r="Y37" s="10">
        <v>140.34</v>
      </c>
      <c r="Z37" s="10">
        <v>137.65</v>
      </c>
      <c r="AA37" s="10">
        <v>137.83000000000001</v>
      </c>
      <c r="AB37" s="95">
        <v>2989700</v>
      </c>
      <c r="AC37" s="10">
        <v>137.83000000000001</v>
      </c>
      <c r="AD37" s="2">
        <f t="shared" si="0"/>
        <v>2.6899999999999977</v>
      </c>
      <c r="AE37" s="138">
        <f t="shared" si="1"/>
        <v>-8.2745718808460156E-3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42676</v>
      </c>
      <c r="X38" s="10">
        <v>139.02000000000001</v>
      </c>
      <c r="Y38" s="10">
        <v>141.22999999999999</v>
      </c>
      <c r="Z38" s="10">
        <v>138.93</v>
      </c>
      <c r="AA38" s="10">
        <v>138.97999999999999</v>
      </c>
      <c r="AB38" s="95">
        <v>3149700</v>
      </c>
      <c r="AC38" s="10">
        <v>138.97999999999999</v>
      </c>
      <c r="AD38" s="2">
        <f t="shared" si="0"/>
        <v>2.2999999999999829</v>
      </c>
      <c r="AE38" s="138">
        <f t="shared" si="1"/>
        <v>-3.2274259485047807E-3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42675</v>
      </c>
      <c r="X39" s="10">
        <v>141.51</v>
      </c>
      <c r="Y39" s="10">
        <v>141.51</v>
      </c>
      <c r="Z39" s="10">
        <v>138.82</v>
      </c>
      <c r="AA39" s="10">
        <v>139.43</v>
      </c>
      <c r="AB39" s="95">
        <v>3391400</v>
      </c>
      <c r="AC39" s="10">
        <v>139.43</v>
      </c>
      <c r="AD39" s="2">
        <f t="shared" si="0"/>
        <v>2.6899999999999977</v>
      </c>
      <c r="AE39" s="138">
        <f t="shared" si="1"/>
        <v>-1.3443713295124948E-2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42674</v>
      </c>
      <c r="X40" s="10">
        <v>140.80000000000001</v>
      </c>
      <c r="Y40" s="10">
        <v>141.54</v>
      </c>
      <c r="Z40" s="10">
        <v>139.97</v>
      </c>
      <c r="AA40" s="10">
        <v>141.33000000000001</v>
      </c>
      <c r="AB40" s="95">
        <v>3761100</v>
      </c>
      <c r="AC40" s="10">
        <v>141.33000000000001</v>
      </c>
      <c r="AD40" s="2">
        <f t="shared" si="0"/>
        <v>1.5699999999999932</v>
      </c>
      <c r="AE40" s="138">
        <f t="shared" si="1"/>
        <v>6.982543640897898E-3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614" t="s">
        <v>78</v>
      </c>
      <c r="P41" s="614"/>
      <c r="Q41" s="34"/>
      <c r="W41" s="133">
        <v>42671</v>
      </c>
      <c r="X41" s="10">
        <v>141.66</v>
      </c>
      <c r="Y41" s="10">
        <v>142.35</v>
      </c>
      <c r="Z41" s="10">
        <v>139.44</v>
      </c>
      <c r="AA41" s="10">
        <v>140.35</v>
      </c>
      <c r="AB41" s="95">
        <v>4033600</v>
      </c>
      <c r="AC41" s="10">
        <v>140.35</v>
      </c>
      <c r="AD41" s="2">
        <f t="shared" si="0"/>
        <v>2.9099999999999966</v>
      </c>
      <c r="AE41" s="138">
        <f t="shared" si="1"/>
        <v>-1.1201916302663095E-2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177.14400000000001</v>
      </c>
      <c r="Q42" s="34"/>
      <c r="T42" s="91" t="s">
        <v>113</v>
      </c>
      <c r="W42" s="133">
        <v>42670</v>
      </c>
      <c r="X42" s="10">
        <v>142.72</v>
      </c>
      <c r="Y42" s="10">
        <v>143.25</v>
      </c>
      <c r="Z42" s="10">
        <v>141.58000000000001</v>
      </c>
      <c r="AA42" s="10">
        <v>141.94</v>
      </c>
      <c r="AB42" s="95">
        <v>3358000</v>
      </c>
      <c r="AC42" s="10">
        <v>141.94</v>
      </c>
      <c r="AD42" s="2">
        <f t="shared" si="0"/>
        <v>1.6699999999999875</v>
      </c>
      <c r="AE42" s="138">
        <f t="shared" si="1"/>
        <v>-2.0389509948673945E-3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175.53360000000001</v>
      </c>
      <c r="Q43" s="34"/>
      <c r="T43" s="128" t="s">
        <v>98</v>
      </c>
      <c r="U43" s="98">
        <v>163.03</v>
      </c>
      <c r="W43" s="133">
        <v>42669</v>
      </c>
      <c r="X43" s="10">
        <v>143.75</v>
      </c>
      <c r="Y43" s="10">
        <v>143.78</v>
      </c>
      <c r="Z43" s="10">
        <v>141.88999999999999</v>
      </c>
      <c r="AA43" s="10">
        <v>142.22999999999999</v>
      </c>
      <c r="AB43" s="95">
        <v>3267600</v>
      </c>
      <c r="AC43" s="10">
        <v>142.22999999999999</v>
      </c>
      <c r="AD43" s="2">
        <f t="shared" si="0"/>
        <v>1.8900000000000148</v>
      </c>
      <c r="AE43" s="138">
        <f t="shared" si="1"/>
        <v>-1.0780358881624763E-2</v>
      </c>
    </row>
    <row r="44" spans="1:31" x14ac:dyDescent="0.25">
      <c r="A44" s="419" t="s">
        <v>81</v>
      </c>
      <c r="B44" s="420"/>
      <c r="C44" s="420">
        <f>SUM(C35:C40)</f>
        <v>70</v>
      </c>
      <c r="D44" s="421"/>
      <c r="E44" s="421"/>
      <c r="F44" s="421">
        <f>SUM(F35:F40)</f>
        <v>8027.9</v>
      </c>
      <c r="G44" s="421"/>
      <c r="H44" s="422">
        <f>SUM(H35:H39)</f>
        <v>70</v>
      </c>
      <c r="I44" s="421"/>
      <c r="J44" s="421"/>
      <c r="K44" s="421">
        <f>SUM(K35:K39)</f>
        <v>8192.1</v>
      </c>
      <c r="L44" s="421"/>
      <c r="M44" s="421">
        <f>SUM(M35:M38)</f>
        <v>12.5</v>
      </c>
      <c r="O44" s="83">
        <v>1.08</v>
      </c>
      <c r="P44" s="83">
        <f t="shared" si="5"/>
        <v>173.92320000000001</v>
      </c>
      <c r="Q44" s="34"/>
      <c r="T44" s="93" t="s">
        <v>99</v>
      </c>
      <c r="U44" s="88">
        <v>163.26</v>
      </c>
      <c r="W44" s="133">
        <v>42668</v>
      </c>
      <c r="X44" s="10">
        <v>144.88</v>
      </c>
      <c r="Y44" s="10">
        <v>145.38</v>
      </c>
      <c r="Z44" s="10">
        <v>143.6</v>
      </c>
      <c r="AA44" s="10">
        <v>143.78</v>
      </c>
      <c r="AB44" s="95">
        <v>3095400</v>
      </c>
      <c r="AC44" s="10">
        <v>143.78</v>
      </c>
      <c r="AD44" s="2">
        <f t="shared" si="0"/>
        <v>1.7800000000000011</v>
      </c>
      <c r="AE44" s="138">
        <f t="shared" si="1"/>
        <v>-6.2893081761006275E-3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172.31280000000001</v>
      </c>
      <c r="Q45" s="83"/>
      <c r="T45" s="93" t="s">
        <v>100</v>
      </c>
      <c r="U45" s="88" t="s">
        <v>129</v>
      </c>
      <c r="W45" s="133">
        <v>42667</v>
      </c>
      <c r="X45" s="10">
        <v>146</v>
      </c>
      <c r="Y45" s="10">
        <v>146.22</v>
      </c>
      <c r="Z45" s="10">
        <v>144.02000000000001</v>
      </c>
      <c r="AA45" s="10">
        <v>144.69</v>
      </c>
      <c r="AB45" s="95">
        <v>2930200</v>
      </c>
      <c r="AC45" s="10">
        <v>144.69</v>
      </c>
      <c r="AD45" s="2">
        <f t="shared" si="0"/>
        <v>2.1999999999999886</v>
      </c>
      <c r="AE45" s="138">
        <f t="shared" si="1"/>
        <v>-4.6777189241247186E-3</v>
      </c>
    </row>
    <row r="46" spans="1:31" x14ac:dyDescent="0.25">
      <c r="O46" s="83">
        <v>1.06</v>
      </c>
      <c r="P46" s="83">
        <f t="shared" si="5"/>
        <v>170.70240000000001</v>
      </c>
      <c r="Q46" s="83"/>
      <c r="T46" s="93" t="s">
        <v>101</v>
      </c>
      <c r="U46" s="88" t="s">
        <v>129</v>
      </c>
      <c r="W46" s="133">
        <v>42664</v>
      </c>
      <c r="X46" s="10">
        <v>144.26</v>
      </c>
      <c r="Y46" s="10">
        <v>145.44</v>
      </c>
      <c r="Z46" s="10">
        <v>143.76</v>
      </c>
      <c r="AA46" s="10">
        <v>145.37</v>
      </c>
      <c r="AB46" s="95">
        <v>3331800</v>
      </c>
      <c r="AC46" s="10">
        <v>145.37</v>
      </c>
      <c r="AD46" s="2">
        <f t="shared" si="0"/>
        <v>1.6800000000000068</v>
      </c>
      <c r="AE46" s="138">
        <f t="shared" si="1"/>
        <v>2.0679671882539719E-3</v>
      </c>
    </row>
    <row r="47" spans="1:31" x14ac:dyDescent="0.25">
      <c r="O47" s="83">
        <v>1.05</v>
      </c>
      <c r="P47" s="83">
        <f t="shared" si="5"/>
        <v>169.09200000000001</v>
      </c>
      <c r="Q47" s="83"/>
      <c r="T47" s="93" t="s">
        <v>102</v>
      </c>
      <c r="U47" s="88">
        <v>179.23</v>
      </c>
      <c r="W47" s="133">
        <v>42663</v>
      </c>
      <c r="X47" s="10">
        <v>144.49</v>
      </c>
      <c r="Y47" s="10">
        <v>145.88</v>
      </c>
      <c r="Z47" s="10">
        <v>143.97999999999999</v>
      </c>
      <c r="AA47" s="10">
        <v>145.07</v>
      </c>
      <c r="AB47" s="95">
        <v>5203700</v>
      </c>
      <c r="AC47" s="10">
        <v>145.07</v>
      </c>
      <c r="AD47" s="2">
        <f t="shared" si="0"/>
        <v>1.9000000000000057</v>
      </c>
      <c r="AE47" s="138">
        <f t="shared" si="1"/>
        <v>4.8486527671953716E-3</v>
      </c>
    </row>
    <row r="48" spans="1:31" x14ac:dyDescent="0.25">
      <c r="O48" s="83">
        <v>1.04</v>
      </c>
      <c r="P48" s="83">
        <f t="shared" si="5"/>
        <v>167.48159999999999</v>
      </c>
      <c r="Q48" s="83"/>
      <c r="T48" s="93" t="s">
        <v>103</v>
      </c>
      <c r="U48" s="88">
        <v>0.70115400000000005</v>
      </c>
      <c r="W48" s="133">
        <v>42662</v>
      </c>
      <c r="X48" s="10">
        <v>143.82</v>
      </c>
      <c r="Y48" s="10">
        <v>146.36000000000001</v>
      </c>
      <c r="Z48" s="10">
        <v>142.82</v>
      </c>
      <c r="AA48" s="10">
        <v>144.37</v>
      </c>
      <c r="AB48" s="95">
        <v>5796000</v>
      </c>
      <c r="AC48" s="10">
        <v>144.37</v>
      </c>
      <c r="AD48" s="2">
        <f t="shared" si="0"/>
        <v>3.5400000000000205</v>
      </c>
      <c r="AE48" s="138">
        <f t="shared" si="1"/>
        <v>6.8345072878166491E-3</v>
      </c>
    </row>
    <row r="49" spans="15:31" x14ac:dyDescent="0.25">
      <c r="O49" s="83">
        <v>1.03</v>
      </c>
      <c r="P49" s="83">
        <f t="shared" si="5"/>
        <v>165.87119999999999</v>
      </c>
      <c r="Q49" s="83"/>
      <c r="T49" s="93" t="s">
        <v>104</v>
      </c>
      <c r="U49" s="88" t="s">
        <v>469</v>
      </c>
      <c r="W49" s="133">
        <v>42661</v>
      </c>
      <c r="X49" s="10">
        <v>139.19999999999999</v>
      </c>
      <c r="Y49" s="10">
        <v>143.94999999999999</v>
      </c>
      <c r="Z49" s="10">
        <v>137.87</v>
      </c>
      <c r="AA49" s="10">
        <v>143.38999999999999</v>
      </c>
      <c r="AB49" s="95">
        <v>10141900</v>
      </c>
      <c r="AC49" s="10">
        <v>143.38999999999999</v>
      </c>
      <c r="AD49" s="2">
        <f t="shared" si="0"/>
        <v>6.0799999999999841</v>
      </c>
      <c r="AE49" s="138">
        <f t="shared" si="1"/>
        <v>6.9037500931931728E-2</v>
      </c>
    </row>
    <row r="50" spans="15:31" x14ac:dyDescent="0.25">
      <c r="O50" s="83">
        <v>1.02</v>
      </c>
      <c r="P50" s="83">
        <f t="shared" si="5"/>
        <v>164.26079999999999</v>
      </c>
      <c r="Q50" s="83"/>
      <c r="T50" s="93"/>
      <c r="U50" s="88"/>
      <c r="W50" s="133">
        <v>42660</v>
      </c>
      <c r="X50" s="10">
        <v>134.06</v>
      </c>
      <c r="Y50" s="10">
        <v>134.43</v>
      </c>
      <c r="Z50" s="10">
        <v>133.03</v>
      </c>
      <c r="AA50" s="10">
        <v>134.13</v>
      </c>
      <c r="AB50" s="95">
        <v>3602500</v>
      </c>
      <c r="AC50" s="10">
        <v>134.13</v>
      </c>
      <c r="AD50" s="2">
        <f t="shared" si="0"/>
        <v>1.4000000000000057</v>
      </c>
      <c r="AE50" s="138">
        <f t="shared" si="1"/>
        <v>1.5681003584229192E-3</v>
      </c>
    </row>
    <row r="51" spans="15:31" x14ac:dyDescent="0.25">
      <c r="O51" s="83">
        <v>1.01</v>
      </c>
      <c r="P51" s="83">
        <f t="shared" si="5"/>
        <v>162.65039999999999</v>
      </c>
      <c r="Q51" s="83"/>
      <c r="T51" s="93" t="s">
        <v>105</v>
      </c>
      <c r="U51" s="88" t="s">
        <v>616</v>
      </c>
      <c r="W51" s="133">
        <v>42657</v>
      </c>
      <c r="X51" s="10">
        <v>134.78</v>
      </c>
      <c r="Y51" s="10">
        <v>135.51</v>
      </c>
      <c r="Z51" s="10">
        <v>133.88999999999999</v>
      </c>
      <c r="AA51" s="10">
        <v>133.91999999999999</v>
      </c>
      <c r="AB51" s="95">
        <v>3452900</v>
      </c>
      <c r="AC51" s="10">
        <v>133.91999999999999</v>
      </c>
      <c r="AD51" s="2">
        <f t="shared" si="0"/>
        <v>1.6200000000000045</v>
      </c>
      <c r="AE51" s="138">
        <f t="shared" si="1"/>
        <v>-2.0120724346077701E-3</v>
      </c>
    </row>
    <row r="52" spans="15:31" x14ac:dyDescent="0.25">
      <c r="O52" s="83">
        <v>1</v>
      </c>
      <c r="P52" s="83">
        <f t="shared" si="5"/>
        <v>161.04</v>
      </c>
      <c r="Q52" s="83"/>
      <c r="T52" s="93" t="s">
        <v>106</v>
      </c>
      <c r="U52" s="88" t="s">
        <v>431</v>
      </c>
      <c r="W52" s="133">
        <v>42656</v>
      </c>
      <c r="X52" s="10">
        <v>134.65</v>
      </c>
      <c r="Y52" s="10">
        <v>134.65</v>
      </c>
      <c r="Z52" s="10">
        <v>133.61000000000001</v>
      </c>
      <c r="AA52" s="10">
        <v>134.19</v>
      </c>
      <c r="AB52" s="95">
        <v>3425700</v>
      </c>
      <c r="AC52" s="10">
        <v>134.19</v>
      </c>
      <c r="AD52" s="2">
        <f t="shared" si="0"/>
        <v>1.039999999999992</v>
      </c>
      <c r="AE52" s="138">
        <f t="shared" si="1"/>
        <v>-6.7357512953367671E-3</v>
      </c>
    </row>
    <row r="53" spans="15:31" x14ac:dyDescent="0.25">
      <c r="O53" s="83">
        <v>0.99</v>
      </c>
      <c r="P53" s="83">
        <f t="shared" si="5"/>
        <v>159.42959999999999</v>
      </c>
      <c r="Q53" s="83"/>
      <c r="T53" s="93" t="s">
        <v>107</v>
      </c>
      <c r="U53" s="90">
        <v>1343985</v>
      </c>
      <c r="W53" s="133">
        <v>42655</v>
      </c>
      <c r="X53" s="10">
        <v>134.97999999999999</v>
      </c>
      <c r="Y53" s="10">
        <v>135.72</v>
      </c>
      <c r="Z53" s="10">
        <v>133.63999999999999</v>
      </c>
      <c r="AA53" s="10">
        <v>135.1</v>
      </c>
      <c r="AB53" s="95">
        <v>4287900</v>
      </c>
      <c r="AC53" s="10">
        <v>135.1</v>
      </c>
      <c r="AD53" s="2">
        <f t="shared" si="0"/>
        <v>2.0800000000000125</v>
      </c>
      <c r="AE53" s="138">
        <f t="shared" si="1"/>
        <v>2.5974025974024872E-3</v>
      </c>
    </row>
    <row r="54" spans="15:31" x14ac:dyDescent="0.25">
      <c r="O54" s="83">
        <v>0.98</v>
      </c>
      <c r="P54" s="83">
        <f t="shared" si="5"/>
        <v>157.8192</v>
      </c>
      <c r="Q54" s="83"/>
      <c r="T54" s="93" t="s">
        <v>110</v>
      </c>
      <c r="U54" s="90">
        <v>4071160</v>
      </c>
      <c r="W54" s="133">
        <v>42654</v>
      </c>
      <c r="X54" s="10">
        <v>137.32</v>
      </c>
      <c r="Y54" s="10">
        <v>137.69</v>
      </c>
      <c r="Z54" s="10">
        <v>134.37</v>
      </c>
      <c r="AA54" s="10">
        <v>134.75</v>
      </c>
      <c r="AB54" s="95">
        <v>3353600</v>
      </c>
      <c r="AC54" s="10">
        <v>134.75</v>
      </c>
      <c r="AD54" s="2">
        <f t="shared" si="0"/>
        <v>3.3199999999999932</v>
      </c>
      <c r="AE54" s="138">
        <f t="shared" si="1"/>
        <v>-2.4116454229432316E-2</v>
      </c>
    </row>
    <row r="55" spans="15:31" x14ac:dyDescent="0.25">
      <c r="O55" s="83">
        <v>0.97</v>
      </c>
      <c r="P55" s="83">
        <f t="shared" si="5"/>
        <v>156.2088</v>
      </c>
      <c r="Q55" s="83"/>
      <c r="T55" s="93" t="s">
        <v>108</v>
      </c>
      <c r="U55" s="88" t="s">
        <v>617</v>
      </c>
      <c r="W55" s="133">
        <v>42653</v>
      </c>
      <c r="X55" s="10">
        <v>136.97</v>
      </c>
      <c r="Y55" s="10">
        <v>138.35</v>
      </c>
      <c r="Z55" s="10">
        <v>136.97</v>
      </c>
      <c r="AA55" s="10">
        <v>138.08000000000001</v>
      </c>
      <c r="AB55" s="95">
        <v>2586000</v>
      </c>
      <c r="AC55" s="10">
        <v>138.08000000000001</v>
      </c>
      <c r="AD55" s="2">
        <f t="shared" si="0"/>
        <v>1.3799999999999955</v>
      </c>
      <c r="AE55" s="138">
        <f t="shared" si="1"/>
        <v>1.0390750768330292E-2</v>
      </c>
    </row>
    <row r="56" spans="15:31" x14ac:dyDescent="0.25">
      <c r="O56" s="83">
        <v>0.96</v>
      </c>
      <c r="P56" s="83">
        <f t="shared" si="5"/>
        <v>154.5984</v>
      </c>
      <c r="Q56" s="83"/>
      <c r="T56" s="93" t="s">
        <v>111</v>
      </c>
      <c r="U56" s="88">
        <v>24.02</v>
      </c>
      <c r="W56" s="133">
        <v>42650</v>
      </c>
      <c r="X56" s="10">
        <v>137.21</v>
      </c>
      <c r="Y56" s="10">
        <v>137.55000000000001</v>
      </c>
      <c r="Z56" s="10">
        <v>135.97999999999999</v>
      </c>
      <c r="AA56" s="10">
        <v>136.66</v>
      </c>
      <c r="AB56" s="95">
        <v>2568700</v>
      </c>
      <c r="AC56" s="10">
        <v>136.66</v>
      </c>
      <c r="AD56" s="2">
        <f t="shared" si="0"/>
        <v>1.5700000000000216</v>
      </c>
      <c r="AE56" s="138">
        <f t="shared" si="1"/>
        <v>1.3922473803766877E-3</v>
      </c>
    </row>
    <row r="57" spans="15:31" x14ac:dyDescent="0.25">
      <c r="O57" s="83">
        <v>0.95</v>
      </c>
      <c r="P57" s="83">
        <f t="shared" si="5"/>
        <v>152.98799999999997</v>
      </c>
      <c r="Q57" s="83"/>
      <c r="T57" s="93" t="s">
        <v>112</v>
      </c>
      <c r="U57" s="88">
        <v>6.77</v>
      </c>
      <c r="W57" s="133">
        <v>42649</v>
      </c>
      <c r="X57" s="10">
        <v>137.31</v>
      </c>
      <c r="Y57" s="10">
        <v>137.49</v>
      </c>
      <c r="Z57" s="10">
        <v>135.66</v>
      </c>
      <c r="AA57" s="10">
        <v>136.47</v>
      </c>
      <c r="AB57" s="95">
        <v>4025300</v>
      </c>
      <c r="AC57" s="10">
        <v>136.47</v>
      </c>
      <c r="AD57" s="2">
        <f t="shared" si="0"/>
        <v>1.8300000000000125</v>
      </c>
      <c r="AE57" s="138">
        <f t="shared" si="1"/>
        <v>-8.2122093023255793E-3</v>
      </c>
    </row>
    <row r="58" spans="15:31" x14ac:dyDescent="0.25">
      <c r="O58" s="83">
        <v>0.94</v>
      </c>
      <c r="P58" s="83">
        <f t="shared" si="5"/>
        <v>151.37759999999997</v>
      </c>
      <c r="Q58" s="83"/>
      <c r="T58" s="93" t="s">
        <v>109</v>
      </c>
      <c r="U58" s="88" t="s">
        <v>618</v>
      </c>
      <c r="W58" s="133">
        <v>42648</v>
      </c>
      <c r="X58" s="10">
        <v>138.21</v>
      </c>
      <c r="Y58" s="10">
        <v>138.93</v>
      </c>
      <c r="Z58" s="10">
        <v>136.6</v>
      </c>
      <c r="AA58" s="10">
        <v>137.6</v>
      </c>
      <c r="AB58" s="95">
        <v>4625600</v>
      </c>
      <c r="AC58" s="10">
        <v>137.6</v>
      </c>
      <c r="AD58" s="2">
        <f t="shared" si="0"/>
        <v>2.3300000000000125</v>
      </c>
      <c r="AE58" s="138">
        <f t="shared" si="1"/>
        <v>-4.0532715691951049E-3</v>
      </c>
    </row>
    <row r="59" spans="15:31" x14ac:dyDescent="0.25">
      <c r="O59" s="83">
        <v>0.93</v>
      </c>
      <c r="P59" s="83">
        <f t="shared" si="5"/>
        <v>149.7672</v>
      </c>
      <c r="Q59" s="83"/>
      <c r="W59" s="133">
        <v>42647</v>
      </c>
      <c r="X59" s="10">
        <v>138.69</v>
      </c>
      <c r="Y59" s="10">
        <v>139.36000000000001</v>
      </c>
      <c r="Z59" s="10">
        <v>137.16</v>
      </c>
      <c r="AA59" s="10">
        <v>138.16</v>
      </c>
      <c r="AB59" s="95">
        <v>2452600</v>
      </c>
      <c r="AC59" s="10">
        <v>138.16</v>
      </c>
      <c r="AD59" s="2">
        <f t="shared" si="0"/>
        <v>2.2000000000000171</v>
      </c>
      <c r="AE59" s="138">
        <f t="shared" si="1"/>
        <v>-2.3828435266085579E-3</v>
      </c>
    </row>
    <row r="60" spans="15:31" x14ac:dyDescent="0.25">
      <c r="O60" s="83">
        <v>0.92</v>
      </c>
      <c r="P60" s="83">
        <f t="shared" si="5"/>
        <v>148.1568</v>
      </c>
      <c r="Q60" s="83"/>
      <c r="W60" s="133">
        <v>42646</v>
      </c>
      <c r="X60" s="10">
        <v>139.35</v>
      </c>
      <c r="Y60" s="10">
        <v>139.72</v>
      </c>
      <c r="Z60" s="10">
        <v>138.03</v>
      </c>
      <c r="AA60" s="10">
        <v>138.49</v>
      </c>
      <c r="AB60" s="95">
        <v>2724400</v>
      </c>
      <c r="AC60" s="10">
        <v>138.49</v>
      </c>
      <c r="AD60" s="2">
        <f t="shared" si="0"/>
        <v>1.6899999999999977</v>
      </c>
      <c r="AE60" s="138">
        <f t="shared" si="1"/>
        <v>-1.0785714285714176E-2</v>
      </c>
    </row>
    <row r="61" spans="15:31" x14ac:dyDescent="0.25">
      <c r="O61" s="83">
        <v>0.91</v>
      </c>
      <c r="P61" s="83">
        <f t="shared" si="5"/>
        <v>146.54640000000001</v>
      </c>
      <c r="Q61" s="83"/>
      <c r="W61" s="133">
        <v>42643</v>
      </c>
      <c r="X61" s="10">
        <v>139.18</v>
      </c>
      <c r="Y61" s="10">
        <v>140.47999999999999</v>
      </c>
      <c r="Z61" s="10">
        <v>138.41999999999999</v>
      </c>
      <c r="AA61" s="10">
        <v>140</v>
      </c>
      <c r="AB61" s="95">
        <v>4164100</v>
      </c>
      <c r="AC61" s="10">
        <v>140</v>
      </c>
      <c r="AD61" s="2">
        <f t="shared" si="0"/>
        <v>2.0600000000000023</v>
      </c>
      <c r="AE61" s="138">
        <f t="shared" si="1"/>
        <v>1.2145748987854255E-2</v>
      </c>
    </row>
    <row r="62" spans="15:31" x14ac:dyDescent="0.25">
      <c r="O62" s="83">
        <v>0.9</v>
      </c>
      <c r="P62" s="83">
        <f t="shared" si="5"/>
        <v>144.93600000000001</v>
      </c>
      <c r="Q62" s="83"/>
      <c r="W62" s="133">
        <v>42642</v>
      </c>
      <c r="X62" s="10">
        <v>140.18</v>
      </c>
      <c r="Y62" s="10">
        <v>140.28</v>
      </c>
      <c r="Z62" s="10">
        <v>137.84</v>
      </c>
      <c r="AA62" s="10">
        <v>138.32</v>
      </c>
      <c r="AB62" s="95">
        <v>2201000</v>
      </c>
      <c r="AC62" s="10">
        <v>138.32</v>
      </c>
      <c r="AD62" s="2">
        <f t="shared" si="0"/>
        <v>2.4399999999999977</v>
      </c>
      <c r="AE62" s="138">
        <f t="shared" si="1"/>
        <v>-1.4884979702300405E-2</v>
      </c>
    </row>
    <row r="63" spans="15:31" x14ac:dyDescent="0.25">
      <c r="O63" s="34"/>
      <c r="W63" s="133">
        <v>42641</v>
      </c>
      <c r="X63" s="10">
        <v>141.13</v>
      </c>
      <c r="Y63" s="10">
        <v>141.71</v>
      </c>
      <c r="Z63" s="10">
        <v>139.66</v>
      </c>
      <c r="AA63" s="10">
        <v>140.41</v>
      </c>
      <c r="AB63" s="95">
        <v>1990400</v>
      </c>
      <c r="AC63" s="10">
        <v>140.41</v>
      </c>
      <c r="AD63" s="2">
        <f t="shared" si="0"/>
        <v>2.0500000000000114</v>
      </c>
      <c r="AE63" s="138">
        <f t="shared" si="1"/>
        <v>-2.6990553306341925E-3</v>
      </c>
    </row>
    <row r="64" spans="15:31" x14ac:dyDescent="0.25">
      <c r="O64" s="34"/>
      <c r="W64" s="133">
        <v>42640</v>
      </c>
      <c r="X64" s="10">
        <v>139.99</v>
      </c>
      <c r="Y64" s="10">
        <v>140.84</v>
      </c>
      <c r="Z64" s="10">
        <v>138.69</v>
      </c>
      <c r="AA64" s="10">
        <v>140.79</v>
      </c>
      <c r="AB64" s="95">
        <v>3048600</v>
      </c>
      <c r="AC64" s="10">
        <v>140.79</v>
      </c>
      <c r="AD64" s="2">
        <f t="shared" si="0"/>
        <v>2.1500000000000057</v>
      </c>
      <c r="AE64" s="138">
        <f t="shared" si="1"/>
        <v>7.6581734898366616E-3</v>
      </c>
    </row>
    <row r="65" spans="23:31" x14ac:dyDescent="0.25">
      <c r="W65" s="133">
        <v>42639</v>
      </c>
      <c r="X65" s="10">
        <v>139.94999999999999</v>
      </c>
      <c r="Y65" s="10">
        <v>140.16999999999999</v>
      </c>
      <c r="Z65" s="10">
        <v>138.9</v>
      </c>
      <c r="AA65" s="10">
        <v>139.72</v>
      </c>
      <c r="AB65" s="95">
        <v>2636500</v>
      </c>
      <c r="AC65" s="10">
        <v>139.72</v>
      </c>
      <c r="AD65" s="2">
        <f t="shared" si="0"/>
        <v>1.2699999999999818</v>
      </c>
      <c r="AE65" s="138">
        <f t="shared" si="1"/>
        <v>-5.6223756316275963E-3</v>
      </c>
    </row>
    <row r="66" spans="23:31" x14ac:dyDescent="0.25">
      <c r="W66" s="133">
        <v>42636</v>
      </c>
      <c r="X66" s="10">
        <v>141.02000000000001</v>
      </c>
      <c r="Y66" s="10">
        <v>141.78</v>
      </c>
      <c r="Z66" s="10">
        <v>140.36000000000001</v>
      </c>
      <c r="AA66" s="10">
        <v>140.51</v>
      </c>
      <c r="AB66" s="95">
        <v>2802000</v>
      </c>
      <c r="AC66" s="10">
        <v>140.51</v>
      </c>
      <c r="AD66" s="2">
        <f t="shared" si="0"/>
        <v>1.4199999999999875</v>
      </c>
      <c r="AE66" s="138">
        <f t="shared" si="1"/>
        <v>-3.7577992058990262E-3</v>
      </c>
    </row>
    <row r="67" spans="23:31" x14ac:dyDescent="0.25">
      <c r="W67" s="133">
        <v>42635</v>
      </c>
      <c r="X67" s="10">
        <v>140.49</v>
      </c>
      <c r="Y67" s="10">
        <v>141.41</v>
      </c>
      <c r="Z67" s="10">
        <v>140.33000000000001</v>
      </c>
      <c r="AA67" s="10">
        <v>141.04</v>
      </c>
      <c r="AB67" s="95">
        <v>3018300</v>
      </c>
      <c r="AC67" s="10">
        <v>141.04</v>
      </c>
      <c r="AD67" s="2">
        <f>Y67-Z67</f>
        <v>1.0799999999999841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57</vt:i4>
      </vt:variant>
      <vt:variant>
        <vt:lpstr>Named Ranges</vt:lpstr>
      </vt:variant>
      <vt:variant>
        <vt:i4>114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2016-12-30T10:19:39Z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