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37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93" l="1"/>
  <c r="C18" i="93"/>
  <c r="A722" i="38"/>
  <c r="D722" i="38"/>
  <c r="E722" i="38"/>
  <c r="G722" i="38"/>
  <c r="H722" i="38"/>
  <c r="K722" i="38"/>
  <c r="L722" i="38" s="1"/>
  <c r="M722" i="38"/>
  <c r="N722" i="38" s="1"/>
  <c r="S722" i="38"/>
  <c r="V722" i="38"/>
  <c r="X722" i="38" s="1"/>
  <c r="F35" i="105"/>
  <c r="H35" i="105"/>
  <c r="G35" i="105"/>
  <c r="F5" i="105"/>
  <c r="F45" i="96"/>
  <c r="H45" i="96"/>
  <c r="G45" i="96"/>
  <c r="P722" i="38" l="1"/>
  <c r="Q722" i="38" s="1"/>
  <c r="W722" i="38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18" i="58"/>
  <c r="H118" i="58"/>
  <c r="G118" i="58"/>
  <c r="F86" i="46"/>
  <c r="G86" i="46"/>
  <c r="H86" i="46"/>
  <c r="A721" i="38"/>
  <c r="D721" i="38"/>
  <c r="E721" i="38"/>
  <c r="G721" i="38"/>
  <c r="H721" i="38"/>
  <c r="K721" i="38"/>
  <c r="L721" i="38" s="1"/>
  <c r="M721" i="38"/>
  <c r="N721" i="38" s="1"/>
  <c r="S721" i="38"/>
  <c r="F278" i="25"/>
  <c r="H278" i="25"/>
  <c r="G27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7" i="25"/>
  <c r="G277" i="25"/>
  <c r="H277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Y722" i="38" l="1"/>
  <c r="O721" i="38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M85" i="108"/>
  <c r="F19" i="108"/>
  <c r="H85" i="108"/>
  <c r="M19" i="108"/>
  <c r="C19" i="108"/>
  <c r="K85" i="108"/>
  <c r="C85" i="108"/>
  <c r="F85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H19" i="107"/>
  <c r="F85" i="107"/>
  <c r="K19" i="107"/>
  <c r="C85" i="107"/>
  <c r="K85" i="107"/>
  <c r="H85" i="107"/>
  <c r="C19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H85" i="106"/>
  <c r="M19" i="106"/>
  <c r="K85" i="106"/>
  <c r="M85" i="106"/>
  <c r="F85" i="106"/>
  <c r="C19" i="106"/>
  <c r="K19" i="106"/>
  <c r="C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3" i="46"/>
  <c r="H73" i="46"/>
  <c r="G73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3" i="46"/>
  <c r="C19" i="47"/>
  <c r="C33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19" i="105"/>
  <c r="C19" i="105"/>
  <c r="F85" i="105"/>
  <c r="C85" i="105"/>
  <c r="K85" i="105"/>
  <c r="F19" i="105"/>
  <c r="K19" i="105"/>
  <c r="M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K19" i="104"/>
  <c r="C19" i="104"/>
  <c r="K85" i="104"/>
  <c r="M19" i="104"/>
  <c r="H19" i="104"/>
  <c r="H85" i="104"/>
  <c r="F85" i="104"/>
  <c r="F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F19" i="103"/>
  <c r="K19" i="103"/>
  <c r="C85" i="103"/>
  <c r="H19" i="103"/>
  <c r="M85" i="103"/>
  <c r="C19" i="103"/>
  <c r="M19" i="103"/>
  <c r="K85" i="103"/>
  <c r="H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F85" i="102"/>
  <c r="M19" i="102"/>
  <c r="C19" i="102"/>
  <c r="C85" i="102"/>
  <c r="M85" i="102"/>
  <c r="H85" i="102"/>
  <c r="K85" i="102"/>
  <c r="K19" i="102"/>
  <c r="H19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F19" i="101"/>
  <c r="H85" i="100"/>
  <c r="H19" i="99"/>
  <c r="K19" i="99"/>
  <c r="M19" i="100"/>
  <c r="C19" i="100"/>
  <c r="K19" i="101"/>
  <c r="M85" i="101"/>
  <c r="C19" i="99"/>
  <c r="K85" i="100"/>
  <c r="K19" i="100"/>
  <c r="H19" i="100"/>
  <c r="H85" i="101"/>
  <c r="F85" i="101"/>
  <c r="C85" i="100"/>
  <c r="C19" i="101"/>
  <c r="K85" i="99"/>
  <c r="C85" i="101"/>
  <c r="F85" i="99"/>
  <c r="M85" i="99"/>
  <c r="F19" i="99"/>
  <c r="M19" i="101"/>
  <c r="F85" i="100"/>
  <c r="F19" i="100"/>
  <c r="K85" i="101"/>
  <c r="H85" i="99"/>
  <c r="C85" i="99"/>
  <c r="M85" i="100"/>
  <c r="M19" i="99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25" i="88"/>
  <c r="H85" i="98"/>
  <c r="M19" i="97"/>
  <c r="K85" i="97"/>
  <c r="F19" i="97"/>
  <c r="C85" i="97"/>
  <c r="H19" i="97"/>
  <c r="M19" i="98"/>
  <c r="K19" i="98"/>
  <c r="C19" i="98"/>
  <c r="F19" i="98"/>
  <c r="C19" i="97"/>
  <c r="F85" i="97"/>
  <c r="C85" i="98"/>
  <c r="H85" i="97"/>
  <c r="F85" i="98"/>
  <c r="M85" i="97"/>
  <c r="M85" i="98"/>
  <c r="K85" i="98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K84" i="96"/>
  <c r="C19" i="96"/>
  <c r="F84" i="96"/>
  <c r="F19" i="96"/>
  <c r="M19" i="96"/>
  <c r="C84" i="96"/>
  <c r="H84" i="96"/>
  <c r="M84" i="96"/>
  <c r="K19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C19" i="95"/>
  <c r="M85" i="95"/>
  <c r="K19" i="95"/>
  <c r="K85" i="95"/>
  <c r="F19" i="95"/>
  <c r="H19" i="95"/>
  <c r="F85" i="95"/>
  <c r="C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C85" i="94"/>
  <c r="H85" i="94"/>
  <c r="M19" i="94"/>
  <c r="H19" i="94"/>
  <c r="K85" i="94"/>
  <c r="K19" i="94"/>
  <c r="M85" i="94"/>
  <c r="C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H85" i="93"/>
  <c r="F19" i="93"/>
  <c r="F85" i="93"/>
  <c r="M85" i="93"/>
  <c r="H19" i="93"/>
  <c r="K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1"/>
  <c r="F19" i="47"/>
  <c r="C85" i="92"/>
  <c r="K85" i="91"/>
  <c r="F85" i="91"/>
  <c r="H19" i="91"/>
  <c r="K85" i="92"/>
  <c r="H85" i="91"/>
  <c r="H19" i="92"/>
  <c r="M85" i="92"/>
  <c r="F19" i="92"/>
  <c r="C85" i="91"/>
  <c r="C19" i="91"/>
  <c r="F85" i="92"/>
  <c r="F19" i="91"/>
  <c r="C19" i="92"/>
  <c r="H85" i="92"/>
  <c r="K19" i="92"/>
  <c r="M19" i="92"/>
  <c r="M85" i="91"/>
  <c r="K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85" i="90"/>
  <c r="M19" i="90"/>
  <c r="C19" i="90"/>
  <c r="H19" i="90"/>
  <c r="K19" i="90"/>
  <c r="K85" i="90"/>
  <c r="H85" i="90"/>
  <c r="F85" i="90"/>
  <c r="M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H19" i="89"/>
  <c r="K85" i="89"/>
  <c r="F85" i="89"/>
  <c r="C85" i="89"/>
  <c r="M19" i="89"/>
  <c r="H85" i="89"/>
  <c r="C19" i="89"/>
  <c r="K19" i="89"/>
  <c r="M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1" i="88"/>
  <c r="K85" i="87"/>
  <c r="K19" i="87"/>
  <c r="M101" i="88"/>
  <c r="H101" i="88"/>
  <c r="K101" i="88"/>
  <c r="H85" i="87"/>
  <c r="M25" i="88"/>
  <c r="M19" i="87"/>
  <c r="F101" i="88"/>
  <c r="C19" i="87"/>
  <c r="M85" i="87"/>
  <c r="F85" i="87"/>
  <c r="C85" i="87"/>
  <c r="H19" i="87"/>
  <c r="F19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F19" i="86"/>
  <c r="H19" i="86"/>
  <c r="M85" i="86"/>
  <c r="H85" i="86"/>
  <c r="K85" i="86"/>
  <c r="M19" i="86"/>
  <c r="F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85" i="85"/>
  <c r="F19" i="85"/>
  <c r="C19" i="85"/>
  <c r="F85" i="85"/>
  <c r="H19" i="85"/>
  <c r="K85" i="85"/>
  <c r="M19" i="85"/>
  <c r="H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107" i="84"/>
  <c r="H25" i="84"/>
  <c r="H107" i="84"/>
  <c r="C107" i="84"/>
  <c r="F25" i="84"/>
  <c r="M85" i="83"/>
  <c r="F19" i="83"/>
  <c r="K19" i="83"/>
  <c r="C25" i="84"/>
  <c r="F85" i="83"/>
  <c r="M25" i="84"/>
  <c r="K85" i="83"/>
  <c r="H85" i="83"/>
  <c r="C85" i="83"/>
  <c r="M19" i="83"/>
  <c r="K107" i="84"/>
  <c r="M107" i="84"/>
  <c r="H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C19" i="82"/>
  <c r="C60" i="82"/>
  <c r="M19" i="82"/>
  <c r="M18" i="74"/>
  <c r="K60" i="82"/>
  <c r="H18" i="74"/>
  <c r="F60" i="82"/>
  <c r="C18" i="74"/>
  <c r="M60" i="82"/>
  <c r="F19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C96" i="31"/>
  <c r="H96" i="31"/>
  <c r="H78" i="75"/>
  <c r="F78" i="75"/>
  <c r="M96" i="31"/>
  <c r="C78" i="75"/>
  <c r="F96" i="31"/>
  <c r="M78" i="75"/>
  <c r="K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85" i="64"/>
  <c r="K19" i="64"/>
  <c r="K85" i="64"/>
  <c r="H19" i="64"/>
  <c r="M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M30" i="81"/>
  <c r="C110" i="81"/>
  <c r="H30" i="81"/>
  <c r="F110" i="81"/>
  <c r="H110" i="81"/>
  <c r="M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C85" i="80"/>
  <c r="K19" i="80"/>
  <c r="F85" i="80"/>
  <c r="H85" i="80"/>
  <c r="C19" i="80"/>
  <c r="H19" i="80"/>
  <c r="K85" i="80"/>
  <c r="F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H65" i="79"/>
  <c r="C19" i="79"/>
  <c r="M19" i="79"/>
  <c r="M65" i="79"/>
  <c r="K65" i="79"/>
  <c r="F19" i="79"/>
  <c r="F65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M19" i="78"/>
  <c r="C85" i="78"/>
  <c r="C19" i="78"/>
  <c r="M85" i="78"/>
  <c r="H85" i="78"/>
  <c r="F19" i="78"/>
  <c r="K85" i="78"/>
  <c r="K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C19" i="77"/>
  <c r="F89" i="77"/>
  <c r="C89" i="77"/>
  <c r="H19" i="77"/>
  <c r="M19" i="77"/>
  <c r="F19" i="77"/>
  <c r="M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C93" i="68"/>
  <c r="K93" i="68"/>
  <c r="F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12" i="25"/>
  <c r="C812" i="25"/>
  <c r="M812" i="25"/>
  <c r="K812" i="25"/>
  <c r="H812" i="25"/>
  <c r="O364" i="38" l="1"/>
  <c r="Z364" i="38"/>
  <c r="N363" i="38"/>
  <c r="F811" i="25"/>
  <c r="K811" i="25"/>
  <c r="P363" i="38"/>
  <c r="O363" i="38" l="1"/>
  <c r="Z363" i="38"/>
  <c r="M548" i="25"/>
  <c r="Q10" i="25" s="1"/>
  <c r="E362" i="38"/>
  <c r="H362" i="38"/>
  <c r="K362" i="38"/>
  <c r="M362" i="38"/>
  <c r="U362" i="38" s="1"/>
  <c r="S362" i="38"/>
  <c r="K278" i="25" l="1"/>
  <c r="K277" i="25"/>
  <c r="K276" i="25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8" i="51"/>
  <c r="H291" i="51"/>
  <c r="C291" i="51"/>
  <c r="F285" i="51"/>
  <c r="F284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F266" i="51"/>
  <c r="K265" i="51"/>
  <c r="F265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P43" i="51"/>
  <c r="H186" i="51"/>
  <c r="G186" i="51"/>
  <c r="F186" i="51"/>
  <c r="P42" i="51"/>
  <c r="H185" i="51"/>
  <c r="G185" i="51"/>
  <c r="F185" i="51"/>
  <c r="P41" i="51"/>
  <c r="H184" i="51"/>
  <c r="G184" i="51"/>
  <c r="F184" i="51"/>
  <c r="P40" i="51"/>
  <c r="H183" i="51"/>
  <c r="G183" i="51"/>
  <c r="F183" i="51"/>
  <c r="P39" i="51"/>
  <c r="H182" i="51"/>
  <c r="G182" i="51"/>
  <c r="F182" i="51"/>
  <c r="P38" i="51"/>
  <c r="H181" i="51"/>
  <c r="G181" i="51"/>
  <c r="F181" i="51"/>
  <c r="P37" i="51"/>
  <c r="H180" i="51"/>
  <c r="G180" i="51"/>
  <c r="F180" i="51"/>
  <c r="P36" i="51"/>
  <c r="H179" i="51"/>
  <c r="G179" i="51"/>
  <c r="F179" i="51"/>
  <c r="P35" i="51"/>
  <c r="H178" i="51"/>
  <c r="G178" i="51"/>
  <c r="F178" i="51"/>
  <c r="P34" i="51"/>
  <c r="H177" i="51"/>
  <c r="G177" i="51"/>
  <c r="F177" i="51"/>
  <c r="P33" i="51"/>
  <c r="H176" i="51"/>
  <c r="G176" i="51"/>
  <c r="F176" i="51"/>
  <c r="P32" i="51"/>
  <c r="H175" i="51"/>
  <c r="G175" i="51"/>
  <c r="F175" i="51"/>
  <c r="P31" i="51"/>
  <c r="H174" i="51"/>
  <c r="G174" i="51"/>
  <c r="F174" i="51"/>
  <c r="P30" i="51"/>
  <c r="H173" i="51"/>
  <c r="G173" i="51"/>
  <c r="F173" i="51"/>
  <c r="P29" i="51"/>
  <c r="H172" i="51"/>
  <c r="G172" i="51"/>
  <c r="F172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85" i="64"/>
  <c r="C119" i="7"/>
  <c r="K19" i="61"/>
  <c r="F19" i="64"/>
  <c r="F19" i="55"/>
  <c r="K19" i="34"/>
  <c r="M19" i="54"/>
  <c r="K35" i="58"/>
  <c r="K19" i="72"/>
  <c r="M75" i="41"/>
  <c r="H65" i="63"/>
  <c r="M19" i="55"/>
  <c r="H90" i="72"/>
  <c r="M81" i="61"/>
  <c r="F81" i="61"/>
  <c r="K19" i="50"/>
  <c r="K19" i="52"/>
  <c r="M23" i="57"/>
  <c r="H75" i="41"/>
  <c r="F19" i="3"/>
  <c r="K19" i="73"/>
  <c r="K187" i="58"/>
  <c r="M72" i="59"/>
  <c r="H19" i="52"/>
  <c r="H23" i="17"/>
  <c r="C19" i="70"/>
  <c r="H19" i="50"/>
  <c r="C19" i="34"/>
  <c r="K19" i="62"/>
  <c r="M187" i="58"/>
  <c r="K19" i="60"/>
  <c r="C72" i="59"/>
  <c r="H19" i="59"/>
  <c r="C65" i="63"/>
  <c r="M19" i="34"/>
  <c r="F100" i="34"/>
  <c r="M19" i="3"/>
  <c r="F19" i="66"/>
  <c r="F58" i="51"/>
  <c r="C75" i="41"/>
  <c r="F30" i="49"/>
  <c r="M55" i="50"/>
  <c r="H19" i="68"/>
  <c r="K19" i="69"/>
  <c r="H65" i="71"/>
  <c r="H156" i="49"/>
  <c r="F19" i="72"/>
  <c r="M23" i="17"/>
  <c r="M25" i="31"/>
  <c r="K100" i="34"/>
  <c r="M19" i="75"/>
  <c r="M30" i="40"/>
  <c r="C55" i="50"/>
  <c r="K51" i="54"/>
  <c r="K23" i="17"/>
  <c r="C19" i="61"/>
  <c r="F94" i="52"/>
  <c r="H213" i="57"/>
  <c r="C19" i="55"/>
  <c r="M19" i="53"/>
  <c r="C19" i="66"/>
  <c r="F103" i="25"/>
  <c r="H19" i="53"/>
  <c r="C94" i="52"/>
  <c r="M19" i="71"/>
  <c r="C65" i="71"/>
  <c r="F19" i="41"/>
  <c r="F51" i="54"/>
  <c r="H19" i="41"/>
  <c r="F19" i="63"/>
  <c r="F19" i="54"/>
  <c r="C19" i="63"/>
  <c r="C19" i="68"/>
  <c r="F156" i="49"/>
  <c r="H77" i="70"/>
  <c r="C104" i="45"/>
  <c r="M90" i="72"/>
  <c r="H55" i="50"/>
  <c r="M19" i="52"/>
  <c r="F213" i="57"/>
  <c r="C19" i="60"/>
  <c r="F19" i="61"/>
  <c r="F19" i="73"/>
  <c r="F19" i="69"/>
  <c r="K19" i="66"/>
  <c r="M19" i="69"/>
  <c r="C51" i="54"/>
  <c r="M19" i="59"/>
  <c r="F85" i="64"/>
  <c r="H51" i="54"/>
  <c r="K90" i="72"/>
  <c r="M63" i="66"/>
  <c r="C77" i="70"/>
  <c r="M35" i="58"/>
  <c r="M19" i="63"/>
  <c r="C19" i="59"/>
  <c r="H19" i="60"/>
  <c r="K19" i="75"/>
  <c r="F67" i="60"/>
  <c r="F104" i="45"/>
  <c r="H19" i="73"/>
  <c r="K75" i="41"/>
  <c r="C19" i="50"/>
  <c r="H19" i="71"/>
  <c r="K19" i="54"/>
  <c r="H30" i="40"/>
  <c r="M65" i="71"/>
  <c r="F63" i="66"/>
  <c r="F19" i="68"/>
  <c r="H67" i="60"/>
  <c r="F19" i="75"/>
  <c r="K19" i="68"/>
  <c r="F19" i="59"/>
  <c r="K94" i="52"/>
  <c r="K81" i="61"/>
  <c r="C19" i="62"/>
  <c r="C19" i="3"/>
  <c r="C19" i="72"/>
  <c r="K19" i="63"/>
  <c r="H35" i="58"/>
  <c r="H19" i="61"/>
  <c r="F55" i="50"/>
  <c r="K65" i="71"/>
  <c r="M119" i="7"/>
  <c r="C103" i="25"/>
  <c r="C19" i="75"/>
  <c r="K19" i="55"/>
  <c r="K67" i="60"/>
  <c r="C19" i="41"/>
  <c r="F23" i="17"/>
  <c r="C81" i="61"/>
  <c r="C23" i="17"/>
  <c r="F65" i="63"/>
  <c r="H19" i="69"/>
  <c r="K23" i="57"/>
  <c r="F35" i="58"/>
  <c r="K104" i="45"/>
  <c r="M100" i="34"/>
  <c r="M104" i="45"/>
  <c r="F25" i="43"/>
  <c r="C19" i="45"/>
  <c r="H119" i="7"/>
  <c r="M19" i="62"/>
  <c r="K19" i="53"/>
  <c r="C19" i="53"/>
  <c r="H103" i="25"/>
  <c r="C23" i="57"/>
  <c r="F30" i="40"/>
  <c r="C30" i="49"/>
  <c r="H19" i="70"/>
  <c r="F25" i="31"/>
  <c r="H19" i="55"/>
  <c r="K77" i="70"/>
  <c r="H19" i="66"/>
  <c r="H86" i="53"/>
  <c r="C86" i="53"/>
  <c r="H19" i="54"/>
  <c r="F19" i="50"/>
  <c r="K19" i="3"/>
  <c r="M19" i="61"/>
  <c r="H94" i="52"/>
  <c r="M213" i="57"/>
  <c r="H100" i="34"/>
  <c r="F19" i="70"/>
  <c r="M156" i="49"/>
  <c r="F19" i="34"/>
  <c r="H72" i="59"/>
  <c r="K63" i="66"/>
  <c r="K19" i="70"/>
  <c r="H19" i="63"/>
  <c r="C19" i="71"/>
  <c r="M19" i="50"/>
  <c r="K19" i="59"/>
  <c r="C19" i="64"/>
  <c r="M86" i="53"/>
  <c r="M19" i="41"/>
  <c r="K156" i="49"/>
  <c r="M451" i="17"/>
  <c r="F187" i="58"/>
  <c r="K72" i="59"/>
  <c r="K58" i="51"/>
  <c r="H81" i="61"/>
  <c r="M19" i="66"/>
  <c r="K19" i="41"/>
  <c r="C90" i="72"/>
  <c r="F451" i="17"/>
  <c r="H63" i="66"/>
  <c r="H25" i="31"/>
  <c r="M77" i="70"/>
  <c r="K30" i="40"/>
  <c r="F19" i="71"/>
  <c r="C19" i="69"/>
  <c r="M30" i="49"/>
  <c r="C213" i="57"/>
  <c r="C187" i="58"/>
  <c r="M51" i="54"/>
  <c r="K119" i="7"/>
  <c r="C100" i="34"/>
  <c r="F23" i="57"/>
  <c r="F19" i="62"/>
  <c r="C30" i="40"/>
  <c r="C35" i="58"/>
  <c r="K25" i="31"/>
  <c r="M19" i="45"/>
  <c r="F19" i="53"/>
  <c r="H19" i="72"/>
  <c r="F72" i="59"/>
  <c r="H104" i="45"/>
  <c r="F119" i="7"/>
  <c r="F19" i="52"/>
  <c r="K451" i="17"/>
  <c r="C156" i="49"/>
  <c r="F90" i="72"/>
  <c r="M19" i="72"/>
  <c r="F19" i="45"/>
  <c r="K19" i="71"/>
  <c r="H19" i="34"/>
  <c r="K86" i="53"/>
  <c r="K55" i="50"/>
  <c r="C19" i="52"/>
  <c r="K18" i="74"/>
  <c r="C451" i="17"/>
  <c r="M19" i="70"/>
  <c r="F86" i="53"/>
  <c r="H187" i="58"/>
  <c r="C63" i="66"/>
  <c r="M67" i="60"/>
  <c r="H451" i="17"/>
  <c r="K65" i="63"/>
  <c r="C19" i="54"/>
  <c r="M19" i="60"/>
  <c r="K213" i="57"/>
  <c r="F75" i="41"/>
  <c r="H19" i="3"/>
  <c r="M94" i="52"/>
  <c r="H19" i="62"/>
  <c r="M65" i="63"/>
  <c r="F65" i="71"/>
  <c r="F19" i="60"/>
  <c r="F77" i="70"/>
  <c r="C25" i="31"/>
  <c r="M19" i="68"/>
  <c r="H19" i="75"/>
  <c r="C67" i="60"/>
  <c r="M58" i="51"/>
  <c r="C19" i="73"/>
  <c r="F18" i="74"/>
  <c r="M19" i="73"/>
  <c r="V720" i="38" l="1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20" i="38" s="1"/>
  <c r="Y720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J78" i="43" s="1"/>
  <c r="F291" i="51"/>
  <c r="K291" i="51"/>
  <c r="Q2" i="44"/>
  <c r="Q3" i="44" s="1"/>
  <c r="Q6" i="44" s="1"/>
  <c r="Q2" i="32"/>
  <c r="Q8" i="32" s="1"/>
  <c r="F44" i="26"/>
  <c r="K44" i="26"/>
  <c r="Q2" i="71"/>
  <c r="M104" i="49"/>
  <c r="Q2" i="25"/>
  <c r="J40" i="74" l="1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Q721" i="38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K11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0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86" i="46" l="1"/>
  <c r="K85" i="46"/>
  <c r="K84" i="46"/>
  <c r="K83" i="46"/>
  <c r="K82" i="46"/>
  <c r="K81" i="46"/>
  <c r="K80" i="46"/>
  <c r="K78" i="46"/>
  <c r="K79" i="46"/>
  <c r="K77" i="46"/>
  <c r="K76" i="46"/>
  <c r="K75" i="46"/>
  <c r="K74" i="46"/>
  <c r="K73" i="46"/>
  <c r="K72" i="46"/>
  <c r="K71" i="46"/>
  <c r="K70" i="46"/>
  <c r="K69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<sst xmlns="http://schemas.openxmlformats.org/spreadsheetml/2006/main" count="7996" uniqueCount="1287">
  <si>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</si>
  <si>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</si>
  <si>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</si>
  <si>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</si>
  <si>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</si>
  <si>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</si>
  <si>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</si>
  <si>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</si>
  <si>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</si>
  <si>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</si>
  <si>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</si>
  <si>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</si>
  <si>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</si>
  <si>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</si>
  <si>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</si>
  <si>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</si>
  <si>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</si>
  <si>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</si>
  <si>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</si>
  <si>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</si>
  <si>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</si>
  <si>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</si>
  <si>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</si>
  <si>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</si>
  <si>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</si>
  <si>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</si>
  <si>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</si>
  <si>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</si>
  <si>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</si>
  <si>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</si>
  <si>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</si>
  <si>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</si>
  <si>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</si>
  <si>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</si>
  <si>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</si>
  <si>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</si>
  <si>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</si>
  <si>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</si>
  <si>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</si>
  <si>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</si>
  <si>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</si>
  <si>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</si>
  <si>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</si>
  <si>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</si>
  <si>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</si>
  <si>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</si>
  <si>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</si>
  <si>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</si>
  <si>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</si>
  <si>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</si>
  <si>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</si>
  <si>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</si>
  <si>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</si>
  <si>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</si>
  <si>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</si>
  <si>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</si>
  <si>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</si>
  <si>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</si>
  <si>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</si>
  <si>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</si>
  <si>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</si>
  <si>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</si>
  <si>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</si>
  <si>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</si>
  <si>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</si>
  <si>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</si>
  <si>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</si>
  <si>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</si>
  <si>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</si>
  <si>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</si>
  <si>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</si>
  <si>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</si>
  <si>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</si>
  <si>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</si>
  <si>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</si>
  <si>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</si>
  <si>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</si>
  <si>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</si>
  <si>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</si>
  <si>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</si>
  <si>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</si>
  <si>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</si>
  <si>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</si>
  <si>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</si>
  <si>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</si>
  <si>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</si>
  <si>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</si>
  <si>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</si>
  <si>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</si>
  <si>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</si>
  <si>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</si>
  <si>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</si>
  <si>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</si>
  <si>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</si>
  <si>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</si>
  <si>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</si>
  <si>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</si>
  <si>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</si>
  <si>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</si>
  <si>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</si>
  <si>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</si>
  <si>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</si>
  <si>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</si>
  <si>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</si>
  <si>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</si>
  <si>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</si>
  <si>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</si>
  <si>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</si>
  <si>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</si>
  <si>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</si>
  <si>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</si>
  <si>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</si>
  <si>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</si>
  <si>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</si>
  <si>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</si>
  <si>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</si>
  <si>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</si>
  <si>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</si>
  <si>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</si>
  <si>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</si>
  <si>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</si>
  <si>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</si>
  <si>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</si>
  <si>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</si>
  <si>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</si>
  <si>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</si>
  <si>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</si>
  <si>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</si>
  <si>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</si>
  <si>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</si>
  <si>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</si>
  <si>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</si>
  <si>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</si>
  <si>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</si>
  <si>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</si>
  <si>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</si>
  <si>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</si>
  <si>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</si>
  <si>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</si>
  <si>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</si>
  <si>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</si>
  <si>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</si>
  <si>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</si>
  <si>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</si>
  <si>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</si>
  <si>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</si>
  <si>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</si>
  <si>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</si>
  <si>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</si>
  <si>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</si>
  <si>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</si>
  <si>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</si>
  <si>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</si>
  <si>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</si>
  <si>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</si>
  <si>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</si>
  <si>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</si>
  <si>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</si>
  <si>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</si>
  <si>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</si>
  <si>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</si>
  <si>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</si>
  <si>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</si>
  <si>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</si>
  <si>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</si>
  <si>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</si>
  <si>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</si>
  <si>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</si>
  <si>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</si>
  <si>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</si>
  <si>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</si>
  <si>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</si>
  <si>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</si>
  <si>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</si>
  <si>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</si>
  <si>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</si>
  <si>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</si>
  <si>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</si>
  <si>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</si>
  <si>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</si>
  <si>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</si>
  <si>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</si>
  <si>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</si>
  <si>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</si>
  <si>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</si>
  <si>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</si>
  <si>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</si>
  <si>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</si>
  <si>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</si>
  <si>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</si>
  <si>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</si>
  <si>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</si>
  <si>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</si>
  <si>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</si>
  <si>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</si>
  <si>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</si>
  <si>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</si>
  <si>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</si>
  <si>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</si>
  <si>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</si>
  <si>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</si>
  <si>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</si>
  <si>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</si>
  <si>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</si>
  <si>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</si>
  <si>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</si>
  <si>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</si>
  <si>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</si>
  <si>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</si>
  <si>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</si>
  <si>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</si>
  <si>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</si>
  <si>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</si>
  <si>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</si>
  <si>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</si>
  <si>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</si>
  <si>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</si>
  <si>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</si>
  <si>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</si>
  <si>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</si>
  <si>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</si>
  <si>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</si>
  <si>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</si>
  <si>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</si>
  <si>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</si>
  <si>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</si>
  <si>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</si>
  <si>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</si>
  <si>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</si>
  <si>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</si>
  <si>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</si>
  <si>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</si>
  <si>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</si>
  <si>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</si>
  <si>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</si>
  <si>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</si>
  <si>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</si>
  <si>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</si>
  <si>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</si>
  <si>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</si>
  <si>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</si>
  <si>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</si>
  <si>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</si>
  <si>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</si>
  <si>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</si>
  <si>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</si>
  <si>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</si>
  <si>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</si>
  <si>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</si>
  <si>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</si>
  <si>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</si>
  <si>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</si>
  <si>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</si>
  <si>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</si>
  <si>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</si>
  <si>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</si>
  <si>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</si>
  <si>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</si>
  <si>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</si>
  <si>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</si>
  <si>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</si>
  <si>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</si>
  <si>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</si>
  <si>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</si>
  <si>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</si>
  <si>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</si>
  <si>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</si>
  <si>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</si>
  <si>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</si>
  <si>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</si>
  <si>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</si>
  <si>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</si>
  <si>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</si>
  <si>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</si>
  <si>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</si>
  <si>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</si>
  <si>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</si>
  <si>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</si>
  <si>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</si>
  <si>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</si>
  <si>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</si>
  <si>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</si>
  <si>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</si>
  <si>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</si>
  <si>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</si>
  <si>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</si>
  <si>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</si>
  <si>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</si>
  <si>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</si>
  <si>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</si>
  <si>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</si>
  <si>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</si>
  <si>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</si>
  <si>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</si>
  <si>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</si>
  <si>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</si>
  <si>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</si>
  <si>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</si>
  <si>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</si>
  <si>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</si>
  <si>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</si>
  <si>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</si>
  <si>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</si>
  <si>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</si>
  <si>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</si>
  <si>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</si>
  <si>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</si>
  <si>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</si>
  <si>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</si>
  <si>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</si>
  <si>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</si>
  <si>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</si>
  <si>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</si>
  <si>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</si>
  <si>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</si>
  <si>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</si>
  <si>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</si>
  <si>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</si>
  <si>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</si>
  <si>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</si>
  <si>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</si>
  <si>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</si>
  <si>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</si>
  <si>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</si>
  <si>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</si>
  <si>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</si>
  <si>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</si>
  <si>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</si>
  <si>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</si>
  <si>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</si>
  <si>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</si>
  <si>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</si>
  <si>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</si>
  <si>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</si>
  <si>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</si>
  <si>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</si>
  <si>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</si>
  <si>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</si>
  <si>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</si>
  <si>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</si>
  <si>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</si>
  <si>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</si>
  <si>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</si>
  <si>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</si>
  <si>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</si>
  <si>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</si>
  <si>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</si>
  <si>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</si>
  <si>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</si>
  <si>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</si>
  <si>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</si>
  <si>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</si>
  <si>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</si>
  <si>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</si>
  <si>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</si>
  <si>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</si>
  <si>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</si>
  <si>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</si>
  <si>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</si>
  <si>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</si>
  <si>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</si>
  <si>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</si>
  <si>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</si>
  <si>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</si>
  <si>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</si>
  <si>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</si>
  <si>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</si>
  <si>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</si>
  <si>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</si>
  <si>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</si>
  <si>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</si>
  <si>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</si>
  <si>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</si>
  <si>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</si>
  <si>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</si>
  <si>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</si>
  <si>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</si>
  <si>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</si>
  <si>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</si>
  <si>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</si>
  <si>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</si>
  <si>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</si>
  <si>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</si>
  <si>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</si>
  <si>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</si>
  <si>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</si>
  <si>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</si>
  <si>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</si>
  <si>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</si>
  <si>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</si>
  <si>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</si>
  <si>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</si>
  <si>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</si>
  <si>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</si>
  <si>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</si>
  <si>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</si>
  <si>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</si>
  <si>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</si>
  <si>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</si>
  <si>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</si>
  <si>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</si>
  <si>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</si>
  <si>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</si>
  <si>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</si>
  <si>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</si>
  <si>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</si>
  <si>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</si>
  <si>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</si>
  <si>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</si>
  <si>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</si>
  <si>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</si>
  <si>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</si>
  <si>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</si>
  <si>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</si>
  <si>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</si>
  <si>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</si>
  <si>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</si>
  <si>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</si>
  <si>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</si>
  <si>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</si>
  <si>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</si>
  <si>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</si>
  <si>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</si>
  <si>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</si>
  <si>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</si>
  <si>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</si>
  <si>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</si>
  <si>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</si>
  <si>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</si>
  <si>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</si>
  <si>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</si>
  <si>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</si>
  <si>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</si>
  <si>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</si>
  <si>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</si>
  <si>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</si>
  <si>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</si>
  <si>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</si>
  <si>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</si>
  <si>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</si>
  <si>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</si>
  <si>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</si>
  <si>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</si>
  <si>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</si>
  <si>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</si>
  <si>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</si>
  <si>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</si>
  <si>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</si>
  <si>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</si>
  <si>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</si>
  <si>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</si>
  <si>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</si>
  <si>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</si>
  <si>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</si>
  <si>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</si>
  <si>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</si>
  <si>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</si>
  <si>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</si>
  <si>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</si>
  <si>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</si>
  <si>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</si>
  <si>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</si>
  <si>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</si>
  <si>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</si>
  <si>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</si>
  <si>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</si>
  <si>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</si>
  <si>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</si>
  <si>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</si>
  <si>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</si>
  <si>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</si>
  <si>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</si>
  <si>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</si>
  <si>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</si>
  <si>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</si>
  <si>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</si>
  <si>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</si>
  <si>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</si>
  <si>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</si>
  <si>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</si>
  <si>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</si>
  <si>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</si>
  <si>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</si>
  <si>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</si>
  <si>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</si>
  <si>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</si>
  <si>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</si>
  <si>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</si>
  <si>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</si>
  <si>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</si>
  <si>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</si>
  <si>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</si>
  <si>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</si>
  <si>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</si>
  <si>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</si>
  <si>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</si>
  <si>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</si>
  <si>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</si>
  <si>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</si>
  <si>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</si>
  <si>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</si>
  <si>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</si>
  <si>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</si>
  <si>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</si>
  <si>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</si>
  <si>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</si>
  <si>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</si>
  <si>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</si>
  <si>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</si>
  <si>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</si>
  <si>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</si>
  <si>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</si>
  <si>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</si>
  <si>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</si>
  <si>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</si>
  <si>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</si>
  <si>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</si>
  <si>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</si>
  <si>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</si>
  <si>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</si>
  <si>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</si>
  <si>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</si>
  <si>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</si>
  <si>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</si>
  <si>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</si>
  <si>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</si>
  <si>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</si>
  <si>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</si>
  <si>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</si>
  <si>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</si>
  <si>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</si>
  <si>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</si>
  <si>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</si>
  <si>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</si>
  <si>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</si>
  <si>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</si>
  <si>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</si>
  <si>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</si>
  <si>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</si>
  <si>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</si>
  <si>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</si>
  <si>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</si>
  <si>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</si>
  <si>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</si>
  <si>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</si>
  <si>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</si>
  <si>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</si>
  <si>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</si>
  <si>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</si>
  <si>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</si>
  <si>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</si>
  <si>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</si>
  <si>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</si>
  <si>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</si>
  <si>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</si>
  <si>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</si>
  <si>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</si>
  <si>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</si>
  <si>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</si>
  <si>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</si>
  <si>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</si>
  <si>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</si>
  <si>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</si>
  <si>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</si>
  <si>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</si>
  <si>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</si>
  <si>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</si>
  <si>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</si>
  <si>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</si>
  <si>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</si>
  <si>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</si>
  <si>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</si>
  <si>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</si>
  <si>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</si>
  <si>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</si>
  <si>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</si>
  <si>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</si>
  <si>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</si>
  <si>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</si>
  <si>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</si>
  <si>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</si>
  <si>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</si>
  <si>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</si>
  <si>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</si>
  <si>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</si>
  <si>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</si>
  <si>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</si>
  <si>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</si>
  <si>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</si>
  <si>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</si>
  <si>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</si>
  <si>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</si>
  <si>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</si>
  <si>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</si>
  <si>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</si>
  <si>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</si>
  <si>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</si>
  <si>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</si>
  <si>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</si>
  <si>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</si>
  <si>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</si>
  <si>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</si>
  <si>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</si>
  <si>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</si>
  <si>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</si>
  <si>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</si>
  <si>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</si>
  <si>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</si>
  <si>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</si>
  <si>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</si>
  <si>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</si>
  <si>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</si>
  <si>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</si>
  <si>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</si>
  <si>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</si>
  <si>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</si>
  <si>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</si>
  <si>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</si>
  <si>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</si>
  <si>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</si>
  <si>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</si>
  <si>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</si>
  <si>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</si>
  <si>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</si>
  <si>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</si>
  <si>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</si>
  <si>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</si>
  <si>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</si>
  <si>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</si>
  <si>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</si>
  <si>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</si>
  <si>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</si>
  <si>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</si>
  <si>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</si>
  <si>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</si>
  <si>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</si>
  <si>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</si>
  <si>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</si>
  <si>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</si>
  <si>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</si>
  <si>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</si>
  <si>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</si>
  <si>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</si>
  <si>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</si>
  <si>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</si>
  <si>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</si>
  <si>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</si>
  <si>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</si>
  <si>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</si>
  <si>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</si>
  <si>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</si>
  <si>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</si>
  <si>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</si>
  <si>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</si>
  <si>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</si>
  <si>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</si>
  <si>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</si>
  <si>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</si>
  <si>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</si>
  <si>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</si>
  <si>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</si>
  <si>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</si>
  <si>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</si>
  <si>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</si>
  <si>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</si>
  <si>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</si>
  <si>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</si>
  <si>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</si>
  <si>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</si>
  <si>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</si>
  <si>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</si>
  <si>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</si>
  <si>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</si>
  <si>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</si>
  <si>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</si>
  <si>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</si>
  <si>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</si>
  <si>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</si>
  <si>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</si>
  <si>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</si>
  <si>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</si>
  <si>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</si>
  <si>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</si>
  <si>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</si>
  <si>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</si>
  <si>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</si>
  <si>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</si>
  <si>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</si>
  <si>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</si>
  <si>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</si>
  <si>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</si>
  <si>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</si>
  <si>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</si>
  <si>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</si>
  <si>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</si>
  <si>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</si>
  <si>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</si>
  <si>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</si>
  <si>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</si>
  <si>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</si>
  <si>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</si>
  <si>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</si>
  <si>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</si>
  <si>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</si>
  <si>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</si>
  <si>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</si>
  <si>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</si>
  <si>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</si>
  <si>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</si>
  <si>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</si>
  <si>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</si>
  <si>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</si>
  <si>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</si>
  <si>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</si>
  <si>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</si>
  <si>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</si>
  <si>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</si>
  <si>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</si>
  <si>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</si>
  <si>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</si>
  <si>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</si>
  <si>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</si>
  <si>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</si>
  <si>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</si>
  <si>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</si>
  <si>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</si>
  <si>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</si>
  <si>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</si>
  <si>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</si>
  <si>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</si>
  <si>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</si>
  <si>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</si>
  <si>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</si>
  <si>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</si>
  <si>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</si>
  <si>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</si>
  <si>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</si>
  <si>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</si>
  <si>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</si>
  <si>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</si>
  <si>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</si>
  <si>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</si>
  <si>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</si>
  <si>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</si>
  <si>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</si>
  <si>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</si>
  <si>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</si>
  <si>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</si>
  <si>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</si>
  <si>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</si>
  <si>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</si>
  <si>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</si>
  <si>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</si>
  <si>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</si>
  <si>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</si>
  <si>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</si>
  <si>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</si>
  <si>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</si>
  <si>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</si>
  <si>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</si>
  <si>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</si>
  <si>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</si>
  <si>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</si>
  <si>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</si>
  <si>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</si>
  <si>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</si>
  <si>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</si>
  <si>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</si>
  <si>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</si>
  <si>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</si>
  <si>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</si>
  <si>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</si>
  <si>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</si>
  <si>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</si>
  <si>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</si>
  <si>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</si>
  <si>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</si>
  <si>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</si>
  <si>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</si>
  <si>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</si>
  <si>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</si>
  <si>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</si>
  <si>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</si>
  <si>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</si>
  <si>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</si>
  <si>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</si>
  <si>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</si>
  <si>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</si>
  <si>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</si>
  <si>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</si>
  <si>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</si>
  <si>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</si>
  <si>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</si>
  <si>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</si>
  <si>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</si>
  <si>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</si>
  <si>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</si>
  <si>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</si>
  <si>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</si>
  <si>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</si>
  <si>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</si>
  <si>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</si>
  <si>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</si>
  <si>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</si>
  <si>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</si>
  <si>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</si>
  <si>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</si>
  <si>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</si>
  <si>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</si>
  <si>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</si>
  <si>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</si>
  <si>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</si>
  <si>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</si>
  <si>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</si>
  <si>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</si>
  <si>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</si>
  <si>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</si>
  <si>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</si>
  <si>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</si>
  <si>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</si>
  <si>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</si>
  <si>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</si>
  <si>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</si>
  <si>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</si>
  <si>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</si>
  <si>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</si>
  <si>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</si>
  <si>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</si>
  <si>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</si>
  <si>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</si>
  <si>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</si>
  <si>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</si>
  <si>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</si>
  <si>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</si>
  <si>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</si>
  <si>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</si>
  <si>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</si>
  <si>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</si>
  <si>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</si>
  <si>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</si>
  <si>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</si>
  <si>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</si>
  <si>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</si>
  <si>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</si>
  <si>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</si>
  <si>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</si>
  <si>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</si>
  <si>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</si>
  <si>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</si>
  <si>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</si>
  <si>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</si>
  <si>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</si>
  <si>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</si>
  <si>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</si>
  <si>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</si>
  <si>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</si>
  <si>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</si>
  <si>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</si>
  <si>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</si>
  <si>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</si>
  <si>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</si>
  <si>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</si>
  <si>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</si>
  <si>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</si>
  <si>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</si>
  <si>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</si>
  <si>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</si>
  <si>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</si>
  <si>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</si>
  <si>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</si>
  <si>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</si>
  <si>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</si>
  <si>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</si>
  <si>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</si>
  <si>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</si>
  <si>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</si>
  <si>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</si>
  <si>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</si>
  <si>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</si>
  <si>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</si>
  <si>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</si>
  <si>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</si>
  <si>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</si>
  <si>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</si>
  <si>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</si>
  <si>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</si>
  <si>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</si>
  <si>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</si>
  <si>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</si>
  <si>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</si>
  <si>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</si>
  <si>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</si>
  <si>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</si>
  <si>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</si>
  <si>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</si>
  <si>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</si>
  <si>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</si>
  <si>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</si>
  <si>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</si>
  <si>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</si>
  <si>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</si>
  <si>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</si>
  <si>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</si>
  <si>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</si>
  <si>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</si>
  <si>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</si>
  <si>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</si>
  <si>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</si>
  <si>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</si>
  <si>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</si>
  <si>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</si>
  <si>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</si>
  <si>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</si>
  <si>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</si>
  <si>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</si>
  <si>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</si>
  <si>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</si>
  <si>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</si>
  <si>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</si>
  <si>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</si>
  <si>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</si>
  <si>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</si>
  <si>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</si>
  <si>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</si>
  <si>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</si>
  <si>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</si>
  <si>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</si>
  <si>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</si>
  <si>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</si>
  <si>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</si>
  <si>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</si>
  <si>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</si>
  <si>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</si>
  <si>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</si>
  <si>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</si>
  <si>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</si>
  <si>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</si>
  <si>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</si>
  <si>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</si>
  <si>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</si>
  <si>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</si>
  <si>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</si>
  <si>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</si>
  <si>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</si>
  <si>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</si>
  <si>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</si>
  <si>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</si>
  <si>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</si>
  <si>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</si>
  <si>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</si>
  <si>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</si>
  <si>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</si>
  <si>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</si>
  <si>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</si>
  <si>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</si>
  <si>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</si>
  <si>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</si>
  <si>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</si>
  <si>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</si>
  <si>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</si>
  <si>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</si>
  <si>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</si>
  <si>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</si>
  <si>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</si>
  <si>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</si>
  <si>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</si>
  <si>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</si>
  <si>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</si>
  <si>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</si>
  <si>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</si>
  <si>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</si>
  <si>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</si>
  <si>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</si>
  <si>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</si>
  <si>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</si>
  <si>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</si>
  <si>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</si>
  <si>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</si>
  <si>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</si>
  <si>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</si>
  <si>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</si>
  <si>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</si>
  <si>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</si>
  <si>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</si>
  <si>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</si>
  <si>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</si>
  <si>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</si>
  <si>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</si>
  <si>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</si>
  <si>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</si>
  <si>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</si>
  <si>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</si>
  <si>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</si>
  <si>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</si>
  <si>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</si>
  <si>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</si>
  <si>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</si>
  <si>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</si>
  <si>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</si>
  <si>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</si>
  <si>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</si>
  <si>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</si>
  <si>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</si>
  <si>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</si>
  <si>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</si>
  <si>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</si>
  <si>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</si>
  <si>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</si>
  <si>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</si>
  <si>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</si>
  <si>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</si>
  <si>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</si>
  <si>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</si>
  <si>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</si>
  <si>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</si>
  <si>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</si>
  <si>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</si>
  <si>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</si>
  <si>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</si>
  <si>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</si>
  <si>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</si>
  <si>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</si>
  <si>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</si>
  <si>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</si>
  <si>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</si>
  <si>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</si>
  <si>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</si>
  <si>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</si>
  <si>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</si>
  <si>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</si>
  <si>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</si>
  <si>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</si>
  <si>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</si>
  <si>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</si>
  <si>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</si>
  <si>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</si>
  <si>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</si>
  <si>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</si>
  <si>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</si>
  <si>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</si>
  <si>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</si>
  <si>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</si>
  <si>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</si>
  <si>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</si>
  <si>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</si>
  <si>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</si>
  <si>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</si>
  <si>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</si>
  <si>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</si>
  <si>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</si>
  <si>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</si>
  <si>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</si>
  <si>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</si>
  <si>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</si>
  <si>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</si>
  <si>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</si>
  <si>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</si>
  <si>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</si>
  <si>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</si>
  <si>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</si>
  <si>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</si>
  <si>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</si>
  <si>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</si>
  <si>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</si>
  <si>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</si>
  <si>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</si>
  <si>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</si>
  <si>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</si>
  <si>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</si>
  <si>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</si>
  <si>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</si>
  <si>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</si>
  <si>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</si>
  <si>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</si>
  <si>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</si>
  <si>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</si>
  <si>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</si>
  <si>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</si>
  <si>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</si>
  <si>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</si>
  <si>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</si>
  <si>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</si>
  <si>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</si>
  <si>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</si>
  <si>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</si>
  <si>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</si>
  <si>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</si>
  <si>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</si>
  <si>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</si>
  <si>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</si>
  <si>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</si>
  <si>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</si>
  <si>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</si>
  <si>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</si>
  <si>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</si>
  <si>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</si>
  <si>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</si>
  <si>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</si>
  <si>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</si>
  <si>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</si>
  <si>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</si>
  <si>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</si>
  <si>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</si>
  <si>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</si>
  <si>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</si>
  <si>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</si>
  <si>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</si>
  <si>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</si>
  <si>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</si>
  <si>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</si>
  <si>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</si>
  <si>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</si>
  <si>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</si>
  <si>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</si>
  <si>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</si>
  <si>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</si>
  <si>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</si>
  <si>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</si>
  <si>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</si>
  <si>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</si>
  <si>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</si>
  <si>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</si>
  <si>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</si>
  <si>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</si>
  <si>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</si>
  <si>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</si>
  <si>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</si>
  <si>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</si>
  <si>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</si>
  <si>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</si>
  <si>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</si>
  <si>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</si>
  <si>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</si>
  <si>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</si>
  <si>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</si>
  <si>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</si>
  <si>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</si>
  <si>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</si>
  <si>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</si>
  <si>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</si>
  <si>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</si>
  <si>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</si>
  <si>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</si>
  <si>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</si>
  <si>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</si>
  <si>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</si>
  <si>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</si>
  <si>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</si>
  <si>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</si>
  <si>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</si>
  <si>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</si>
  <si>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</si>
  <si>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</si>
  <si>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</si>
  <si>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</si>
  <si>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</si>
  <si>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</si>
  <si>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</si>
  <si>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</si>
  <si>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</si>
  <si>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</si>
  <si>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</si>
  <si>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</si>
  <si>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</si>
  <si>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</si>
  <si>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</si>
  <si>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</si>
  <si>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</si>
  <si>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</si>
  <si>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</si>
  <si>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</si>
  <si>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</si>
  <si>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</si>
  <si>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</si>
  <si>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</si>
  <si>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</si>
  <si>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</si>
  <si>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</si>
  <si>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</si>
  <si>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</si>
  <si>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</si>
  <si>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</si>
  <si>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</si>
  <si>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</si>
  <si>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</si>
  <si>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</si>
  <si>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</si>
  <si>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</si>
  <si>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</si>
  <si>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</si>
  <si>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</si>
  <si>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</si>
  <si>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</si>
  <si>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</si>
  <si>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</si>
  <si>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</si>
  <si>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</si>
  <si>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</si>
  <si>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</si>
  <si>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</si>
  <si>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</si>
  <si>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</si>
  <si>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</si>
  <si>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</si>
  <si>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</si>
  <si>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</si>
  <si>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</si>
  <si>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</si>
  <si>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</si>
  <si>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</si>
  <si>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</si>
  <si>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</si>
  <si>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</si>
  <si>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</si>
  <si>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</si>
  <si>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</si>
  <si>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</si>
  <si>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</si>
  <si>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</si>
  <si>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</si>
  <si>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</si>
  <si>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</si>
  <si>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</si>
  <si>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</si>
  <si>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</si>
  <si>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</si>
  <si>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</si>
  <si>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</si>
  <si>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</si>
  <si>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</si>
  <si>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</si>
  <si>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</si>
  <si>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</si>
  <si>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</si>
  <si>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</si>
  <si>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</si>
  <si>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</si>
  <si>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</si>
  <si>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</si>
  <si>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</si>
  <si>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</si>
  <si>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</si>
  <si>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</si>
  <si>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</si>
  <si>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</si>
  <si>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</si>
  <si>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</si>
  <si>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</si>
  <si>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</si>
  <si>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</si>
  <si>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</si>
  <si>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</si>
  <si>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</si>
  <si>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</si>
  <si>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</si>
  <si>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</si>
  <si>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</si>
  <si>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</si>
  <si>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</si>
  <si>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</si>
  <si>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</si>
  <si>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</si>
  <si>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</si>
  <si>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</si>
  <si>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</si>
  <si>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</si>
  <si>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</si>
  <si>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</si>
  <si>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</si>
  <si>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</si>
  <si>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</si>
  <si>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</si>
  <si>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</si>
  <si>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</si>
  <si>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</si>
  <si>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</si>
  <si>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</si>
  <si>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</si>
  <si>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9/13/2018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</si>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</sst>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10"/>
      <tableStyleElement type="headerRow" dxfId="2909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44512"/>
        <c:axId val="381139416"/>
      </c:scatterChart>
      <c:valAx>
        <c:axId val="38114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9416"/>
        <c:crosses val="autoZero"/>
        <c:crossBetween val="midCat"/>
      </c:valAx>
      <c:valAx>
        <c:axId val="3811394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39808"/>
        <c:axId val="381143336"/>
      </c:scatterChart>
      <c:valAx>
        <c:axId val="3811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3336"/>
        <c:crosses val="autoZero"/>
        <c:crossBetween val="midCat"/>
      </c:valAx>
      <c:valAx>
        <c:axId val="38114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98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38240"/>
        <c:axId val="381143728"/>
      </c:scatterChart>
      <c:valAx>
        <c:axId val="38113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3728"/>
        <c:crosses val="autoZero"/>
        <c:crossBetween val="midCat"/>
      </c:valAx>
      <c:valAx>
        <c:axId val="3811437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139024"/>
        <c:axId val="381140200"/>
      </c:scatterChart>
      <c:valAx>
        <c:axId val="38113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40200"/>
        <c:crosses val="autoZero"/>
        <c:crossBetween val="midCat"/>
      </c:valAx>
      <c:valAx>
        <c:axId val="3811402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13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58280"/>
        <c:axId val="480461024"/>
      </c:scatterChart>
      <c:valAx>
        <c:axId val="480458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1024"/>
        <c:crosses val="autoZero"/>
        <c:crossBetween val="midCat"/>
      </c:valAx>
      <c:valAx>
        <c:axId val="4804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8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58672"/>
        <c:axId val="480459848"/>
      </c:scatterChart>
      <c:valAx>
        <c:axId val="48045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9848"/>
        <c:crosses val="autoZero"/>
        <c:crossBetween val="midCat"/>
      </c:valAx>
      <c:valAx>
        <c:axId val="4804598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57888"/>
        <c:axId val="480459456"/>
      </c:scatterChart>
      <c:valAx>
        <c:axId val="4804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9456"/>
        <c:crosses val="autoZero"/>
        <c:crossBetween val="midCat"/>
      </c:valAx>
      <c:valAx>
        <c:axId val="480459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578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61808"/>
        <c:axId val="480460240"/>
      </c:scatterChart>
      <c:valAx>
        <c:axId val="48046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0240"/>
        <c:crosses val="autoZero"/>
        <c:crossBetween val="midCat"/>
      </c:valAx>
      <c:valAx>
        <c:axId val="48046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1688"/>
        <c:axId val="482941296"/>
      </c:lineChart>
      <c:dateAx>
        <c:axId val="48294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1296"/>
        <c:crosses val="autoZero"/>
        <c:auto val="1"/>
        <c:lblOffset val="100"/>
        <c:baseTimeUnit val="days"/>
      </c:dateAx>
      <c:valAx>
        <c:axId val="48294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0120"/>
        <c:axId val="482937376"/>
      </c:lineChart>
      <c:dateAx>
        <c:axId val="48294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37376"/>
        <c:crosses val="autoZero"/>
        <c:auto val="1"/>
        <c:lblOffset val="100"/>
        <c:baseTimeUnit val="days"/>
      </c:dateAx>
      <c:valAx>
        <c:axId val="482937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36200"/>
        <c:axId val="482938552"/>
      </c:lineChart>
      <c:dateAx>
        <c:axId val="48293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38552"/>
        <c:crosses val="autoZero"/>
        <c:auto val="1"/>
        <c:lblOffset val="100"/>
        <c:baseTimeUnit val="days"/>
      </c:dateAx>
      <c:valAx>
        <c:axId val="482938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3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53424"/>
        <c:axId val="482351856"/>
      </c:lineChart>
      <c:dateAx>
        <c:axId val="48235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1856"/>
        <c:crosses val="autoZero"/>
        <c:auto val="1"/>
        <c:lblOffset val="100"/>
        <c:baseTimeUnit val="days"/>
      </c:dateAx>
      <c:valAx>
        <c:axId val="4823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50288"/>
        <c:axId val="482349112"/>
      </c:lineChart>
      <c:dateAx>
        <c:axId val="482350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49112"/>
        <c:crosses val="autoZero"/>
        <c:auto val="1"/>
        <c:lblOffset val="100"/>
        <c:baseTimeUnit val="days"/>
      </c:dateAx>
      <c:valAx>
        <c:axId val="48234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55384"/>
        <c:axId val="482348720"/>
      </c:lineChart>
      <c:dateAx>
        <c:axId val="48235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48720"/>
        <c:crosses val="autoZero"/>
        <c:auto val="1"/>
        <c:lblOffset val="100"/>
        <c:baseTimeUnit val="days"/>
      </c:dateAx>
      <c:valAx>
        <c:axId val="4823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352248"/>
        <c:axId val="482349896"/>
      </c:lineChart>
      <c:dateAx>
        <c:axId val="482352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49896"/>
        <c:crosses val="autoZero"/>
        <c:auto val="1"/>
        <c:lblOffset val="100"/>
        <c:baseTimeUnit val="days"/>
      </c:dateAx>
      <c:valAx>
        <c:axId val="4823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52640"/>
        <c:axId val="482353816"/>
      </c:lineChart>
      <c:dateAx>
        <c:axId val="482352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3816"/>
        <c:crosses val="autoZero"/>
        <c:auto val="1"/>
        <c:lblOffset val="100"/>
        <c:baseTimeUnit val="days"/>
      </c:dateAx>
      <c:valAx>
        <c:axId val="48235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54992"/>
        <c:axId val="482354208"/>
      </c:lineChart>
      <c:dateAx>
        <c:axId val="482354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4208"/>
        <c:crosses val="autoZero"/>
        <c:auto val="1"/>
        <c:lblOffset val="100"/>
        <c:baseTimeUnit val="days"/>
      </c:dateAx>
      <c:valAx>
        <c:axId val="48235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0560"/>
        <c:axId val="483726832"/>
      </c:lineChart>
      <c:dateAx>
        <c:axId val="48372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6832"/>
        <c:crosses val="autoZero"/>
        <c:auto val="1"/>
        <c:lblOffset val="100"/>
        <c:baseTimeUnit val="days"/>
      </c:dateAx>
      <c:valAx>
        <c:axId val="4837268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4088"/>
        <c:axId val="483725656"/>
      </c:lineChart>
      <c:dateAx>
        <c:axId val="483724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5656"/>
        <c:crosses val="autoZero"/>
        <c:auto val="1"/>
        <c:lblOffset val="100"/>
        <c:baseTimeUnit val="days"/>
      </c:dateAx>
      <c:valAx>
        <c:axId val="48372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4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2128"/>
        <c:axId val="483726048"/>
      </c:lineChart>
      <c:dateAx>
        <c:axId val="483722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6048"/>
        <c:crosses val="autoZero"/>
        <c:auto val="1"/>
        <c:lblOffset val="100"/>
        <c:baseTimeUnit val="days"/>
      </c:dateAx>
      <c:valAx>
        <c:axId val="483726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3696"/>
        <c:axId val="483724480"/>
      </c:lineChart>
      <c:dateAx>
        <c:axId val="483723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4480"/>
        <c:crosses val="autoZero"/>
        <c:auto val="1"/>
        <c:lblOffset val="100"/>
        <c:baseTimeUnit val="days"/>
      </c:dateAx>
      <c:valAx>
        <c:axId val="4837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KR!$E$64:$E$171</c:f>
              <c:numCache>
                <c:formatCode>0.00</c:formatCode>
                <c:ptCount val="108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KR!$D$64:$D$171</c:f>
              <c:numCache>
                <c:formatCode>0.00</c:formatCode>
                <c:ptCount val="108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8008"/>
        <c:axId val="483720952"/>
      </c:lineChart>
      <c:dateAx>
        <c:axId val="483728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0952"/>
        <c:crosses val="autoZero"/>
        <c:auto val="1"/>
        <c:lblOffset val="100"/>
        <c:baseTimeUnit val="days"/>
      </c:dateAx>
      <c:valAx>
        <c:axId val="48372095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8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KR!$B$64:$B$171</c:f>
              <c:numCache>
                <c:formatCode>d\-mmm</c:formatCode>
                <c:ptCount val="108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</c:numCache>
            </c:numRef>
          </c:cat>
          <c:val>
            <c:numRef>
              <c:f>KR!$K$64:$K$171</c:f>
              <c:numCache>
                <c:formatCode>0.00</c:formatCode>
                <c:ptCount val="108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24872"/>
        <c:axId val="483723304"/>
      </c:lineChart>
      <c:dateAx>
        <c:axId val="483724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3304"/>
        <c:crosses val="autoZero"/>
        <c:auto val="1"/>
        <c:lblOffset val="100"/>
        <c:baseTimeUnit val="days"/>
      </c:dateAx>
      <c:valAx>
        <c:axId val="483723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48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59688"/>
        <c:axId val="497660080"/>
      </c:lineChart>
      <c:dateAx>
        <c:axId val="497659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0080"/>
        <c:crosses val="autoZero"/>
        <c:auto val="1"/>
        <c:lblOffset val="100"/>
        <c:baseTimeUnit val="days"/>
      </c:dateAx>
      <c:valAx>
        <c:axId val="497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9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57336"/>
        <c:axId val="497661256"/>
      </c:lineChart>
      <c:dateAx>
        <c:axId val="49765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1256"/>
        <c:crosses val="autoZero"/>
        <c:auto val="1"/>
        <c:lblOffset val="100"/>
        <c:baseTimeUnit val="days"/>
      </c:dateAx>
      <c:valAx>
        <c:axId val="49766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2040"/>
        <c:axId val="497658512"/>
      </c:lineChart>
      <c:dateAx>
        <c:axId val="497662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8512"/>
        <c:crosses val="autoZero"/>
        <c:auto val="1"/>
        <c:lblOffset val="100"/>
        <c:baseTimeUnit val="days"/>
      </c:dateAx>
      <c:valAx>
        <c:axId val="49765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2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2824"/>
        <c:axId val="497655376"/>
      </c:lineChart>
      <c:dateAx>
        <c:axId val="497662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5376"/>
        <c:crosses val="autoZero"/>
        <c:auto val="1"/>
        <c:lblOffset val="100"/>
        <c:baseTimeUnit val="days"/>
      </c:dateAx>
      <c:valAx>
        <c:axId val="4976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56160"/>
        <c:axId val="497656552"/>
      </c:lineChart>
      <c:dateAx>
        <c:axId val="497656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6552"/>
        <c:crosses val="autoZero"/>
        <c:auto val="1"/>
        <c:lblOffset val="100"/>
        <c:baseTimeUnit val="days"/>
      </c:dateAx>
      <c:valAx>
        <c:axId val="49765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58904"/>
        <c:axId val="482354600"/>
      </c:lineChart>
      <c:dateAx>
        <c:axId val="497658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54600"/>
        <c:crosses val="autoZero"/>
        <c:auto val="1"/>
        <c:lblOffset val="100"/>
        <c:baseTimeUnit val="days"/>
      </c:dateAx>
      <c:valAx>
        <c:axId val="48235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7624"/>
        <c:axId val="497366840"/>
      </c:lineChart>
      <c:dateAx>
        <c:axId val="497367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6840"/>
        <c:crosses val="autoZero"/>
        <c:auto val="1"/>
        <c:lblOffset val="100"/>
        <c:baseTimeUnit val="days"/>
      </c:dateAx>
      <c:valAx>
        <c:axId val="49736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7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5272"/>
        <c:axId val="497362528"/>
      </c:lineChart>
      <c:dateAx>
        <c:axId val="497365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2528"/>
        <c:crosses val="autoZero"/>
        <c:auto val="1"/>
        <c:lblOffset val="100"/>
        <c:baseTimeUnit val="days"/>
      </c:dateAx>
      <c:valAx>
        <c:axId val="49736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4880"/>
        <c:axId val="497364096"/>
      </c:lineChart>
      <c:dateAx>
        <c:axId val="497364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4096"/>
        <c:crosses val="autoZero"/>
        <c:auto val="1"/>
        <c:lblOffset val="100"/>
        <c:baseTimeUnit val="days"/>
      </c:dateAx>
      <c:valAx>
        <c:axId val="49736409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361352"/>
        <c:axId val="497368016"/>
      </c:lineChart>
      <c:dateAx>
        <c:axId val="497361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8016"/>
        <c:crosses val="autoZero"/>
        <c:auto val="1"/>
        <c:lblOffset val="100"/>
        <c:baseTimeUnit val="days"/>
      </c:dateAx>
      <c:valAx>
        <c:axId val="49736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4032"/>
        <c:axId val="485313248"/>
      </c:lineChart>
      <c:dateAx>
        <c:axId val="48531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3248"/>
        <c:crosses val="autoZero"/>
        <c:auto val="1"/>
        <c:lblOffset val="100"/>
        <c:baseTimeUnit val="days"/>
      </c:dateAx>
      <c:valAx>
        <c:axId val="485313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2464"/>
        <c:axId val="485311680"/>
      </c:lineChart>
      <c:dateAx>
        <c:axId val="48531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1680"/>
        <c:crosses val="autoZero"/>
        <c:auto val="1"/>
        <c:lblOffset val="100"/>
        <c:baseTimeUnit val="days"/>
      </c:dateAx>
      <c:valAx>
        <c:axId val="485311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4424"/>
        <c:axId val="485312072"/>
      </c:lineChart>
      <c:dateAx>
        <c:axId val="485314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2072"/>
        <c:crosses val="autoZero"/>
        <c:auto val="1"/>
        <c:lblOffset val="100"/>
        <c:baseTimeUnit val="days"/>
      </c:dateAx>
      <c:valAx>
        <c:axId val="48531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0792"/>
        <c:axId val="500016872"/>
      </c:lineChart>
      <c:dateAx>
        <c:axId val="500020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6872"/>
        <c:crosses val="autoZero"/>
        <c:auto val="1"/>
        <c:lblOffset val="100"/>
        <c:baseTimeUnit val="days"/>
      </c:dateAx>
      <c:valAx>
        <c:axId val="5000168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1184"/>
        <c:axId val="500022360"/>
      </c:lineChart>
      <c:dateAx>
        <c:axId val="500021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2360"/>
        <c:crosses val="autoZero"/>
        <c:auto val="1"/>
        <c:lblOffset val="100"/>
        <c:baseTimeUnit val="days"/>
      </c:dateAx>
      <c:valAx>
        <c:axId val="50002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021576"/>
        <c:axId val="500016480"/>
      </c:lineChart>
      <c:dateAx>
        <c:axId val="500021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6480"/>
        <c:crosses val="autoZero"/>
        <c:auto val="1"/>
        <c:lblOffset val="100"/>
        <c:baseTimeUnit val="days"/>
      </c:dateAx>
      <c:valAx>
        <c:axId val="5000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017656"/>
        <c:axId val="500014912"/>
      </c:lineChart>
      <c:dateAx>
        <c:axId val="500017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4912"/>
        <c:crosses val="autoZero"/>
        <c:auto val="1"/>
        <c:lblOffset val="100"/>
        <c:baseTimeUnit val="days"/>
      </c:dateAx>
      <c:valAx>
        <c:axId val="50001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1968"/>
        <c:axId val="500015304"/>
      </c:lineChart>
      <c:dateAx>
        <c:axId val="500021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5304"/>
        <c:crosses val="autoZero"/>
        <c:auto val="1"/>
        <c:lblOffset val="100"/>
        <c:baseTimeUnit val="days"/>
      </c:dateAx>
      <c:valAx>
        <c:axId val="50001530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18832"/>
        <c:axId val="500019616"/>
      </c:lineChart>
      <c:dateAx>
        <c:axId val="500018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9616"/>
        <c:crosses val="autoZero"/>
        <c:auto val="1"/>
        <c:lblOffset val="100"/>
        <c:baseTimeUnit val="days"/>
      </c:dateAx>
      <c:valAx>
        <c:axId val="500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2904"/>
        <c:axId val="522598984"/>
      </c:lineChart>
      <c:catAx>
        <c:axId val="52260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8984"/>
        <c:crosses val="autoZero"/>
        <c:auto val="1"/>
        <c:lblAlgn val="ctr"/>
        <c:lblOffset val="100"/>
        <c:noMultiLvlLbl val="0"/>
      </c:catAx>
      <c:valAx>
        <c:axId val="522598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00552"/>
        <c:axId val="522604080"/>
      </c:scatterChart>
      <c:valAx>
        <c:axId val="52260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4080"/>
        <c:crosses val="autoZero"/>
        <c:crossBetween val="midCat"/>
      </c:valAx>
      <c:valAx>
        <c:axId val="522604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0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598200"/>
        <c:axId val="522596632"/>
      </c:scatterChart>
      <c:valAx>
        <c:axId val="52259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6632"/>
        <c:crosses val="autoZero"/>
        <c:crossBetween val="midCat"/>
      </c:valAx>
      <c:valAx>
        <c:axId val="52259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8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2120"/>
        <c:axId val="522598592"/>
      </c:lineChart>
      <c:catAx>
        <c:axId val="522602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8592"/>
        <c:crosses val="autoZero"/>
        <c:auto val="1"/>
        <c:lblAlgn val="ctr"/>
        <c:lblOffset val="100"/>
        <c:noMultiLvlLbl val="0"/>
      </c:catAx>
      <c:valAx>
        <c:axId val="522598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592712"/>
        <c:axId val="522602512"/>
      </c:lineChart>
      <c:dateAx>
        <c:axId val="52259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2512"/>
        <c:crosses val="autoZero"/>
        <c:auto val="1"/>
        <c:lblOffset val="100"/>
        <c:baseTimeUnit val="days"/>
      </c:dateAx>
      <c:valAx>
        <c:axId val="522602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6824"/>
        <c:axId val="522606040"/>
      </c:lineChart>
      <c:dateAx>
        <c:axId val="52260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6040"/>
        <c:crosses val="autoZero"/>
        <c:auto val="1"/>
        <c:lblOffset val="100"/>
        <c:baseTimeUnit val="days"/>
      </c:dateAx>
      <c:valAx>
        <c:axId val="5226060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605256"/>
        <c:axId val="522606432"/>
      </c:lineChart>
      <c:dateAx>
        <c:axId val="52260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6432"/>
        <c:crosses val="autoZero"/>
        <c:auto val="1"/>
        <c:lblOffset val="100"/>
        <c:baseTimeUnit val="days"/>
      </c:dateAx>
      <c:valAx>
        <c:axId val="522606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60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47832"/>
        <c:axId val="576650184"/>
      </c:lineChart>
      <c:dateAx>
        <c:axId val="576647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0184"/>
        <c:crosses val="autoZero"/>
        <c:auto val="1"/>
        <c:lblOffset val="100"/>
        <c:baseTimeUnit val="days"/>
      </c:dateAx>
      <c:valAx>
        <c:axId val="57665018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50576"/>
        <c:axId val="576650968"/>
      </c:lineChart>
      <c:dateAx>
        <c:axId val="576650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0968"/>
        <c:crosses val="autoZero"/>
        <c:auto val="1"/>
        <c:lblOffset val="100"/>
        <c:baseTimeUnit val="days"/>
      </c:dateAx>
      <c:valAx>
        <c:axId val="57665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54888"/>
        <c:axId val="576651360"/>
      </c:lineChart>
      <c:dateAx>
        <c:axId val="576654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1360"/>
        <c:crosses val="autoZero"/>
        <c:auto val="1"/>
        <c:lblOffset val="100"/>
        <c:baseTimeUnit val="days"/>
      </c:dateAx>
      <c:valAx>
        <c:axId val="576651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51752"/>
        <c:axId val="576646656"/>
      </c:lineChart>
      <c:catAx>
        <c:axId val="576651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6656"/>
        <c:crosses val="autoZero"/>
        <c:auto val="1"/>
        <c:lblAlgn val="ctr"/>
        <c:lblOffset val="100"/>
        <c:noMultiLvlLbl val="0"/>
      </c:catAx>
      <c:valAx>
        <c:axId val="576646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645872"/>
        <c:axId val="576649008"/>
      </c:lineChart>
      <c:catAx>
        <c:axId val="576645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9008"/>
        <c:crosses val="autoZero"/>
        <c:auto val="1"/>
        <c:lblAlgn val="ctr"/>
        <c:lblOffset val="100"/>
        <c:noMultiLvlLbl val="0"/>
      </c:catAx>
      <c:valAx>
        <c:axId val="576649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55672"/>
        <c:axId val="576656064"/>
      </c:lineChart>
      <c:dateAx>
        <c:axId val="57665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6064"/>
        <c:crosses val="autoZero"/>
        <c:auto val="1"/>
        <c:lblOffset val="100"/>
        <c:baseTimeUnit val="days"/>
      </c:dateAx>
      <c:valAx>
        <c:axId val="5766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57240"/>
        <c:axId val="576656848"/>
      </c:lineChart>
      <c:dateAx>
        <c:axId val="57665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6848"/>
        <c:crosses val="autoZero"/>
        <c:auto val="1"/>
        <c:lblOffset val="100"/>
        <c:baseTimeUnit val="days"/>
      </c:dateAx>
      <c:valAx>
        <c:axId val="5766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5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67272"/>
        <c:axId val="565964528"/>
      </c:lineChart>
      <c:dateAx>
        <c:axId val="56596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4528"/>
        <c:crosses val="autoZero"/>
        <c:auto val="1"/>
        <c:lblOffset val="100"/>
        <c:baseTimeUnit val="days"/>
      </c:dateAx>
      <c:valAx>
        <c:axId val="565964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0800"/>
        <c:axId val="565963744"/>
      </c:lineChart>
      <c:dateAx>
        <c:axId val="56597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3744"/>
        <c:crosses val="autoZero"/>
        <c:auto val="1"/>
        <c:lblOffset val="100"/>
        <c:baseTimeUnit val="days"/>
      </c:dateAx>
      <c:valAx>
        <c:axId val="565963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1584"/>
        <c:axId val="565966096"/>
      </c:lineChart>
      <c:dateAx>
        <c:axId val="565971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6096"/>
        <c:crosses val="autoZero"/>
        <c:auto val="1"/>
        <c:lblOffset val="100"/>
        <c:baseTimeUnit val="days"/>
      </c:dateAx>
      <c:valAx>
        <c:axId val="5659660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62960"/>
        <c:axId val="565963352"/>
      </c:lineChart>
      <c:dateAx>
        <c:axId val="565962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3352"/>
        <c:crosses val="autoZero"/>
        <c:auto val="1"/>
        <c:lblOffset val="100"/>
        <c:baseTimeUnit val="days"/>
      </c:dateAx>
      <c:valAx>
        <c:axId val="56596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1976"/>
        <c:axId val="565965312"/>
      </c:lineChart>
      <c:catAx>
        <c:axId val="56597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65312"/>
        <c:crosses val="autoZero"/>
        <c:auto val="1"/>
        <c:lblAlgn val="ctr"/>
        <c:lblOffset val="100"/>
        <c:noMultiLvlLbl val="0"/>
      </c:catAx>
      <c:valAx>
        <c:axId val="565965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74720"/>
        <c:axId val="565975112"/>
      </c:lineChart>
      <c:dateAx>
        <c:axId val="565974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5112"/>
        <c:crosses val="autoZero"/>
        <c:auto val="1"/>
        <c:lblOffset val="100"/>
        <c:baseTimeUnit val="days"/>
      </c:dateAx>
      <c:valAx>
        <c:axId val="565975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7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7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8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6" dataDxfId="515">
  <autoFilter ref="O15:W26"/>
  <tableColumns count="9">
    <tableColumn id="1" name="Date" dataDxfId="514"/>
    <tableColumn id="2" name="Quarter" dataDxfId="513"/>
    <tableColumn id="3" name="Time" dataDxfId="512"/>
    <tableColumn id="4" name="EPS estimate" dataDxfId="511"/>
    <tableColumn id="5" name="EPS Actual" dataDxfId="510"/>
    <tableColumn id="6" name="Sales Estiamte (B)" dataDxfId="509"/>
    <tableColumn id="7" name="Sales Actual (B)" dataDxfId="508"/>
    <tableColumn id="8" name="Guidance" dataDxfId="507"/>
    <tableColumn id="9" name="Reaction" dataDxfId="50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1146</v>
      </c>
      <c r="J1" s="57" t="s">
        <v>74</v>
      </c>
      <c r="K1" s="357" t="s">
        <v>1145</v>
      </c>
      <c r="L1" s="346" t="s">
        <v>1147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88"/>
      <c r="E2" s="22" t="s">
        <v>899</v>
      </c>
      <c r="F2" s="2">
        <v>31.96</v>
      </c>
      <c r="G2" s="78">
        <v>30.583778571428571</v>
      </c>
      <c r="H2">
        <v>1400</v>
      </c>
      <c r="I2" s="2">
        <v>44744</v>
      </c>
      <c r="J2" s="2">
        <v>42817.29</v>
      </c>
      <c r="K2" s="2">
        <v>1926.7099999999991</v>
      </c>
      <c r="L2" s="736">
        <v>4.4998410688766199E-2</v>
      </c>
      <c r="M2" s="2">
        <v>1926.7099999999991</v>
      </c>
      <c r="N2">
        <v>1200</v>
      </c>
      <c r="O2" t="s">
        <v>1241</v>
      </c>
      <c r="P2" s="736">
        <v>6.2578222778473094E-2</v>
      </c>
      <c r="Q2" s="736">
        <v>-8.3999999999999995E-3</v>
      </c>
      <c r="R2" s="2">
        <v>9.2103746397694515</v>
      </c>
      <c r="S2" s="859">
        <v>43337</v>
      </c>
      <c r="T2" s="48"/>
      <c r="U2" s="48"/>
    </row>
    <row r="3" spans="1:41" ht="21.95" customHeight="1" x14ac:dyDescent="0.25">
      <c r="A3" s="50"/>
      <c r="B3" s="50"/>
      <c r="C3" s="51"/>
      <c r="D3" s="788"/>
      <c r="E3" s="22" t="s">
        <v>50</v>
      </c>
      <c r="F3" s="2">
        <v>21.63</v>
      </c>
      <c r="G3" s="78">
        <v>6.707356321839101</v>
      </c>
      <c r="H3">
        <v>2001</v>
      </c>
      <c r="I3" s="2">
        <v>43281.63</v>
      </c>
      <c r="J3" s="2">
        <v>13421.420000000042</v>
      </c>
      <c r="K3" s="2">
        <v>29860.209999999955</v>
      </c>
      <c r="L3" s="736">
        <v>2.2248174932309599</v>
      </c>
      <c r="M3" s="2">
        <v>44475.781000001582</v>
      </c>
      <c r="N3" s="29">
        <v>43343</v>
      </c>
      <c r="O3" t="s">
        <v>1257</v>
      </c>
      <c r="P3" s="736">
        <v>9.2464170134073063E-3</v>
      </c>
      <c r="Q3" s="736">
        <v>-6.4000000000000003E-3</v>
      </c>
      <c r="R3" s="2">
        <v>34.333333333333329</v>
      </c>
      <c r="S3" s="29">
        <v>43317</v>
      </c>
      <c r="T3" s="48"/>
      <c r="V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21.86</v>
      </c>
      <c r="G4" s="78">
        <v>25.796579999999995</v>
      </c>
      <c r="H4">
        <v>1000</v>
      </c>
      <c r="I4" s="2">
        <v>21860</v>
      </c>
      <c r="J4" s="2">
        <v>25796.579999999994</v>
      </c>
      <c r="K4" s="2">
        <v>-3936.5799999999945</v>
      </c>
      <c r="L4" s="736">
        <v>-0.15260084863962572</v>
      </c>
      <c r="M4" s="2">
        <v>-3861.5599999999945</v>
      </c>
      <c r="N4" s="29">
        <v>43349</v>
      </c>
      <c r="O4" t="s">
        <v>1275</v>
      </c>
      <c r="P4" s="736">
        <v>4.2086001829826171E-2</v>
      </c>
      <c r="Q4" s="736">
        <v>-2.8400000000000002E-2</v>
      </c>
      <c r="R4" s="2">
        <v>8.5725490196078429</v>
      </c>
      <c r="S4" s="29">
        <v>43319</v>
      </c>
      <c r="T4" s="48"/>
      <c r="U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1"/>
      <c r="B5" s="51"/>
      <c r="C5" s="51"/>
      <c r="D5" s="788"/>
      <c r="E5" s="22" t="s">
        <v>1122</v>
      </c>
      <c r="F5" s="78">
        <v>51.91</v>
      </c>
      <c r="G5" s="78">
        <v>50.326900000000002</v>
      </c>
      <c r="H5">
        <v>300</v>
      </c>
      <c r="I5" s="2">
        <v>15572.999999999998</v>
      </c>
      <c r="J5" s="2">
        <v>15098.07</v>
      </c>
      <c r="K5" s="2">
        <v>474.92999999999847</v>
      </c>
      <c r="L5" s="736">
        <v>3.1456338459153944E-2</v>
      </c>
      <c r="M5" s="2">
        <v>474.92999999999847</v>
      </c>
      <c r="N5" s="29">
        <v>43356</v>
      </c>
      <c r="O5"/>
      <c r="P5" s="736">
        <v>3.390483529185128E-2</v>
      </c>
      <c r="Q5" s="736">
        <v>-2.41E-2</v>
      </c>
      <c r="R5" s="2"/>
    </row>
    <row r="6" spans="1:41" ht="21.95" customHeight="1" x14ac:dyDescent="0.25">
      <c r="A6" s="50"/>
      <c r="B6" s="50"/>
      <c r="C6" s="51"/>
      <c r="D6" s="788"/>
      <c r="E6" s="22" t="s">
        <v>943</v>
      </c>
      <c r="F6" s="2">
        <v>39.659999999999997</v>
      </c>
      <c r="G6" s="78">
        <v>42.790885714285722</v>
      </c>
      <c r="H6">
        <v>350</v>
      </c>
      <c r="I6" s="2">
        <v>13880.999999999998</v>
      </c>
      <c r="J6" s="2">
        <v>14976.810000000003</v>
      </c>
      <c r="K6" s="2">
        <v>-1095.8100000000031</v>
      </c>
      <c r="L6" s="736">
        <v>-7.3167116361895726E-2</v>
      </c>
      <c r="M6" s="2">
        <v>-1095.8100000000031</v>
      </c>
      <c r="N6">
        <v>150</v>
      </c>
      <c r="O6" t="s">
        <v>1276</v>
      </c>
      <c r="P6" s="736">
        <v>1.9900000000000001E-2</v>
      </c>
      <c r="Q6" s="736">
        <v>2.5000000000000001E-3</v>
      </c>
      <c r="R6" s="2">
        <v>19.11325301204819</v>
      </c>
      <c r="S6" s="29">
        <v>43331</v>
      </c>
      <c r="W6" s="48"/>
    </row>
    <row r="7" spans="1:41" ht="21.95" customHeight="1" x14ac:dyDescent="0.25">
      <c r="A7" s="50"/>
      <c r="B7" s="50"/>
      <c r="C7" s="51"/>
      <c r="D7" s="788"/>
      <c r="E7" s="22" t="s">
        <v>171</v>
      </c>
      <c r="F7" s="2">
        <v>45.64</v>
      </c>
      <c r="G7" s="78">
        <v>47.47183333333335</v>
      </c>
      <c r="H7">
        <v>300</v>
      </c>
      <c r="I7" s="2">
        <v>13692</v>
      </c>
      <c r="J7" s="2">
        <v>14241.550000000005</v>
      </c>
      <c r="K7" s="2">
        <v>-549.55000000000291</v>
      </c>
      <c r="L7" s="736">
        <v>-3.8587794165663485E-2</v>
      </c>
      <c r="M7" s="2">
        <v>-499.60000000000309</v>
      </c>
      <c r="N7">
        <v>50</v>
      </c>
      <c r="O7" t="s">
        <v>1238</v>
      </c>
      <c r="P7" s="736">
        <v>4.2944785276073622E-2</v>
      </c>
      <c r="Q7" s="736">
        <v>-8.9999999999999998E-4</v>
      </c>
      <c r="R7" s="2">
        <v>15.112582781456954</v>
      </c>
      <c r="S7" s="859">
        <v>43320</v>
      </c>
      <c r="T7" s="48"/>
      <c r="V7" s="48"/>
    </row>
    <row r="8" spans="1:41" ht="21.95" customHeight="1" x14ac:dyDescent="0.25">
      <c r="A8" s="152"/>
      <c r="B8" s="50"/>
      <c r="C8" s="51"/>
      <c r="D8" s="788"/>
      <c r="E8" s="22" t="s">
        <v>714</v>
      </c>
      <c r="F8" s="2">
        <v>67.799899999999994</v>
      </c>
      <c r="G8" s="78">
        <v>62.082000000000043</v>
      </c>
      <c r="H8">
        <v>200</v>
      </c>
      <c r="I8" s="2">
        <v>13559.98</v>
      </c>
      <c r="J8" s="2">
        <v>12416.400000000009</v>
      </c>
      <c r="K8" s="2">
        <v>1143.5799999999908</v>
      </c>
      <c r="L8" s="736">
        <v>9.2102380722269686E-2</v>
      </c>
      <c r="M8" s="2">
        <v>1143.5799999999908</v>
      </c>
      <c r="N8">
        <v>200</v>
      </c>
      <c r="O8" t="s">
        <v>1138</v>
      </c>
      <c r="P8" s="736">
        <v>2.3598854865567651E-2</v>
      </c>
      <c r="Q8" s="736">
        <v>-1.2500000000000001E-2</v>
      </c>
      <c r="R8" s="2">
        <v>11.347263598326359</v>
      </c>
      <c r="S8" s="859">
        <v>43317</v>
      </c>
      <c r="T8" s="48"/>
      <c r="U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223</v>
      </c>
      <c r="F9" s="2">
        <v>31.33</v>
      </c>
      <c r="G9" s="78">
        <v>16.926374999999897</v>
      </c>
      <c r="H9">
        <v>400</v>
      </c>
      <c r="I9" s="2">
        <v>12532</v>
      </c>
      <c r="J9" s="2">
        <v>6770.5499999999593</v>
      </c>
      <c r="K9" s="2">
        <v>5761.4500000000407</v>
      </c>
      <c r="L9" s="736">
        <v>0.85095745545045465</v>
      </c>
      <c r="M9" s="2">
        <v>7213.7100000000391</v>
      </c>
      <c r="N9">
        <v>200</v>
      </c>
      <c r="O9" t="s">
        <v>1268</v>
      </c>
      <c r="P9" s="736">
        <v>3.1918289179699972E-3</v>
      </c>
      <c r="Q9" s="736">
        <v>-8.2000000000000007E-3</v>
      </c>
      <c r="R9" s="2">
        <v>22.37857142857143</v>
      </c>
      <c r="S9" s="29">
        <v>43319</v>
      </c>
    </row>
    <row r="10" spans="1:41" ht="21.95" customHeight="1" x14ac:dyDescent="0.25">
      <c r="A10" s="50"/>
      <c r="B10" s="50"/>
      <c r="C10" s="50"/>
      <c r="D10" s="788"/>
      <c r="E10" s="22" t="s">
        <v>14</v>
      </c>
      <c r="F10" s="2">
        <v>58.679900000000004</v>
      </c>
      <c r="G10" s="78">
        <v>56.6158</v>
      </c>
      <c r="H10">
        <v>200</v>
      </c>
      <c r="I10" s="2">
        <v>11735.980000000001</v>
      </c>
      <c r="J10" s="2">
        <v>11323.16</v>
      </c>
      <c r="K10" s="2">
        <v>412.82000000000153</v>
      </c>
      <c r="L10" s="736">
        <v>3.645802055256666E-2</v>
      </c>
      <c r="M10" s="2">
        <v>412.82000000000153</v>
      </c>
      <c r="N10">
        <v>200</v>
      </c>
      <c r="O10" t="s">
        <v>1213</v>
      </c>
      <c r="P10" s="736">
        <v>4.7716509401004428E-2</v>
      </c>
      <c r="Q10" s="736">
        <v>4.4999999999999997E-3</v>
      </c>
      <c r="R10" s="2">
        <v>14.725194479297365</v>
      </c>
      <c r="S10" s="859">
        <v>43319</v>
      </c>
      <c r="U10" s="48"/>
      <c r="V10" s="48"/>
    </row>
    <row r="11" spans="1:41" ht="21.95" customHeight="1" x14ac:dyDescent="0.25">
      <c r="A11" s="50"/>
      <c r="B11" s="51"/>
      <c r="C11" s="51"/>
      <c r="D11" s="788"/>
      <c r="E11" s="22" t="s">
        <v>920</v>
      </c>
      <c r="F11" s="78">
        <v>58.22</v>
      </c>
      <c r="G11" s="78">
        <v>59.337049999999998</v>
      </c>
      <c r="H11">
        <v>200</v>
      </c>
      <c r="I11" s="2">
        <v>11644</v>
      </c>
      <c r="J11" s="2">
        <v>11867.41</v>
      </c>
      <c r="K11" s="2">
        <v>-223.40999999999985</v>
      </c>
      <c r="L11" s="736">
        <v>-1.8825506155091955E-2</v>
      </c>
      <c r="M11" s="2">
        <v>-223.40999999999985</v>
      </c>
      <c r="N11">
        <v>100</v>
      </c>
      <c r="O11" t="s">
        <v>1214</v>
      </c>
      <c r="P11" s="736">
        <v>4.2940570250772934E-2</v>
      </c>
      <c r="Q11" s="736">
        <v>-1.8200000000000001E-2</v>
      </c>
      <c r="R11" s="2">
        <v>15.361477572559366</v>
      </c>
      <c r="S11" s="859">
        <v>43317</v>
      </c>
      <c r="T11" s="48"/>
      <c r="U11" s="48"/>
      <c r="V11" s="48"/>
    </row>
    <row r="12" spans="1:41" ht="21.95" customHeight="1" x14ac:dyDescent="0.25">
      <c r="A12" s="50"/>
      <c r="B12" s="50"/>
      <c r="C12" s="50"/>
      <c r="D12" s="788"/>
      <c r="E12" s="22" t="s">
        <v>674</v>
      </c>
      <c r="F12" s="2">
        <v>244.41</v>
      </c>
      <c r="G12" s="78">
        <v>152.44888888888914</v>
      </c>
      <c r="H12">
        <v>45</v>
      </c>
      <c r="I12" s="2">
        <v>10998.45</v>
      </c>
      <c r="J12" s="2">
        <v>6860.2000000000116</v>
      </c>
      <c r="K12" s="2">
        <v>4138.2499999999891</v>
      </c>
      <c r="L12" s="736">
        <v>0.60322585347365698</v>
      </c>
      <c r="M12" s="2">
        <v>4363.0199999999895</v>
      </c>
      <c r="N12">
        <v>30</v>
      </c>
      <c r="O12" t="s">
        <v>1141</v>
      </c>
      <c r="P12" s="736">
        <v>0</v>
      </c>
      <c r="Q12" s="736">
        <v>1.11E-2</v>
      </c>
      <c r="R12" s="2">
        <v>24.960171568627452</v>
      </c>
      <c r="S12" s="859">
        <v>43324</v>
      </c>
      <c r="U12" s="48"/>
    </row>
    <row r="13" spans="1:41" ht="21.95" customHeight="1" x14ac:dyDescent="0.25">
      <c r="A13" s="50"/>
      <c r="B13" s="51"/>
      <c r="C13" s="51"/>
      <c r="D13" s="788"/>
      <c r="E13" s="22" t="s">
        <v>1196</v>
      </c>
      <c r="F13" s="2">
        <v>2679.6210000000001</v>
      </c>
      <c r="G13" s="78">
        <v>2747</v>
      </c>
      <c r="H13">
        <v>4</v>
      </c>
      <c r="I13" s="2">
        <v>10718.484</v>
      </c>
      <c r="J13" s="2">
        <v>10988</v>
      </c>
      <c r="K13" s="2">
        <v>-269.51599999999962</v>
      </c>
      <c r="L13" s="736">
        <v>-2.4528212595558756E-2</v>
      </c>
      <c r="M13" s="2">
        <v>-269.51599999999962</v>
      </c>
      <c r="N13">
        <v>2</v>
      </c>
      <c r="O13" t="s">
        <v>1264</v>
      </c>
      <c r="P13" s="736">
        <v>0</v>
      </c>
      <c r="Q13" s="736">
        <v>7.9000000000000008E-3</v>
      </c>
      <c r="R13" s="2">
        <v>13.8124793814433</v>
      </c>
      <c r="S13" s="29">
        <v>43331</v>
      </c>
    </row>
    <row r="14" spans="1:41" ht="21.95" customHeight="1" x14ac:dyDescent="0.25">
      <c r="A14" s="51"/>
      <c r="B14" s="51"/>
      <c r="C14" s="51"/>
      <c r="D14" s="788"/>
      <c r="E14" s="22" t="s">
        <v>195</v>
      </c>
      <c r="F14" s="2">
        <v>31.04</v>
      </c>
      <c r="G14" s="78">
        <v>16.071166666666667</v>
      </c>
      <c r="H14">
        <v>300</v>
      </c>
      <c r="I14" s="2">
        <v>9312</v>
      </c>
      <c r="J14" s="2">
        <v>4821.3500000000004</v>
      </c>
      <c r="K14" s="2">
        <v>4490.6500000000233</v>
      </c>
      <c r="L14" s="736">
        <v>0.93140925259522744</v>
      </c>
      <c r="M14" s="2">
        <v>6238.6200000000172</v>
      </c>
      <c r="N14" s="29">
        <v>43353</v>
      </c>
      <c r="O14" t="s">
        <v>1278</v>
      </c>
      <c r="P14" s="736">
        <v>1.8041237113402064E-2</v>
      </c>
      <c r="Q14" s="736">
        <v>1.17E-2</v>
      </c>
      <c r="R14" s="2">
        <v>14.959036144578311</v>
      </c>
      <c r="S14" s="859">
        <v>43317</v>
      </c>
      <c r="U14" s="48"/>
    </row>
    <row r="15" spans="1:41" ht="21.95" customHeight="1" x14ac:dyDescent="0.25">
      <c r="A15" s="50"/>
      <c r="B15" s="51"/>
      <c r="C15" s="51"/>
      <c r="D15" s="788"/>
      <c r="E15" s="22" t="s">
        <v>803</v>
      </c>
      <c r="F15" s="78">
        <v>22.54</v>
      </c>
      <c r="G15" s="78">
        <v>29.244574999999976</v>
      </c>
      <c r="H15">
        <v>400</v>
      </c>
      <c r="I15" s="2">
        <v>9016</v>
      </c>
      <c r="J15" s="2">
        <v>11697.829999999991</v>
      </c>
      <c r="K15" s="2">
        <v>-2681.8299999999908</v>
      </c>
      <c r="L15" s="736">
        <v>-0.2292587599580429</v>
      </c>
      <c r="M15" s="2">
        <v>-2681.8299999999908</v>
      </c>
      <c r="N15">
        <v>100</v>
      </c>
      <c r="O15" t="s">
        <v>1195</v>
      </c>
      <c r="P15" s="736">
        <v>4.6140195208518191E-2</v>
      </c>
      <c r="Q15" s="736">
        <v>-5.0200000000000002E-2</v>
      </c>
      <c r="R15" s="2">
        <v>13.258823529411764</v>
      </c>
      <c r="S15" s="859">
        <v>43324</v>
      </c>
      <c r="T15" s="48"/>
      <c r="V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152"/>
      <c r="B16" s="50"/>
      <c r="C16" s="51"/>
      <c r="D16" s="788"/>
      <c r="E16" s="22" t="s">
        <v>271</v>
      </c>
      <c r="F16" s="2">
        <v>74.53</v>
      </c>
      <c r="G16" s="78">
        <v>58.301000000000002</v>
      </c>
      <c r="H16">
        <v>100</v>
      </c>
      <c r="I16" s="2">
        <v>7453</v>
      </c>
      <c r="J16" s="2">
        <v>5830.1</v>
      </c>
      <c r="K16" s="2">
        <v>1622.8999999999996</v>
      </c>
      <c r="L16" s="736">
        <v>0.2783657227148762</v>
      </c>
      <c r="M16" s="2">
        <v>1820.1099999999951</v>
      </c>
      <c r="N16" s="29">
        <v>43346</v>
      </c>
      <c r="O16" t="s">
        <v>1268</v>
      </c>
      <c r="P16" s="736">
        <v>2.6834831611431638E-2</v>
      </c>
      <c r="Q16" s="736">
        <v>1.1000000000000001E-3</v>
      </c>
      <c r="R16" s="2">
        <v>10.685304659498209</v>
      </c>
      <c r="S16" s="859">
        <v>43324</v>
      </c>
      <c r="T16" s="48"/>
    </row>
    <row r="17" spans="1:41" ht="21.95" customHeight="1" x14ac:dyDescent="0.25">
      <c r="A17" s="50"/>
      <c r="B17" s="50"/>
      <c r="C17" s="51"/>
      <c r="D17" s="788"/>
      <c r="E17" s="22" t="s">
        <v>924</v>
      </c>
      <c r="F17" s="78">
        <v>48.79</v>
      </c>
      <c r="G17" s="78">
        <v>35.128200000000021</v>
      </c>
      <c r="H17">
        <v>150</v>
      </c>
      <c r="I17" s="2">
        <v>7318.5</v>
      </c>
      <c r="J17" s="2">
        <v>5269.2300000000032</v>
      </c>
      <c r="K17" s="2">
        <v>2049.2699999999968</v>
      </c>
      <c r="L17" s="736">
        <v>0.38891261152008844</v>
      </c>
      <c r="M17" s="2">
        <v>2049.2699999999968</v>
      </c>
      <c r="N17" s="29">
        <v>43367</v>
      </c>
      <c r="O17" t="s">
        <v>1277</v>
      </c>
      <c r="P17" s="736">
        <v>2.8284484525517524E-2</v>
      </c>
      <c r="Q17" s="736">
        <v>-2.0500000000000001E-2</v>
      </c>
      <c r="R17" s="2">
        <v>11.088636363636363</v>
      </c>
      <c r="S17" s="859">
        <v>43314</v>
      </c>
      <c r="T17" s="48"/>
    </row>
    <row r="18" spans="1:41" ht="21.95" customHeight="1" x14ac:dyDescent="0.25">
      <c r="A18" s="50"/>
      <c r="B18" s="51"/>
      <c r="C18" s="51"/>
      <c r="D18" s="788"/>
      <c r="E18" s="22" t="s">
        <v>1256</v>
      </c>
      <c r="F18" s="78">
        <v>55.529899999999998</v>
      </c>
      <c r="G18" s="78">
        <v>54.48</v>
      </c>
      <c r="H18">
        <v>100</v>
      </c>
      <c r="I18" s="2">
        <v>5552.99</v>
      </c>
      <c r="J18" s="2">
        <v>5448</v>
      </c>
      <c r="K18" s="2">
        <v>104.98999999999978</v>
      </c>
      <c r="L18" s="736">
        <v>1.9271292217327478E-2</v>
      </c>
      <c r="M18" s="2">
        <v>104.98999999999978</v>
      </c>
      <c r="N18" s="29">
        <v>43356</v>
      </c>
      <c r="O18" t="s">
        <v>1213</v>
      </c>
      <c r="P18" s="736">
        <v>3.0974303933556518E-2</v>
      </c>
      <c r="Q18" s="736">
        <v>-7.3000000000000001E-3</v>
      </c>
      <c r="R18" s="2">
        <v>13.934730238393977</v>
      </c>
      <c r="S18" s="859">
        <v>43331</v>
      </c>
      <c r="U18" s="48"/>
    </row>
    <row r="19" spans="1:41" ht="21.95" customHeight="1" x14ac:dyDescent="0.25">
      <c r="A19" s="50"/>
      <c r="B19" s="50"/>
      <c r="C19" s="51"/>
      <c r="D19" s="788"/>
      <c r="E19" s="22" t="s">
        <v>52</v>
      </c>
      <c r="F19" s="2">
        <v>52.45</v>
      </c>
      <c r="G19" s="78">
        <v>46.7117</v>
      </c>
      <c r="H19">
        <v>100</v>
      </c>
      <c r="I19" s="2">
        <v>5245</v>
      </c>
      <c r="J19" s="2">
        <v>4671.17</v>
      </c>
      <c r="K19" s="2">
        <v>573.82999999999993</v>
      </c>
      <c r="L19" s="736">
        <v>0.12284502597850222</v>
      </c>
      <c r="M19" s="2">
        <v>1630.5699999999979</v>
      </c>
      <c r="N19" s="29">
        <v>43353</v>
      </c>
      <c r="O19" t="s">
        <v>1244</v>
      </c>
      <c r="P19" s="736">
        <v>3.6301239275500476E-2</v>
      </c>
      <c r="Q19" s="736">
        <v>3.3E-3</v>
      </c>
      <c r="R19" s="2">
        <v>10.704081632653061</v>
      </c>
      <c r="S19" s="29">
        <v>43323</v>
      </c>
      <c r="U19" s="48"/>
      <c r="V19" s="48"/>
    </row>
    <row r="20" spans="1:41" ht="21.95" customHeight="1" x14ac:dyDescent="0.25">
      <c r="A20" s="50"/>
      <c r="B20" s="50"/>
      <c r="C20" s="51"/>
      <c r="D20" s="788"/>
      <c r="E20" s="22" t="s">
        <v>760</v>
      </c>
      <c r="F20" s="2">
        <v>12.77</v>
      </c>
      <c r="G20" s="78">
        <v>14.529125000000004</v>
      </c>
      <c r="H20">
        <v>400</v>
      </c>
      <c r="I20" s="2">
        <v>5108</v>
      </c>
      <c r="J20" s="2">
        <v>5811.6500000000015</v>
      </c>
      <c r="K20" s="2">
        <v>-703.65000000000146</v>
      </c>
      <c r="L20" s="736">
        <v>-0.1210757702201615</v>
      </c>
      <c r="M20" s="2">
        <v>-703.65000000000146</v>
      </c>
      <c r="N20">
        <v>100</v>
      </c>
      <c r="O20" t="s">
        <v>1264</v>
      </c>
      <c r="P20" s="736">
        <v>3.7588097102584178E-2</v>
      </c>
      <c r="Q20" s="736">
        <v>-1.54E-2</v>
      </c>
      <c r="R20" s="2">
        <v>13.442105263157895</v>
      </c>
      <c r="S20" s="29">
        <v>43337</v>
      </c>
      <c r="T20" s="48"/>
      <c r="U20" s="48"/>
    </row>
    <row r="21" spans="1:41" ht="21.95" customHeight="1" x14ac:dyDescent="0.25">
      <c r="A21" s="50"/>
      <c r="B21" s="50"/>
      <c r="C21" s="51"/>
      <c r="D21" s="788"/>
      <c r="E21" s="22" t="s">
        <v>324</v>
      </c>
      <c r="F21" s="2">
        <v>23.13</v>
      </c>
      <c r="G21" s="78">
        <v>17.246149999999997</v>
      </c>
      <c r="H21">
        <v>200</v>
      </c>
      <c r="I21" s="2">
        <v>4626</v>
      </c>
      <c r="J21" s="2">
        <v>3449.2299999999991</v>
      </c>
      <c r="K21" s="2">
        <v>1176.7700000000004</v>
      </c>
      <c r="L21" s="736">
        <v>0.34116889856576704</v>
      </c>
      <c r="M21" s="2">
        <v>1461.7400000000052</v>
      </c>
      <c r="N21" s="29">
        <v>43346</v>
      </c>
      <c r="O21" t="s">
        <v>1257</v>
      </c>
      <c r="P21" s="736">
        <v>0</v>
      </c>
      <c r="Q21" s="736">
        <v>-6.8999999999999999E-3</v>
      </c>
      <c r="R21" s="2">
        <v>9.4408163265306104</v>
      </c>
      <c r="S21" s="29"/>
      <c r="T21" s="48"/>
      <c r="V21" s="48"/>
      <c r="W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75.75</v>
      </c>
      <c r="G22" s="78">
        <v>65.015000000000029</v>
      </c>
      <c r="H22">
        <v>60</v>
      </c>
      <c r="I22" s="2">
        <v>4545</v>
      </c>
      <c r="J22" s="2">
        <v>3900.9000000000019</v>
      </c>
      <c r="K22" s="2">
        <v>644.09999999999854</v>
      </c>
      <c r="L22" s="736">
        <v>0.16511574252095618</v>
      </c>
      <c r="M22" s="2">
        <v>644.09999999999854</v>
      </c>
      <c r="N22">
        <v>60</v>
      </c>
      <c r="O22" t="s">
        <v>1279</v>
      </c>
      <c r="P22" s="736">
        <v>1.2673267326732672E-2</v>
      </c>
      <c r="Q22" s="736">
        <v>1.2999999999999999E-3</v>
      </c>
      <c r="R22" s="2">
        <v>21.338028169014084</v>
      </c>
      <c r="T22" s="48"/>
      <c r="U22" s="48"/>
      <c r="V22" s="48"/>
    </row>
    <row r="23" spans="1:41" ht="21.95" customHeight="1" x14ac:dyDescent="0.25">
      <c r="A23" s="51"/>
      <c r="B23" s="51"/>
      <c r="C23" s="51"/>
      <c r="D23" s="788"/>
      <c r="E23" s="22" t="s">
        <v>1208</v>
      </c>
      <c r="F23" s="2">
        <v>90.059899999999999</v>
      </c>
      <c r="G23" s="78">
        <v>79.98</v>
      </c>
      <c r="H23">
        <v>50</v>
      </c>
      <c r="I23" s="2">
        <v>4502.9949999999999</v>
      </c>
      <c r="J23" s="2">
        <v>3999</v>
      </c>
      <c r="K23" s="2">
        <v>503.99499999999989</v>
      </c>
      <c r="L23" s="736">
        <v>0.12603025756439104</v>
      </c>
      <c r="M23" s="2">
        <v>503.99499999999989</v>
      </c>
      <c r="N23" s="29">
        <v>43346</v>
      </c>
      <c r="O23" t="s">
        <v>1257</v>
      </c>
      <c r="P23" s="736">
        <v>1.6877655871259018E-2</v>
      </c>
      <c r="Q23" s="736">
        <v>8.9999999999999993E-3</v>
      </c>
      <c r="R23" s="2">
        <v>13.876718027734976</v>
      </c>
    </row>
    <row r="24" spans="1:41" ht="21.95" customHeight="1" x14ac:dyDescent="0.25">
      <c r="A24" s="50"/>
      <c r="B24" s="51"/>
      <c r="C24" s="51"/>
      <c r="D24" s="788"/>
      <c r="E24" s="22" t="s">
        <v>828</v>
      </c>
      <c r="F24" s="78">
        <v>99.789900000000003</v>
      </c>
      <c r="G24" s="78">
        <v>75.106999999999942</v>
      </c>
      <c r="H24">
        <v>40</v>
      </c>
      <c r="I24" s="2">
        <v>3991.596</v>
      </c>
      <c r="J24" s="2">
        <v>3004.2799999999979</v>
      </c>
      <c r="K24" s="2">
        <v>987.31600000000117</v>
      </c>
      <c r="L24" s="736">
        <v>0.32863647862383105</v>
      </c>
      <c r="M24" s="2">
        <v>987.31600000000117</v>
      </c>
      <c r="N24" s="29">
        <v>43353</v>
      </c>
      <c r="O24" t="s">
        <v>1182</v>
      </c>
      <c r="P24" s="736">
        <v>2.2848003655680581E-2</v>
      </c>
      <c r="Q24" s="736">
        <v>-1.0200000000000001E-2</v>
      </c>
      <c r="R24" s="2">
        <v>20.964264705882353</v>
      </c>
      <c r="S24" s="29"/>
      <c r="T24" s="48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2">
        <v>36.679900000000004</v>
      </c>
      <c r="G25" s="78">
        <v>26.792400000000015</v>
      </c>
      <c r="H25">
        <v>100</v>
      </c>
      <c r="I25" s="2">
        <v>3667.9900000000002</v>
      </c>
      <c r="J25" s="2">
        <v>2679.2400000000016</v>
      </c>
      <c r="K25" s="2">
        <v>988.74999999999864</v>
      </c>
      <c r="L25" s="736">
        <v>0.36904122064465977</v>
      </c>
      <c r="M25" s="2">
        <v>988.74999999999864</v>
      </c>
      <c r="N25">
        <v>100</v>
      </c>
      <c r="O25" t="s">
        <v>1111</v>
      </c>
      <c r="P25" s="736">
        <v>2.0719794764980273E-2</v>
      </c>
      <c r="Q25" s="736">
        <v>-1.9E-3</v>
      </c>
      <c r="R25" s="2">
        <v>14.671960000000002</v>
      </c>
      <c r="S25" s="859">
        <v>43218</v>
      </c>
      <c r="T25" s="48"/>
    </row>
    <row r="26" spans="1:41" ht="21.95" customHeight="1" x14ac:dyDescent="0.25">
      <c r="A26" s="51"/>
      <c r="B26" s="51"/>
      <c r="C26" s="51"/>
      <c r="D26" s="788"/>
      <c r="E26" s="22" t="s">
        <v>897</v>
      </c>
      <c r="F26" s="2">
        <v>151.5</v>
      </c>
      <c r="G26" s="78">
        <v>90.548499999999805</v>
      </c>
      <c r="H26">
        <v>20</v>
      </c>
      <c r="I26" s="2">
        <v>3030</v>
      </c>
      <c r="J26" s="2">
        <v>1810.9699999999962</v>
      </c>
      <c r="K26" s="2">
        <v>1219.0300000000025</v>
      </c>
      <c r="L26" s="736">
        <v>0.67313649591103475</v>
      </c>
      <c r="M26" s="2">
        <v>1219.0300000000025</v>
      </c>
      <c r="N26" s="29">
        <v>43346</v>
      </c>
      <c r="O26" t="s">
        <v>1181</v>
      </c>
      <c r="P26" s="736">
        <v>3.4323432343234326E-3</v>
      </c>
      <c r="Q26" s="736">
        <v>-9.7999999999999997E-3</v>
      </c>
      <c r="R26" s="2">
        <v>17.575406032482601</v>
      </c>
      <c r="S26" s="859">
        <v>43324</v>
      </c>
      <c r="T26" s="48"/>
      <c r="V26" s="48"/>
      <c r="W26" s="48"/>
    </row>
    <row r="27" spans="1:41" ht="21.95" customHeight="1" x14ac:dyDescent="0.25">
      <c r="A27" s="50"/>
      <c r="B27" s="51"/>
      <c r="C27" s="51"/>
      <c r="D27" s="788"/>
      <c r="E27" s="22" t="s">
        <v>939</v>
      </c>
      <c r="F27" s="2">
        <v>186.41</v>
      </c>
      <c r="G27" s="78">
        <v>110.13333333333388</v>
      </c>
      <c r="H27">
        <v>15</v>
      </c>
      <c r="I27" s="2">
        <v>2796.15</v>
      </c>
      <c r="J27" s="2">
        <v>1652.0000000000082</v>
      </c>
      <c r="K27" s="2">
        <v>1144.1499999999928</v>
      </c>
      <c r="L27" s="736">
        <v>0.69258474576270346</v>
      </c>
      <c r="M27" s="2">
        <v>1144.1499999999928</v>
      </c>
      <c r="N27" s="29">
        <v>43360</v>
      </c>
      <c r="O27"/>
      <c r="P27" s="736">
        <v>6.8665844107075802E-3</v>
      </c>
      <c r="Q27" s="736">
        <v>-1.8E-3</v>
      </c>
      <c r="R27" s="2">
        <v>19.68</v>
      </c>
      <c r="T27" s="48"/>
      <c r="U27" s="48"/>
    </row>
    <row r="28" spans="1:41" ht="21.95" customHeight="1" x14ac:dyDescent="0.25">
      <c r="A28" s="50"/>
      <c r="B28" s="50"/>
      <c r="C28" s="51"/>
      <c r="D28" s="788"/>
      <c r="E28" s="22" t="s">
        <v>173</v>
      </c>
      <c r="F28" s="2">
        <v>58.459899999999998</v>
      </c>
      <c r="G28" s="78">
        <v>24.807000000000151</v>
      </c>
      <c r="H28">
        <v>40</v>
      </c>
      <c r="I28" s="2">
        <v>2338.3959999999997</v>
      </c>
      <c r="J28" s="2">
        <v>992.28000000000611</v>
      </c>
      <c r="K28" s="2">
        <v>1346.1159999999936</v>
      </c>
      <c r="L28" s="736">
        <v>1.3565888660458596</v>
      </c>
      <c r="M28" s="2">
        <v>2950.6959999999954</v>
      </c>
      <c r="N28">
        <v>40</v>
      </c>
      <c r="O28" t="s">
        <v>1265</v>
      </c>
      <c r="P28" s="736">
        <v>2.9421877218400991E-2</v>
      </c>
      <c r="Q28" s="736">
        <v>-8.5000000000000006E-3</v>
      </c>
      <c r="R28" s="2">
        <v>12.933606194690267</v>
      </c>
      <c r="S28" s="29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S29" s="29"/>
      <c r="T29" s="48"/>
      <c r="U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  <c r="S30" s="29"/>
      <c r="W30" s="48"/>
      <c r="X30"/>
      <c r="Y30" s="2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1195</v>
      </c>
      <c r="P31" s="736">
        <v>2.3987034035656402E-2</v>
      </c>
      <c r="Q31" s="736">
        <v>-1.52E-2</v>
      </c>
      <c r="R31" s="2">
        <v>15.425000000000001</v>
      </c>
      <c r="T31" s="48"/>
      <c r="U31" s="48"/>
      <c r="V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 s="2"/>
      <c r="AN31"/>
      <c r="AO31"/>
    </row>
    <row r="32" spans="1:41" ht="21.95" customHeight="1" x14ac:dyDescent="0.25">
      <c r="A32" s="50"/>
      <c r="B32" s="50"/>
      <c r="C32" s="50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  <c r="S32" s="29"/>
      <c r="V32" s="48"/>
    </row>
    <row r="33" spans="1:41" ht="21.95" customHeight="1" x14ac:dyDescent="0.25">
      <c r="A33" s="51"/>
      <c r="B33" s="51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T33" s="48"/>
      <c r="V33" s="48"/>
      <c r="W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T34" s="48"/>
      <c r="U34" s="48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2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S36" s="29"/>
    </row>
    <row r="37" spans="1:41" ht="21.95" customHeight="1" x14ac:dyDescent="0.25">
      <c r="A37" s="50"/>
      <c r="B37" s="51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1215</v>
      </c>
      <c r="P37" s="736">
        <v>0</v>
      </c>
      <c r="Q37" s="736">
        <v>1.5800000000000002E-2</v>
      </c>
      <c r="R37" s="2">
        <v>30.15625</v>
      </c>
    </row>
    <row r="38" spans="1:41" ht="21.95" customHeight="1" x14ac:dyDescent="0.25">
      <c r="A38" s="50"/>
      <c r="B38" s="51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S38" s="29"/>
      <c r="W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W39" s="48"/>
    </row>
    <row r="40" spans="1:41" ht="21.95" customHeight="1" x14ac:dyDescent="0.25">
      <c r="A40" s="51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T40" s="48"/>
    </row>
    <row r="41" spans="1:41" ht="21.95" customHeight="1" x14ac:dyDescent="0.25">
      <c r="A41" s="51"/>
      <c r="B41" s="152"/>
      <c r="C41" s="325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S41" s="29"/>
      <c r="W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S42" s="29"/>
      <c r="T42" s="48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U43" s="48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60"/>
      <c r="B45" s="61"/>
      <c r="C45" s="60"/>
      <c r="D45" s="788"/>
      <c r="E45" s="22" t="s">
        <v>1021</v>
      </c>
      <c r="F45" s="2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S45" s="29"/>
      <c r="U45" s="48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V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U48" s="48"/>
      <c r="W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V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S50" s="29"/>
      <c r="T50" s="48"/>
    </row>
    <row r="51" spans="1:41" ht="21.95" customHeight="1" x14ac:dyDescent="0.25">
      <c r="A51" s="51"/>
      <c r="B51" s="51"/>
      <c r="C51" s="51"/>
      <c r="D51" s="788"/>
      <c r="E51" s="22" t="s">
        <v>661</v>
      </c>
      <c r="F51" s="2">
        <v>231.28</v>
      </c>
      <c r="G51" s="78">
        <v>231.28</v>
      </c>
      <c r="H51">
        <v>0</v>
      </c>
      <c r="I51" s="2">
        <v>0</v>
      </c>
      <c r="J51" s="2">
        <v>0</v>
      </c>
      <c r="K51" s="2">
        <v>1411.7400000000016</v>
      </c>
      <c r="L51" s="736">
        <v>0</v>
      </c>
      <c r="M51" s="2">
        <v>1554.7700000000018</v>
      </c>
      <c r="N51">
        <v>0</v>
      </c>
      <c r="O51"/>
      <c r="P51" s="736">
        <v>2.1618817018332756E-3</v>
      </c>
      <c r="Q51" s="736">
        <v>7.7000000000000002E-3</v>
      </c>
      <c r="R51" s="2">
        <v>33.714285714285715</v>
      </c>
      <c r="S51" s="29"/>
      <c r="V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0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29"/>
      <c r="U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141.72999999999999</v>
      </c>
      <c r="G53" s="78">
        <v>141.72999999999999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4.7000000000000002E-3</v>
      </c>
      <c r="R53" s="2"/>
      <c r="T53" s="48"/>
    </row>
    <row r="54" spans="1:41" ht="21.95" customHeight="1" x14ac:dyDescent="0.25">
      <c r="A54" s="51"/>
      <c r="B54" s="50"/>
      <c r="C54" s="51"/>
      <c r="D54" s="788"/>
      <c r="E54" s="22" t="s">
        <v>671</v>
      </c>
      <c r="F54" s="78">
        <v>108.06</v>
      </c>
      <c r="G54" s="78">
        <v>108.06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5.7000000000000002E-3</v>
      </c>
      <c r="R54" s="2"/>
      <c r="T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S55" s="29"/>
      <c r="T55" s="48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205.77</v>
      </c>
      <c r="G56" s="78">
        <v>205.77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8.5532390533119493E-3</v>
      </c>
      <c r="Q56" s="736">
        <v>1.26E-2</v>
      </c>
      <c r="R56" s="2">
        <v>23.871229698375874</v>
      </c>
      <c r="T56" s="48"/>
      <c r="U56" s="48"/>
      <c r="V56" s="48"/>
      <c r="X56" s="850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U58" s="48"/>
    </row>
    <row r="59" spans="1:41" ht="21.95" customHeight="1" x14ac:dyDescent="0.25">
      <c r="A59" s="51"/>
      <c r="B59" s="51"/>
      <c r="C59" s="51"/>
      <c r="D59" s="788"/>
      <c r="E59" s="22" t="s">
        <v>194</v>
      </c>
      <c r="F59" s="78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T59" s="48"/>
      <c r="U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U60" s="48"/>
      <c r="V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  <c r="W61" s="48"/>
      <c r="Y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1193</v>
      </c>
      <c r="P62" s="736">
        <v>0</v>
      </c>
      <c r="Q62" s="736">
        <v>-2.5000000000000001E-3</v>
      </c>
      <c r="R62" s="2">
        <v>19.865361077111384</v>
      </c>
      <c r="S62" s="29"/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U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S65" s="29"/>
      <c r="U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  <c r="U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 s="29"/>
      <c r="P67" s="736">
        <v>2.18E-2</v>
      </c>
      <c r="Q67" s="736">
        <v>-6.9999999999999999E-4</v>
      </c>
      <c r="R67" s="2"/>
      <c r="T67" s="345"/>
      <c r="U67" s="345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  <c r="T69" s="48"/>
      <c r="U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S70" s="29"/>
      <c r="U70" s="48"/>
      <c r="V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78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S72" s="29"/>
      <c r="U72" s="48"/>
      <c r="X72" s="48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1179</v>
      </c>
      <c r="P73" s="736">
        <v>4.0899999999999999E-2</v>
      </c>
      <c r="Q73" s="736">
        <v>9.9000000000000008E-3</v>
      </c>
      <c r="R73" s="2"/>
      <c r="T73" s="48"/>
      <c r="V73" s="48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V74" s="48"/>
      <c r="W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S75" s="29"/>
      <c r="T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V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  <c r="W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1"/>
      <c r="B80" s="152"/>
      <c r="C80" s="325"/>
      <c r="D80" s="788"/>
      <c r="E80" s="22" t="s">
        <v>32</v>
      </c>
      <c r="F80" s="78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S80" s="29"/>
      <c r="T80" s="48"/>
      <c r="X80" s="736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 s="2"/>
      <c r="AN80"/>
      <c r="AO80"/>
    </row>
    <row r="81" spans="1:23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V81" s="48"/>
    </row>
    <row r="82" spans="1:23" ht="21.95" customHeight="1" x14ac:dyDescent="0.25">
      <c r="A82" s="51"/>
      <c r="B82" s="51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U82" s="48"/>
      <c r="V82" s="48"/>
    </row>
    <row r="83" spans="1:23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1178</v>
      </c>
      <c r="P83" s="736">
        <v>2.8264709879059654E-2</v>
      </c>
      <c r="Q83" s="736">
        <v>3.3999999999999998E-3</v>
      </c>
      <c r="R83" s="2">
        <v>11.391640866873066</v>
      </c>
      <c r="V83" s="48"/>
    </row>
    <row r="84" spans="1:23" ht="21.95" customHeight="1" x14ac:dyDescent="0.25">
      <c r="A84" s="50"/>
      <c r="B84" s="51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W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23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23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8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7" priority="577">
      <formula>$H2=0</formula>
    </cfRule>
  </conditionalFormatting>
  <conditionalFormatting sqref="K105:K200">
    <cfRule type="expression" dxfId="2906" priority="578">
      <formula>$J105=0</formula>
    </cfRule>
  </conditionalFormatting>
  <conditionalFormatting sqref="K105:K458">
    <cfRule type="expression" dxfId="2905" priority="619">
      <formula>$J105&lt;0</formula>
    </cfRule>
  </conditionalFormatting>
  <conditionalFormatting sqref="E59">
    <cfRule type="expression" dxfId="2904" priority="548">
      <formula>$H59=0</formula>
    </cfRule>
  </conditionalFormatting>
  <conditionalFormatting sqref="E5">
    <cfRule type="expression" dxfId="2903" priority="526">
      <formula>$H5=0</formula>
    </cfRule>
  </conditionalFormatting>
  <conditionalFormatting sqref="E60">
    <cfRule type="expression" dxfId="2902" priority="504">
      <formula>$H60=0</formula>
    </cfRule>
  </conditionalFormatting>
  <conditionalFormatting sqref="E62">
    <cfRule type="expression" dxfId="2901" priority="493">
      <formula>$H62=0</formula>
    </cfRule>
  </conditionalFormatting>
  <conditionalFormatting sqref="E61">
    <cfRule type="expression" dxfId="2900" priority="482">
      <formula>$H61=0</formula>
    </cfRule>
  </conditionalFormatting>
  <conditionalFormatting sqref="E8">
    <cfRule type="expression" dxfId="2899" priority="467">
      <formula>$H8=0</formula>
    </cfRule>
  </conditionalFormatting>
  <conditionalFormatting sqref="E63">
    <cfRule type="expression" dxfId="2898" priority="457">
      <formula>$H63=0</formula>
    </cfRule>
  </conditionalFormatting>
  <conditionalFormatting sqref="E20">
    <cfRule type="expression" dxfId="2897" priority="447">
      <formula>$H20=0</formula>
    </cfRule>
  </conditionalFormatting>
  <conditionalFormatting sqref="E64">
    <cfRule type="expression" dxfId="2896" priority="438">
      <formula>$H64=0</formula>
    </cfRule>
  </conditionalFormatting>
  <conditionalFormatting sqref="E65">
    <cfRule type="expression" dxfId="2895" priority="431">
      <formula>$H65=0</formula>
    </cfRule>
  </conditionalFormatting>
  <conditionalFormatting sqref="E11">
    <cfRule type="expression" dxfId="2894" priority="422">
      <formula>$H11=0</formula>
    </cfRule>
  </conditionalFormatting>
  <conditionalFormatting sqref="E9">
    <cfRule type="expression" dxfId="2893" priority="415">
      <formula>$H9=0</formula>
    </cfRule>
  </conditionalFormatting>
  <conditionalFormatting sqref="E66">
    <cfRule type="expression" dxfId="2892" priority="406">
      <formula>$H66=0</formula>
    </cfRule>
  </conditionalFormatting>
  <conditionalFormatting sqref="E10">
    <cfRule type="expression" dxfId="2891" priority="397">
      <formula>$H10=0</formula>
    </cfRule>
  </conditionalFormatting>
  <conditionalFormatting sqref="E26:E28 E30 E45:E49 E36:E43">
    <cfRule type="expression" dxfId="2890" priority="393">
      <formula>$H26=0</formula>
    </cfRule>
  </conditionalFormatting>
  <conditionalFormatting sqref="E29">
    <cfRule type="expression" dxfId="2889" priority="392">
      <formula>$H29=0</formula>
    </cfRule>
  </conditionalFormatting>
  <conditionalFormatting sqref="E31">
    <cfRule type="expression" dxfId="2888" priority="391">
      <formula>$H31=0</formula>
    </cfRule>
  </conditionalFormatting>
  <conditionalFormatting sqref="E32">
    <cfRule type="expression" dxfId="2887" priority="390">
      <formula>$H32=0</formula>
    </cfRule>
  </conditionalFormatting>
  <conditionalFormatting sqref="E44">
    <cfRule type="expression" dxfId="2886" priority="389">
      <formula>$H44=0</formula>
    </cfRule>
  </conditionalFormatting>
  <conditionalFormatting sqref="E35">
    <cfRule type="expression" dxfId="2885" priority="388">
      <formula>$H35=0</formula>
    </cfRule>
  </conditionalFormatting>
  <conditionalFormatting sqref="E33">
    <cfRule type="expression" dxfId="2884" priority="387">
      <formula>$H33=0</formula>
    </cfRule>
  </conditionalFormatting>
  <conditionalFormatting sqref="E34">
    <cfRule type="expression" dxfId="2883" priority="386">
      <formula>$H34=0</formula>
    </cfRule>
  </conditionalFormatting>
  <conditionalFormatting sqref="E67">
    <cfRule type="expression" dxfId="2882" priority="382">
      <formula>$H67=0</formula>
    </cfRule>
  </conditionalFormatting>
  <conditionalFormatting sqref="E69:E70">
    <cfRule type="expression" dxfId="2881" priority="375">
      <formula>$H69=0</formula>
    </cfRule>
  </conditionalFormatting>
  <conditionalFormatting sqref="E68">
    <cfRule type="expression" dxfId="2880" priority="368">
      <formula>$H68=0</formula>
    </cfRule>
  </conditionalFormatting>
  <conditionalFormatting sqref="E69:E70">
    <cfRule type="expression" dxfId="2879" priority="360">
      <formula>$H69=0</formula>
    </cfRule>
  </conditionalFormatting>
  <conditionalFormatting sqref="E71">
    <cfRule type="expression" dxfId="2878" priority="353">
      <formula>$H71=0</formula>
    </cfRule>
  </conditionalFormatting>
  <conditionalFormatting sqref="E72">
    <cfRule type="expression" dxfId="2877" priority="330">
      <formula>$H72=0</formula>
    </cfRule>
  </conditionalFormatting>
  <conditionalFormatting sqref="E72">
    <cfRule type="expression" dxfId="2876" priority="322">
      <formula>$H72=0</formula>
    </cfRule>
  </conditionalFormatting>
  <conditionalFormatting sqref="E74">
    <cfRule type="expression" dxfId="2875" priority="315">
      <formula>$H74=0</formula>
    </cfRule>
  </conditionalFormatting>
  <conditionalFormatting sqref="E73">
    <cfRule type="expression" dxfId="2874" priority="308">
      <formula>$H73=0</formula>
    </cfRule>
  </conditionalFormatting>
  <conditionalFormatting sqref="E75">
    <cfRule type="expression" dxfId="2873" priority="291">
      <formula>$H75=0</formula>
    </cfRule>
  </conditionalFormatting>
  <conditionalFormatting sqref="E7">
    <cfRule type="expression" dxfId="2872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1" priority="267">
      <formula>$H76=0</formula>
    </cfRule>
  </conditionalFormatting>
  <conditionalFormatting sqref="E77">
    <cfRule type="expression" dxfId="2870" priority="254">
      <formula>$H77=0</formula>
    </cfRule>
  </conditionalFormatting>
  <conditionalFormatting sqref="E78">
    <cfRule type="expression" dxfId="2869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8" priority="228">
      <formula>$H79=0</formula>
    </cfRule>
  </conditionalFormatting>
  <conditionalFormatting sqref="E80">
    <cfRule type="expression" dxfId="2867" priority="218">
      <formula>$H80=0</formula>
    </cfRule>
  </conditionalFormatting>
  <conditionalFormatting sqref="E81">
    <cfRule type="expression" dxfId="2866" priority="208">
      <formula>$H81=0</formula>
    </cfRule>
  </conditionalFormatting>
  <conditionalFormatting sqref="E82">
    <cfRule type="expression" dxfId="2865" priority="198">
      <formula>$H82=0</formula>
    </cfRule>
  </conditionalFormatting>
  <conditionalFormatting sqref="E83">
    <cfRule type="expression" dxfId="2864" priority="188">
      <formula>$H83=0</formula>
    </cfRule>
  </conditionalFormatting>
  <conditionalFormatting sqref="E84">
    <cfRule type="expression" dxfId="2863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2" priority="167">
      <formula>$H85=0</formula>
    </cfRule>
  </conditionalFormatting>
  <conditionalFormatting sqref="R105:R1048576">
    <cfRule type="expression" dxfId="2861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0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9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8" priority="132">
      <formula>K3&gt;0</formula>
    </cfRule>
    <cfRule type="expression" dxfId="2857" priority="133">
      <formula>K3&lt;0</formula>
    </cfRule>
  </conditionalFormatting>
  <conditionalFormatting sqref="K2 K4 K6 K8 K10 K12 K14 K16 K18 K20 K22 K24 K26 K28 K30">
    <cfRule type="expression" dxfId="2856" priority="130">
      <formula>K2&gt;0</formula>
    </cfRule>
    <cfRule type="expression" dxfId="2855" priority="131">
      <formula>K2&lt;0</formula>
    </cfRule>
  </conditionalFormatting>
  <conditionalFormatting sqref="K23 K25 K27 K29">
    <cfRule type="expression" dxfId="2854" priority="128">
      <formula>K23&gt;0</formula>
    </cfRule>
    <cfRule type="expression" dxfId="2853" priority="129">
      <formula>K23&lt;0</formula>
    </cfRule>
  </conditionalFormatting>
  <conditionalFormatting sqref="K31 K33 K40 K35 K42 K37:K38">
    <cfRule type="expression" dxfId="2852" priority="126">
      <formula>K31&gt;0</formula>
    </cfRule>
    <cfRule type="expression" dxfId="2851" priority="127">
      <formula>K31&lt;0</formula>
    </cfRule>
  </conditionalFormatting>
  <conditionalFormatting sqref="K32 K39 K34 K41 K36 K43">
    <cfRule type="expression" dxfId="2850" priority="124">
      <formula>K32&gt;0</formula>
    </cfRule>
    <cfRule type="expression" dxfId="2849" priority="125">
      <formula>K32&lt;0</formula>
    </cfRule>
  </conditionalFormatting>
  <conditionalFormatting sqref="K45 K47 K49 K51 K53">
    <cfRule type="expression" dxfId="2848" priority="122">
      <formula>K45&gt;0</formula>
    </cfRule>
    <cfRule type="expression" dxfId="2847" priority="123">
      <formula>K45&lt;0</formula>
    </cfRule>
  </conditionalFormatting>
  <conditionalFormatting sqref="K46 K48 K50 K52">
    <cfRule type="expression" dxfId="2846" priority="120">
      <formula>K46&gt;0</formula>
    </cfRule>
    <cfRule type="expression" dxfId="2845" priority="121">
      <formula>K46&lt;0</formula>
    </cfRule>
  </conditionalFormatting>
  <conditionalFormatting sqref="K54 K56 K58 K60">
    <cfRule type="expression" dxfId="2844" priority="118">
      <formula>K54&gt;0</formula>
    </cfRule>
    <cfRule type="expression" dxfId="2843" priority="119">
      <formula>K54&lt;0</formula>
    </cfRule>
  </conditionalFormatting>
  <conditionalFormatting sqref="K55 K57 K59">
    <cfRule type="expression" dxfId="2842" priority="116">
      <formula>K55&gt;0</formula>
    </cfRule>
    <cfRule type="expression" dxfId="2841" priority="117">
      <formula>K55&lt;0</formula>
    </cfRule>
  </conditionalFormatting>
  <conditionalFormatting sqref="K68 K70 K72 K74">
    <cfRule type="expression" dxfId="2840" priority="114">
      <formula>K68&gt;0</formula>
    </cfRule>
    <cfRule type="expression" dxfId="2839" priority="115">
      <formula>K68&lt;0</formula>
    </cfRule>
  </conditionalFormatting>
  <conditionalFormatting sqref="K69 K71 K73">
    <cfRule type="expression" dxfId="2838" priority="112">
      <formula>K69&gt;0</formula>
    </cfRule>
    <cfRule type="expression" dxfId="2837" priority="113">
      <formula>K69&lt;0</formula>
    </cfRule>
  </conditionalFormatting>
  <conditionalFormatting sqref="K75 K77 K79 K81 K83">
    <cfRule type="expression" dxfId="2836" priority="110">
      <formula>K75&gt;0</formula>
    </cfRule>
    <cfRule type="expression" dxfId="2835" priority="111">
      <formula>K75&lt;0</formula>
    </cfRule>
  </conditionalFormatting>
  <conditionalFormatting sqref="K76 K78 K80 K82">
    <cfRule type="expression" dxfId="2834" priority="108">
      <formula>K76&gt;0</formula>
    </cfRule>
    <cfRule type="expression" dxfId="2833" priority="109">
      <formula>K76&lt;0</formula>
    </cfRule>
  </conditionalFormatting>
  <conditionalFormatting sqref="K82 K84 K88 K90">
    <cfRule type="expression" dxfId="2832" priority="106">
      <formula>K82&gt;0</formula>
    </cfRule>
    <cfRule type="expression" dxfId="2831" priority="107">
      <formula>K82&lt;0</formula>
    </cfRule>
  </conditionalFormatting>
  <conditionalFormatting sqref="K83 K85 K89">
    <cfRule type="expression" dxfId="2830" priority="104">
      <formula>K83&gt;0</formula>
    </cfRule>
    <cfRule type="expression" dxfId="2829" priority="105">
      <formula>K83&lt;0</formula>
    </cfRule>
  </conditionalFormatting>
  <conditionalFormatting sqref="M105:M200">
    <cfRule type="expression" dxfId="2828" priority="102">
      <formula>$J105=0</formula>
    </cfRule>
  </conditionalFormatting>
  <conditionalFormatting sqref="M105:M458">
    <cfRule type="expression" dxfId="2827" priority="103">
      <formula>$J105&lt;0</formula>
    </cfRule>
  </conditionalFormatting>
  <conditionalFormatting sqref="M3 M5 M7 M9 M11 M13 M15 M17 M19 M21">
    <cfRule type="expression" dxfId="2826" priority="100">
      <formula>M3&gt;0</formula>
    </cfRule>
    <cfRule type="expression" dxfId="2825" priority="101">
      <formula>M3&lt;0</formula>
    </cfRule>
  </conditionalFormatting>
  <conditionalFormatting sqref="M2 M4 M6 M8 M10 M12 M14 M16 M18 M20 M22 M24 M26 M28 M30">
    <cfRule type="expression" dxfId="2824" priority="98">
      <formula>M2&gt;0</formula>
    </cfRule>
    <cfRule type="expression" dxfId="2823" priority="99">
      <formula>M2&lt;0</formula>
    </cfRule>
  </conditionalFormatting>
  <conditionalFormatting sqref="M23 M25 M27 M29">
    <cfRule type="expression" dxfId="2822" priority="96">
      <formula>M23&gt;0</formula>
    </cfRule>
    <cfRule type="expression" dxfId="2821" priority="97">
      <formula>M23&lt;0</formula>
    </cfRule>
  </conditionalFormatting>
  <conditionalFormatting sqref="M31 M33 M40 M35 M42 M37:M38">
    <cfRule type="expression" dxfId="2820" priority="94">
      <formula>M31&gt;0</formula>
    </cfRule>
    <cfRule type="expression" dxfId="2819" priority="95">
      <formula>M31&lt;0</formula>
    </cfRule>
  </conditionalFormatting>
  <conditionalFormatting sqref="M32 M39 M34 M41 M36 M43">
    <cfRule type="expression" dxfId="2818" priority="92">
      <formula>M32&gt;0</formula>
    </cfRule>
    <cfRule type="expression" dxfId="2817" priority="93">
      <formula>M32&lt;0</formula>
    </cfRule>
  </conditionalFormatting>
  <conditionalFormatting sqref="M45 M47 M49 M51 M53">
    <cfRule type="expression" dxfId="2816" priority="90">
      <formula>M45&gt;0</formula>
    </cfRule>
    <cfRule type="expression" dxfId="2815" priority="91">
      <formula>M45&lt;0</formula>
    </cfRule>
  </conditionalFormatting>
  <conditionalFormatting sqref="M46 M48 M50 M52">
    <cfRule type="expression" dxfId="2814" priority="88">
      <formula>M46&gt;0</formula>
    </cfRule>
    <cfRule type="expression" dxfId="2813" priority="89">
      <formula>M46&lt;0</formula>
    </cfRule>
  </conditionalFormatting>
  <conditionalFormatting sqref="M54 M56 M58 M60">
    <cfRule type="expression" dxfId="2812" priority="86">
      <formula>M54&gt;0</formula>
    </cfRule>
    <cfRule type="expression" dxfId="2811" priority="87">
      <formula>M54&lt;0</formula>
    </cfRule>
  </conditionalFormatting>
  <conditionalFormatting sqref="M55 M57 M59 M61">
    <cfRule type="expression" dxfId="2810" priority="84">
      <formula>M55&gt;0</formula>
    </cfRule>
    <cfRule type="expression" dxfId="2809" priority="85">
      <formula>M55&lt;0</formula>
    </cfRule>
  </conditionalFormatting>
  <conditionalFormatting sqref="M68 M70 M72 M74">
    <cfRule type="expression" dxfId="2808" priority="82">
      <formula>M68&gt;0</formula>
    </cfRule>
    <cfRule type="expression" dxfId="2807" priority="83">
      <formula>M68&lt;0</formula>
    </cfRule>
  </conditionalFormatting>
  <conditionalFormatting sqref="M67 M69 M71 M73">
    <cfRule type="expression" dxfId="2806" priority="80">
      <formula>M67&gt;0</formula>
    </cfRule>
    <cfRule type="expression" dxfId="2805" priority="81">
      <formula>M67&lt;0</formula>
    </cfRule>
  </conditionalFormatting>
  <conditionalFormatting sqref="M75 M77 M79 M81 M83">
    <cfRule type="expression" dxfId="2804" priority="78">
      <formula>M75&gt;0</formula>
    </cfRule>
    <cfRule type="expression" dxfId="2803" priority="79">
      <formula>M75&lt;0</formula>
    </cfRule>
  </conditionalFormatting>
  <conditionalFormatting sqref="M76 M78 M80 M82">
    <cfRule type="expression" dxfId="2802" priority="76">
      <formula>M76&gt;0</formula>
    </cfRule>
    <cfRule type="expression" dxfId="2801" priority="77">
      <formula>M76&lt;0</formula>
    </cfRule>
  </conditionalFormatting>
  <conditionalFormatting sqref="M82 M84 M88 M90">
    <cfRule type="expression" dxfId="2800" priority="74">
      <formula>M82&gt;0</formula>
    </cfRule>
    <cfRule type="expression" dxfId="2799" priority="75">
      <formula>M82&lt;0</formula>
    </cfRule>
  </conditionalFormatting>
  <conditionalFormatting sqref="M83 M85 M89">
    <cfRule type="expression" dxfId="2798" priority="72">
      <formula>M83&gt;0</formula>
    </cfRule>
    <cfRule type="expression" dxfId="2797" priority="73">
      <formula>M83&lt;0</formula>
    </cfRule>
  </conditionalFormatting>
  <conditionalFormatting sqref="L105:L200">
    <cfRule type="expression" dxfId="2796" priority="70">
      <formula>$J105=0</formula>
    </cfRule>
  </conditionalFormatting>
  <conditionalFormatting sqref="L105:L458">
    <cfRule type="expression" dxfId="2795" priority="71">
      <formula>$J105&lt;0</formula>
    </cfRule>
  </conditionalFormatting>
  <conditionalFormatting sqref="L3 L5 L7 L9 L11 L13 L15 L17 L19 L21">
    <cfRule type="expression" dxfId="2794" priority="68">
      <formula>L3&gt;0</formula>
    </cfRule>
    <cfRule type="expression" dxfId="2793" priority="69">
      <formula>L3&lt;0</formula>
    </cfRule>
  </conditionalFormatting>
  <conditionalFormatting sqref="L2 L4 L6 L8 L10 L12 L14 L16 L18 L20 L22 L24 L26 L28 L30">
    <cfRule type="expression" dxfId="2792" priority="66">
      <formula>L2&gt;0</formula>
    </cfRule>
    <cfRule type="expression" dxfId="2791" priority="67">
      <formula>L2&lt;0</formula>
    </cfRule>
  </conditionalFormatting>
  <conditionalFormatting sqref="L23 L25 L27 L29">
    <cfRule type="expression" dxfId="2790" priority="64">
      <formula>L23&gt;0</formula>
    </cfRule>
    <cfRule type="expression" dxfId="2789" priority="65">
      <formula>L23&lt;0</formula>
    </cfRule>
  </conditionalFormatting>
  <conditionalFormatting sqref="L31 L33 L40 L35 L42 L37:L38">
    <cfRule type="expression" dxfId="2788" priority="62">
      <formula>L31&gt;0</formula>
    </cfRule>
    <cfRule type="expression" dxfId="2787" priority="63">
      <formula>L31&lt;0</formula>
    </cfRule>
  </conditionalFormatting>
  <conditionalFormatting sqref="L32 L39 L34 L41 L36 L43">
    <cfRule type="expression" dxfId="2786" priority="60">
      <formula>L32&gt;0</formula>
    </cfRule>
    <cfRule type="expression" dxfId="2785" priority="61">
      <formula>L32&lt;0</formula>
    </cfRule>
  </conditionalFormatting>
  <conditionalFormatting sqref="L45 L47 L49 L51 L53">
    <cfRule type="expression" dxfId="2784" priority="58">
      <formula>L45&gt;0</formula>
    </cfRule>
    <cfRule type="expression" dxfId="2783" priority="59">
      <formula>L45&lt;0</formula>
    </cfRule>
  </conditionalFormatting>
  <conditionalFormatting sqref="L46 L48 L50 L52">
    <cfRule type="expression" dxfId="2782" priority="56">
      <formula>L46&gt;0</formula>
    </cfRule>
    <cfRule type="expression" dxfId="2781" priority="57">
      <formula>L46&lt;0</formula>
    </cfRule>
  </conditionalFormatting>
  <conditionalFormatting sqref="L54 L56 L58 L60 L62">
    <cfRule type="expression" dxfId="2780" priority="54">
      <formula>L54&gt;0</formula>
    </cfRule>
    <cfRule type="expression" dxfId="2779" priority="55">
      <formula>L54&lt;0</formula>
    </cfRule>
  </conditionalFormatting>
  <conditionalFormatting sqref="L55 L57 L59 L61">
    <cfRule type="expression" dxfId="2778" priority="52">
      <formula>L55&gt;0</formula>
    </cfRule>
    <cfRule type="expression" dxfId="2777" priority="53">
      <formula>L55&lt;0</formula>
    </cfRule>
  </conditionalFormatting>
  <conditionalFormatting sqref="L66 L68 L70 L72 L74">
    <cfRule type="expression" dxfId="2776" priority="50">
      <formula>L66&gt;0</formula>
    </cfRule>
    <cfRule type="expression" dxfId="2775" priority="51">
      <formula>L66&lt;0</formula>
    </cfRule>
  </conditionalFormatting>
  <conditionalFormatting sqref="L58:L79">
    <cfRule type="expression" dxfId="2774" priority="48">
      <formula>L58&gt;0</formula>
    </cfRule>
    <cfRule type="expression" dxfId="2773" priority="49">
      <formula>L58&lt;0</formula>
    </cfRule>
  </conditionalFormatting>
  <conditionalFormatting sqref="L75 L77 L79 L81 L83">
    <cfRule type="expression" dxfId="2772" priority="46">
      <formula>L75&gt;0</formula>
    </cfRule>
    <cfRule type="expression" dxfId="2771" priority="47">
      <formula>L75&lt;0</formula>
    </cfRule>
  </conditionalFormatting>
  <conditionalFormatting sqref="L76 L78 L80 L82">
    <cfRule type="expression" dxfId="2770" priority="44">
      <formula>L76&gt;0</formula>
    </cfRule>
    <cfRule type="expression" dxfId="2769" priority="45">
      <formula>L76&lt;0</formula>
    </cfRule>
  </conditionalFormatting>
  <conditionalFormatting sqref="L82 L84 L88 L90">
    <cfRule type="expression" dxfId="2768" priority="42">
      <formula>L82&gt;0</formula>
    </cfRule>
    <cfRule type="expression" dxfId="2767" priority="43">
      <formula>L82&lt;0</formula>
    </cfRule>
  </conditionalFormatting>
  <conditionalFormatting sqref="L83 L85 L89">
    <cfRule type="expression" dxfId="2766" priority="40">
      <formula>L83&gt;0</formula>
    </cfRule>
    <cfRule type="expression" dxfId="2765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4" priority="37">
      <formula>M44&gt;0</formula>
    </cfRule>
    <cfRule type="expression" dxfId="2763" priority="38">
      <formula>M44&lt;0</formula>
    </cfRule>
  </conditionalFormatting>
  <conditionalFormatting sqref="M62:M66">
    <cfRule type="expression" dxfId="2762" priority="35">
      <formula>M62&gt;0</formula>
    </cfRule>
    <cfRule type="expression" dxfId="2761" priority="36">
      <formula>M62&lt;0</formula>
    </cfRule>
  </conditionalFormatting>
  <conditionalFormatting sqref="E86">
    <cfRule type="expression" dxfId="2760" priority="34">
      <formula>$H86=0</formula>
    </cfRule>
  </conditionalFormatting>
  <conditionalFormatting sqref="K86">
    <cfRule type="expression" dxfId="2759" priority="32">
      <formula>K86&gt;0</formula>
    </cfRule>
    <cfRule type="expression" dxfId="2758" priority="33">
      <formula>K86&lt;0</formula>
    </cfRule>
  </conditionalFormatting>
  <conditionalFormatting sqref="M86">
    <cfRule type="expression" dxfId="2757" priority="30">
      <formula>M86&gt;0</formula>
    </cfRule>
    <cfRule type="expression" dxfId="2756" priority="31">
      <formula>M86&lt;0</formula>
    </cfRule>
  </conditionalFormatting>
  <conditionalFormatting sqref="L86">
    <cfRule type="expression" dxfId="2755" priority="28">
      <formula>L86&gt;0</formula>
    </cfRule>
    <cfRule type="expression" dxfId="2754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3" priority="22">
      <formula>K61&gt;0</formula>
    </cfRule>
    <cfRule type="expression" dxfId="2752" priority="23">
      <formula>K61&lt;0</formula>
    </cfRule>
  </conditionalFormatting>
  <conditionalFormatting sqref="K44">
    <cfRule type="expression" dxfId="2751" priority="20">
      <formula>K44&gt;0</formula>
    </cfRule>
    <cfRule type="expression" dxfId="2750" priority="21">
      <formula>K44&lt;0</formula>
    </cfRule>
  </conditionalFormatting>
  <conditionalFormatting sqref="E87">
    <cfRule type="expression" dxfId="2749" priority="19">
      <formula>$H87=0</formula>
    </cfRule>
  </conditionalFormatting>
  <conditionalFormatting sqref="K87">
    <cfRule type="expression" dxfId="2748" priority="17">
      <formula>K87&gt;0</formula>
    </cfRule>
    <cfRule type="expression" dxfId="2747" priority="18">
      <formula>K87&lt;0</formula>
    </cfRule>
  </conditionalFormatting>
  <conditionalFormatting sqref="M87">
    <cfRule type="expression" dxfId="2746" priority="15">
      <formula>M87&gt;0</formula>
    </cfRule>
    <cfRule type="expression" dxfId="2745" priority="16">
      <formula>M87&lt;0</formula>
    </cfRule>
  </conditionalFormatting>
  <conditionalFormatting sqref="L87">
    <cfRule type="expression" dxfId="2744" priority="13">
      <formula>L87&gt;0</formula>
    </cfRule>
    <cfRule type="expression" dxfId="2743" priority="14">
      <formula>L87&lt;0</formula>
    </cfRule>
  </conditionalFormatting>
  <conditionalFormatting sqref="E88">
    <cfRule type="expression" dxfId="2742" priority="9">
      <formula>$H88=0</formula>
    </cfRule>
  </conditionalFormatting>
  <conditionalFormatting sqref="E89">
    <cfRule type="expression" dxfId="2741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3" location="ABC!A1" display="ABC"/>
    <hyperlink ref="E13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5" location="IEMG!A1" display="IEMG"/>
    <hyperlink ref="E16" location="CVS!A1" display="CVS"/>
    <hyperlink ref="E44" location="ADBE!A1" display="ADBE"/>
    <hyperlink ref="E3" location="MRO!A1" display="MRO"/>
    <hyperlink ref="E20" location="GE!A1" display="GE"/>
    <hyperlink ref="E6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12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18" location="WRK!A1" display="WRK"/>
    <hyperlink ref="E10" location="MO!A1" display="MO"/>
    <hyperlink ref="E2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8" location="WBA!A1" display="WBA"/>
    <hyperlink ref="E55" location="AZO!A1" display="AZO"/>
    <hyperlink ref="E17" location="FL!A1" display="FL"/>
    <hyperlink ref="E56" location="MLM!A1" display="MLM"/>
    <hyperlink ref="E11" location="KHC!A1" display="KHC"/>
    <hyperlink ref="E57" location="KBWY!A1" display="KBWY"/>
    <hyperlink ref="E26" location="AYI!A1" display="AYI"/>
    <hyperlink ref="E58" location="DIA!A1" display="DIA"/>
    <hyperlink ref="E22" location="ICE!A1" display="ICE"/>
    <hyperlink ref="E59" location="NKE!A1" display="NKE"/>
    <hyperlink ref="E9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5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9" location="CAH!A1" display="CAH"/>
    <hyperlink ref="E80" location="DAL!A1" display="DAL"/>
    <hyperlink ref="E21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2"/>
  <sheetViews>
    <sheetView topLeftCell="I1" zoomScaleNormal="100" workbookViewId="0">
      <pane ySplit="1" topLeftCell="A705" activePane="bottomLeft" state="frozen"/>
      <selection pane="bottomLeft" activeCell="AA726" sqref="AA72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112063.95000000001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</sheetData>
  <conditionalFormatting sqref="L723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2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2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2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1150.6600000000005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113226.98566666813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112063.9656666682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112063.95000000001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1.5666668186895549E-2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1150.6600000000005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0" priority="7">
      <formula>#REF!&gt;0</formula>
    </cfRule>
    <cfRule type="expression" dxfId="273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8" priority="58">
      <formula>F19&gt;0</formula>
    </cfRule>
    <cfRule type="expression" dxfId="273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6" priority="47">
      <formula>H25&gt;0</formula>
    </cfRule>
    <cfRule type="expression" dxfId="2735" priority="48">
      <formula>H25&lt;0</formula>
    </cfRule>
  </conditionalFormatting>
  <conditionalFormatting sqref="M39">
    <cfRule type="expression" dxfId="2734" priority="45">
      <formula>M39&gt;0</formula>
    </cfRule>
    <cfRule type="expression" dxfId="2733" priority="46">
      <formula>M39&lt;0</formula>
    </cfRule>
  </conditionalFormatting>
  <conditionalFormatting sqref="F61:F67">
    <cfRule type="expression" dxfId="2732" priority="43">
      <formula>F61&gt;0</formula>
    </cfRule>
    <cfRule type="expression" dxfId="2731" priority="44">
      <formula>F61&lt;0</formula>
    </cfRule>
  </conditionalFormatting>
  <conditionalFormatting sqref="H61:H67">
    <cfRule type="expression" dxfId="2730" priority="41">
      <formula>H61&gt;0</formula>
    </cfRule>
    <cfRule type="expression" dxfId="2729" priority="42">
      <formula>H61&lt;0</formula>
    </cfRule>
  </conditionalFormatting>
  <conditionalFormatting sqref="F21:F24">
    <cfRule type="expression" dxfId="2728" priority="39">
      <formula>F21&gt;0</formula>
    </cfRule>
    <cfRule type="expression" dxfId="2727" priority="40">
      <formula>F21&lt;0</formula>
    </cfRule>
  </conditionalFormatting>
  <conditionalFormatting sqref="H21:H24">
    <cfRule type="expression" dxfId="2726" priority="37">
      <formula>H21&gt;0</formula>
    </cfRule>
    <cfRule type="expression" dxfId="2725" priority="38">
      <formula>H21&lt;0</formula>
    </cfRule>
  </conditionalFormatting>
  <conditionalFormatting sqref="I25:I28">
    <cfRule type="expression" dxfId="2724" priority="31">
      <formula>I25&gt;0</formula>
    </cfRule>
    <cfRule type="expression" dxfId="2723" priority="32">
      <formula>I25&lt;0</formula>
    </cfRule>
  </conditionalFormatting>
  <conditionalFormatting sqref="I21:I24">
    <cfRule type="expression" dxfId="2722" priority="29">
      <formula>I21&gt;0</formula>
    </cfRule>
    <cfRule type="expression" dxfId="2721" priority="30">
      <formula>I21&lt;0</formula>
    </cfRule>
  </conditionalFormatting>
  <conditionalFormatting sqref="H29">
    <cfRule type="expression" dxfId="2720" priority="27">
      <formula>H29&gt;0</formula>
    </cfRule>
    <cfRule type="expression" dxfId="2719" priority="28">
      <formula>H29&lt;0</formula>
    </cfRule>
  </conditionalFormatting>
  <conditionalFormatting sqref="H30">
    <cfRule type="expression" dxfId="2718" priority="25">
      <formula>H30&gt;0</formula>
    </cfRule>
    <cfRule type="expression" dxfId="2717" priority="26">
      <formula>H30&lt;0</formula>
    </cfRule>
  </conditionalFormatting>
  <conditionalFormatting sqref="H31">
    <cfRule type="expression" dxfId="2716" priority="23">
      <formula>H31&gt;0</formula>
    </cfRule>
    <cfRule type="expression" dxfId="2715" priority="24">
      <formula>H31&lt;0</formula>
    </cfRule>
  </conditionalFormatting>
  <conditionalFormatting sqref="Q7">
    <cfRule type="expression" dxfId="2714" priority="21">
      <formula>Q7&gt;0</formula>
    </cfRule>
    <cfRule type="expression" dxfId="2713" priority="22">
      <formula>Q7&lt;0</formula>
    </cfRule>
  </conditionalFormatting>
  <conditionalFormatting sqref="Q8">
    <cfRule type="expression" dxfId="2712" priority="19">
      <formula>Q8&gt;0</formula>
    </cfRule>
    <cfRule type="expression" dxfId="2711" priority="20">
      <formula>Q8&lt;0</formula>
    </cfRule>
  </conditionalFormatting>
  <conditionalFormatting sqref="F73:F82">
    <cfRule type="expression" dxfId="2710" priority="17">
      <formula>F73&gt;0</formula>
    </cfRule>
    <cfRule type="expression" dxfId="2709" priority="18">
      <formula>F73&lt;0</formula>
    </cfRule>
  </conditionalFormatting>
  <conditionalFormatting sqref="H73:H76">
    <cfRule type="expression" dxfId="2708" priority="15">
      <formula>H73&gt;0</formula>
    </cfRule>
    <cfRule type="expression" dxfId="2707" priority="16">
      <formula>H73&lt;0</formula>
    </cfRule>
  </conditionalFormatting>
  <conditionalFormatting sqref="F69:F72">
    <cfRule type="expression" dxfId="2706" priority="13">
      <formula>F69&gt;0</formula>
    </cfRule>
    <cfRule type="expression" dxfId="2705" priority="14">
      <formula>F69&lt;0</formula>
    </cfRule>
  </conditionalFormatting>
  <conditionalFormatting sqref="H69:H72">
    <cfRule type="expression" dxfId="2704" priority="11">
      <formula>H69&gt;0</formula>
    </cfRule>
    <cfRule type="expression" dxfId="2703" priority="12">
      <formula>H69&lt;0</formula>
    </cfRule>
  </conditionalFormatting>
  <conditionalFormatting sqref="I73:I76">
    <cfRule type="expression" dxfId="2702" priority="9">
      <formula>I73&gt;0</formula>
    </cfRule>
    <cfRule type="expression" dxfId="2701" priority="10">
      <formula>I73&lt;0</formula>
    </cfRule>
  </conditionalFormatting>
  <conditionalFormatting sqref="I69:I72">
    <cfRule type="expression" dxfId="2700" priority="7">
      <formula>I69&gt;0</formula>
    </cfRule>
    <cfRule type="expression" dxfId="2699" priority="8">
      <formula>I69&lt;0</formula>
    </cfRule>
  </conditionalFormatting>
  <conditionalFormatting sqref="H77">
    <cfRule type="expression" dxfId="2698" priority="5">
      <formula>H77&gt;0</formula>
    </cfRule>
    <cfRule type="expression" dxfId="2697" priority="6">
      <formula>H77&lt;0</formula>
    </cfRule>
  </conditionalFormatting>
  <conditionalFormatting sqref="H78">
    <cfRule type="expression" dxfId="2696" priority="3">
      <formula>H78&gt;0</formula>
    </cfRule>
    <cfRule type="expression" dxfId="2695" priority="4">
      <formula>H78&lt;0</formula>
    </cfRule>
  </conditionalFormatting>
  <conditionalFormatting sqref="H79">
    <cfRule type="expression" dxfId="2694" priority="1">
      <formula>H79&gt;0</formula>
    </cfRule>
    <cfRule type="expression" dxfId="269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2" priority="29">
      <formula>N19&gt;0</formula>
    </cfRule>
    <cfRule type="expression" dxfId="269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0" priority="23">
      <formula>F22&gt;0</formula>
    </cfRule>
    <cfRule type="expression" dxfId="2689" priority="24">
      <formula>F22&lt;0</formula>
    </cfRule>
  </conditionalFormatting>
  <conditionalFormatting sqref="H22:H31">
    <cfRule type="expression" dxfId="2688" priority="21">
      <formula>H22&gt;0</formula>
    </cfRule>
    <cfRule type="expression" dxfId="2687" priority="22">
      <formula>H22&lt;0</formula>
    </cfRule>
  </conditionalFormatting>
  <conditionalFormatting sqref="I21:J31">
    <cfRule type="expression" dxfId="2686" priority="19">
      <formula>I21&gt;0</formula>
    </cfRule>
    <cfRule type="expression" dxfId="2685" priority="20">
      <formula>I21&lt;0</formula>
    </cfRule>
  </conditionalFormatting>
  <conditionalFormatting sqref="Q8">
    <cfRule type="expression" dxfId="2684" priority="11">
      <formula>Q8&gt;0</formula>
    </cfRule>
    <cfRule type="expression" dxfId="2683" priority="12">
      <formula>Q8&lt;0</formula>
    </cfRule>
  </conditionalFormatting>
  <conditionalFormatting sqref="Q7">
    <cfRule type="expression" dxfId="2682" priority="13">
      <formula>Q7&gt;0</formula>
    </cfRule>
    <cfRule type="expression" dxfId="2681" priority="14">
      <formula>Q7&lt;0</formula>
    </cfRule>
  </conditionalFormatting>
  <conditionalFormatting sqref="F56:F66">
    <cfRule type="expression" dxfId="2680" priority="9">
      <formula>F56&gt;0</formula>
    </cfRule>
    <cfRule type="expression" dxfId="2679" priority="10">
      <formula>F56&lt;0</formula>
    </cfRule>
  </conditionalFormatting>
  <conditionalFormatting sqref="H56:H66">
    <cfRule type="expression" dxfId="2678" priority="7">
      <formula>H56&gt;0</formula>
    </cfRule>
    <cfRule type="expression" dxfId="2677" priority="8">
      <formula>H56&lt;0</formula>
    </cfRule>
  </conditionalFormatting>
  <conditionalFormatting sqref="I56:I66">
    <cfRule type="expression" dxfId="2676" priority="5">
      <formula>I56&gt;0</formula>
    </cfRule>
    <cfRule type="expression" dxfId="2675" priority="6">
      <formula>I56&lt;0</formula>
    </cfRule>
  </conditionalFormatting>
  <conditionalFormatting sqref="F21">
    <cfRule type="expression" dxfId="2674" priority="3">
      <formula>F21&gt;0</formula>
    </cfRule>
    <cfRule type="expression" dxfId="2673" priority="4">
      <formula>F21&lt;0</formula>
    </cfRule>
  </conditionalFormatting>
  <conditionalFormatting sqref="H21">
    <cfRule type="expression" dxfId="2672" priority="1">
      <formula>H21&gt;0</formula>
    </cfRule>
    <cfRule type="expression" dxfId="267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1195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0" priority="64">
      <formula>N23&gt;0</formula>
    </cfRule>
    <cfRule type="expression" dxfId="266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8" priority="58">
      <formula>F79&gt;0</formula>
    </cfRule>
    <cfRule type="expression" dxfId="2667" priority="59">
      <formula>F79&lt;0</formula>
    </cfRule>
  </conditionalFormatting>
  <conditionalFormatting sqref="H79:H97 H101:H118">
    <cfRule type="expression" dxfId="2666" priority="56">
      <formula>H79&gt;0</formula>
    </cfRule>
    <cfRule type="expression" dxfId="2665" priority="57">
      <formula>H79&lt;0</formula>
    </cfRule>
  </conditionalFormatting>
  <conditionalFormatting sqref="I75:I97 I100:I118">
    <cfRule type="expression" dxfId="2664" priority="54">
      <formula>I75&gt;0</formula>
    </cfRule>
    <cfRule type="expression" dxfId="2663" priority="55">
      <formula>I75&lt;0</formula>
    </cfRule>
  </conditionalFormatting>
  <conditionalFormatting sqref="Q7">
    <cfRule type="expression" dxfId="2662" priority="52">
      <formula>Q7&gt;0</formula>
    </cfRule>
    <cfRule type="expression" dxfId="2661" priority="53">
      <formula>Q7&lt;0</formula>
    </cfRule>
  </conditionalFormatting>
  <conditionalFormatting sqref="Q8">
    <cfRule type="expression" dxfId="2660" priority="50">
      <formula>Q8&gt;0</formula>
    </cfRule>
    <cfRule type="expression" dxfId="2659" priority="51">
      <formula>Q8&lt;0</formula>
    </cfRule>
  </conditionalFormatting>
  <conditionalFormatting sqref="F75:F78">
    <cfRule type="expression" dxfId="2658" priority="48">
      <formula>F75&gt;0</formula>
    </cfRule>
    <cfRule type="expression" dxfId="2657" priority="49">
      <formula>F75&lt;0</formula>
    </cfRule>
  </conditionalFormatting>
  <conditionalFormatting sqref="H75:H78">
    <cfRule type="expression" dxfId="2656" priority="46">
      <formula>H75&gt;0</formula>
    </cfRule>
    <cfRule type="expression" dxfId="2655" priority="47">
      <formula>H75&lt;0</formula>
    </cfRule>
  </conditionalFormatting>
  <conditionalFormatting sqref="F100:F114">
    <cfRule type="expression" dxfId="2654" priority="40">
      <formula>F100&gt;0</formula>
    </cfRule>
    <cfRule type="expression" dxfId="2653" priority="41">
      <formula>F100&lt;0</formula>
    </cfRule>
  </conditionalFormatting>
  <conditionalFormatting sqref="H100:H114">
    <cfRule type="expression" dxfId="2652" priority="38">
      <formula>H100&gt;0</formula>
    </cfRule>
    <cfRule type="expression" dxfId="2651" priority="39">
      <formula>H100&lt;0</formula>
    </cfRule>
  </conditionalFormatting>
  <conditionalFormatting sqref="F29:F67">
    <cfRule type="expression" dxfId="2650" priority="36">
      <formula>F29&gt;0</formula>
    </cfRule>
    <cfRule type="expression" dxfId="2649" priority="37">
      <formula>F29&lt;0</formula>
    </cfRule>
  </conditionalFormatting>
  <conditionalFormatting sqref="H29:H63">
    <cfRule type="expression" dxfId="2648" priority="34">
      <formula>H29&gt;0</formula>
    </cfRule>
    <cfRule type="expression" dxfId="2647" priority="35">
      <formula>H29&lt;0</formula>
    </cfRule>
  </conditionalFormatting>
  <conditionalFormatting sqref="J38:J68">
    <cfRule type="expression" dxfId="2646" priority="32">
      <formula>J38&gt;0</formula>
    </cfRule>
    <cfRule type="expression" dxfId="2645" priority="33">
      <formula>J38&lt;0</formula>
    </cfRule>
  </conditionalFormatting>
  <conditionalFormatting sqref="J43">
    <cfRule type="expression" dxfId="2644" priority="30">
      <formula>J43&gt;0</formula>
    </cfRule>
    <cfRule type="expression" dxfId="2643" priority="31">
      <formula>J43&lt;0</formula>
    </cfRule>
  </conditionalFormatting>
  <conditionalFormatting sqref="Q9">
    <cfRule type="expression" dxfId="2642" priority="24">
      <formula>Q9&gt;0</formula>
    </cfRule>
    <cfRule type="expression" dxfId="2641" priority="25">
      <formula>Q9&lt;0</formula>
    </cfRule>
  </conditionalFormatting>
  <conditionalFormatting sqref="R4">
    <cfRule type="expression" dxfId="2640" priority="26">
      <formula>R4&gt;0</formula>
    </cfRule>
    <cfRule type="expression" dxfId="263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8" priority="21">
      <formula>F120&gt;0</formula>
    </cfRule>
    <cfRule type="expression" dxfId="2637" priority="22">
      <formula>F120&lt;0</formula>
    </cfRule>
  </conditionalFormatting>
  <conditionalFormatting sqref="H120:H160">
    <cfRule type="expression" dxfId="2636" priority="19">
      <formula>H120&gt;0</formula>
    </cfRule>
    <cfRule type="expression" dxfId="2635" priority="20">
      <formula>H120&lt;0</formula>
    </cfRule>
  </conditionalFormatting>
  <conditionalFormatting sqref="J129:J160">
    <cfRule type="expression" dxfId="2634" priority="17">
      <formula>J129&gt;0</formula>
    </cfRule>
    <cfRule type="expression" dxfId="2633" priority="18">
      <formula>J129&lt;0</formula>
    </cfRule>
  </conditionalFormatting>
  <conditionalFormatting sqref="J134">
    <cfRule type="expression" dxfId="2632" priority="15">
      <formula>J134&gt;0</formula>
    </cfRule>
    <cfRule type="expression" dxfId="2631" priority="16">
      <formula>J134&lt;0</formula>
    </cfRule>
  </conditionalFormatting>
  <conditionalFormatting sqref="J31:J40">
    <cfRule type="expression" dxfId="2630" priority="13">
      <formula>J31&gt;0</formula>
    </cfRule>
    <cfRule type="expression" dxfId="2629" priority="14">
      <formula>J31&lt;0</formula>
    </cfRule>
  </conditionalFormatting>
  <conditionalFormatting sqref="J36:J37">
    <cfRule type="expression" dxfId="2628" priority="11">
      <formula>J36&gt;0</formula>
    </cfRule>
    <cfRule type="expression" dxfId="2627" priority="12">
      <formula>J36&lt;0</formula>
    </cfRule>
  </conditionalFormatting>
  <conditionalFormatting sqref="Q10">
    <cfRule type="expression" dxfId="2626" priority="9">
      <formula>Q10&gt;0</formula>
    </cfRule>
    <cfRule type="expression" dxfId="2625" priority="10">
      <formula>Q10&lt;0</formula>
    </cfRule>
  </conditionalFormatting>
  <conditionalFormatting sqref="K38:K55 K57:K68">
    <cfRule type="expression" dxfId="2624" priority="7">
      <formula>K38&gt;0</formula>
    </cfRule>
    <cfRule type="expression" dxfId="2623" priority="8">
      <formula>K38&lt;0</formula>
    </cfRule>
  </conditionalFormatting>
  <conditionalFormatting sqref="K43">
    <cfRule type="expression" dxfId="2622" priority="5">
      <formula>K43&gt;0</formula>
    </cfRule>
    <cfRule type="expression" dxfId="2621" priority="6">
      <formula>K43&lt;0</formula>
    </cfRule>
  </conditionalFormatting>
  <conditionalFormatting sqref="K31:K40">
    <cfRule type="expression" dxfId="2620" priority="3">
      <formula>K31&gt;0</formula>
    </cfRule>
    <cfRule type="expression" dxfId="2619" priority="4">
      <formula>K31&lt;0</formula>
    </cfRule>
  </conditionalFormatting>
  <conditionalFormatting sqref="K36:K37">
    <cfRule type="expression" dxfId="2618" priority="1">
      <formula>K36&gt;0</formula>
    </cfRule>
    <cfRule type="expression" dxfId="261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1208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90.059899999999999</v>
      </c>
      <c r="R4" s="495">
        <v>8.9999999999999993E-3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4502.9949999999999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503.99499999999989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503.99499999999989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0.12603025756439107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1.6877655871259018E-2</v>
      </c>
      <c r="R11">
        <v>0.38</v>
      </c>
    </row>
    <row r="12" spans="1:21" x14ac:dyDescent="0.25">
      <c r="H12" s="70"/>
      <c r="O12" s="11" t="s">
        <v>82</v>
      </c>
      <c r="Q12" s="1" t="s">
        <v>1257</v>
      </c>
    </row>
    <row r="13" spans="1:21" x14ac:dyDescent="0.25">
      <c r="H13" s="70"/>
      <c r="O13" s="11" t="s">
        <v>952</v>
      </c>
      <c r="Q13" s="2">
        <f>Q4/6.49</f>
        <v>13.876718027734976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99.06589000000001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98.165291000000011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97.264692000000011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96.364093000000011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95.463493999999997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94.562894999999997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93.662295999999998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92.761696999999998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91.861097999999998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90.960498999999999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90.059899999999999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89.159300999999999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88.258702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87.358103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86.457504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85.556905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84.656306000000001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83.755707000000001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82.855108000000001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81.954509000000002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81.053910000000002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6" priority="31">
      <formula>F47&gt;0</formula>
    </cfRule>
    <cfRule type="expression" dxfId="2615" priority="32">
      <formula>F47&lt;0</formula>
    </cfRule>
  </conditionalFormatting>
  <conditionalFormatting sqref="Q7">
    <cfRule type="expression" dxfId="2614" priority="29">
      <formula>Q7&gt;0</formula>
    </cfRule>
    <cfRule type="expression" dxfId="2613" priority="30">
      <formula>Q7&lt;0</formula>
    </cfRule>
  </conditionalFormatting>
  <conditionalFormatting sqref="Q8">
    <cfRule type="expression" dxfId="2612" priority="27">
      <formula>Q8&gt;0</formula>
    </cfRule>
    <cfRule type="expression" dxfId="2611" priority="28">
      <formula>Q8&lt;0</formula>
    </cfRule>
  </conditionalFormatting>
  <conditionalFormatting sqref="F31:F46">
    <cfRule type="expression" dxfId="2610" priority="25">
      <formula>F31&gt;0</formula>
    </cfRule>
    <cfRule type="expression" dxfId="2609" priority="26">
      <formula>F31&lt;0</formula>
    </cfRule>
  </conditionalFormatting>
  <conditionalFormatting sqref="H31:H46">
    <cfRule type="expression" dxfId="2608" priority="23">
      <formula>H31&gt;0</formula>
    </cfRule>
    <cfRule type="expression" dxfId="2607" priority="24">
      <formula>H31&lt;0</formula>
    </cfRule>
  </conditionalFormatting>
  <conditionalFormatting sqref="Q10">
    <cfRule type="expression" dxfId="2606" priority="21">
      <formula>Q10&gt;0</formula>
    </cfRule>
    <cfRule type="expression" dxfId="2605" priority="22">
      <formula>Q10&lt;0</formula>
    </cfRule>
  </conditionalFormatting>
  <conditionalFormatting sqref="J25:J38">
    <cfRule type="expression" dxfId="2604" priority="19">
      <formula>J25&gt;0</formula>
    </cfRule>
    <cfRule type="expression" dxfId="2603" priority="20">
      <formula>J25&lt;0</formula>
    </cfRule>
  </conditionalFormatting>
  <conditionalFormatting sqref="K38">
    <cfRule type="expression" dxfId="2602" priority="17">
      <formula>K38&gt;0</formula>
    </cfRule>
    <cfRule type="expression" dxfId="2601" priority="18">
      <formula>K38&lt;0</formula>
    </cfRule>
  </conditionalFormatting>
  <conditionalFormatting sqref="L25:L38">
    <cfRule type="expression" dxfId="2600" priority="15">
      <formula>L25&gt;0</formula>
    </cfRule>
    <cfRule type="expression" dxfId="2599" priority="16">
      <formula>L25&lt;0</formula>
    </cfRule>
  </conditionalFormatting>
  <conditionalFormatting sqref="F89:F110">
    <cfRule type="expression" dxfId="2598" priority="13">
      <formula>F89&gt;0</formula>
    </cfRule>
    <cfRule type="expression" dxfId="2597" priority="14">
      <formula>F89&lt;0</formula>
    </cfRule>
  </conditionalFormatting>
  <conditionalFormatting sqref="H89:H110">
    <cfRule type="expression" dxfId="2596" priority="11">
      <formula>H89&gt;0</formula>
    </cfRule>
    <cfRule type="expression" dxfId="2595" priority="12">
      <formula>H89&lt;0</formula>
    </cfRule>
  </conditionalFormatting>
  <conditionalFormatting sqref="J89:J102">
    <cfRule type="expression" dxfId="2594" priority="9">
      <formula>J89&gt;0</formula>
    </cfRule>
    <cfRule type="expression" dxfId="2593" priority="10">
      <formula>J89&lt;0</formula>
    </cfRule>
  </conditionalFormatting>
  <conditionalFormatting sqref="K89:K102">
    <cfRule type="expression" dxfId="2592" priority="7">
      <formula>K89&gt;0</formula>
    </cfRule>
    <cfRule type="expression" dxfId="2591" priority="8">
      <formula>K89&lt;0</formula>
    </cfRule>
  </conditionalFormatting>
  <conditionalFormatting sqref="L89:L102">
    <cfRule type="expression" dxfId="2590" priority="5">
      <formula>L89&gt;0</formula>
    </cfRule>
    <cfRule type="expression" dxfId="2589" priority="6">
      <formula>L89&lt;0</formula>
    </cfRule>
  </conditionalFormatting>
  <conditionalFormatting sqref="F25:F30">
    <cfRule type="expression" dxfId="2588" priority="3">
      <formula>F25&gt;0</formula>
    </cfRule>
    <cfRule type="expression" dxfId="2587" priority="4">
      <formula>F25&lt;0</formula>
    </cfRule>
  </conditionalFormatting>
  <conditionalFormatting sqref="H25:H30">
    <cfRule type="expression" dxfId="2586" priority="1">
      <formula>H25&gt;0</formula>
    </cfRule>
    <cfRule type="expression" dxfId="25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1262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2679.6210000000001</v>
      </c>
      <c r="R4" s="495">
        <v>7.9000000000000008E-3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10718.484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-269.51599999999962</v>
      </c>
      <c r="R7">
        <v>2</v>
      </c>
      <c r="T7" s="1">
        <v>43333</v>
      </c>
      <c r="U7" t="s">
        <v>1266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-269.51599999999962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-2.4528212595558756E-2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Q4/194</f>
        <v>13.8124793814433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2947.5831000000003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2920.7868900000003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2893.9906800000003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2867.1944700000004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2840.3982600000004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2813.6020500000004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2786.80584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2760.00963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2733.21342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2706.4172100000001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2679.6210000000001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2652.8247900000001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2626.0285800000001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2599.2323700000002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2572.4361600000002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2545.6399499999998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2518.8437399999998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2492.0475300000003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2465.2513200000003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2438.4551100000003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2411.6589000000004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4" priority="31">
      <formula>F47&gt;0</formula>
    </cfRule>
    <cfRule type="expression" dxfId="2583" priority="32">
      <formula>F47&lt;0</formula>
    </cfRule>
  </conditionalFormatting>
  <conditionalFormatting sqref="Q7">
    <cfRule type="expression" dxfId="2582" priority="29">
      <formula>Q7&gt;0</formula>
    </cfRule>
    <cfRule type="expression" dxfId="2581" priority="30">
      <formula>Q7&lt;0</formula>
    </cfRule>
  </conditionalFormatting>
  <conditionalFormatting sqref="Q8">
    <cfRule type="expression" dxfId="2580" priority="27">
      <formula>Q8&gt;0</formula>
    </cfRule>
    <cfRule type="expression" dxfId="2579" priority="28">
      <formula>Q8&lt;0</formula>
    </cfRule>
  </conditionalFormatting>
  <conditionalFormatting sqref="F31:F46">
    <cfRule type="expression" dxfId="2578" priority="25">
      <formula>F31&gt;0</formula>
    </cfRule>
    <cfRule type="expression" dxfId="2577" priority="26">
      <formula>F31&lt;0</formula>
    </cfRule>
  </conditionalFormatting>
  <conditionalFormatting sqref="H31:H46">
    <cfRule type="expression" dxfId="2576" priority="23">
      <formula>H31&gt;0</formula>
    </cfRule>
    <cfRule type="expression" dxfId="2575" priority="24">
      <formula>H31&lt;0</formula>
    </cfRule>
  </conditionalFormatting>
  <conditionalFormatting sqref="Q10">
    <cfRule type="expression" dxfId="2574" priority="21">
      <formula>Q10&gt;0</formula>
    </cfRule>
    <cfRule type="expression" dxfId="2573" priority="22">
      <formula>Q10&lt;0</formula>
    </cfRule>
  </conditionalFormatting>
  <conditionalFormatting sqref="J25:J38">
    <cfRule type="expression" dxfId="2572" priority="19">
      <formula>J25&gt;0</formula>
    </cfRule>
    <cfRule type="expression" dxfId="2571" priority="20">
      <formula>J25&lt;0</formula>
    </cfRule>
  </conditionalFormatting>
  <conditionalFormatting sqref="K38">
    <cfRule type="expression" dxfId="2570" priority="17">
      <formula>K38&gt;0</formula>
    </cfRule>
    <cfRule type="expression" dxfId="2569" priority="18">
      <formula>K38&lt;0</formula>
    </cfRule>
  </conditionalFormatting>
  <conditionalFormatting sqref="L25:L38">
    <cfRule type="expression" dxfId="2568" priority="15">
      <formula>L25&gt;0</formula>
    </cfRule>
    <cfRule type="expression" dxfId="2567" priority="16">
      <formula>L25&lt;0</formula>
    </cfRule>
  </conditionalFormatting>
  <conditionalFormatting sqref="F89:F110">
    <cfRule type="expression" dxfId="2566" priority="13">
      <formula>F89&gt;0</formula>
    </cfRule>
    <cfRule type="expression" dxfId="2565" priority="14">
      <formula>F89&lt;0</formula>
    </cfRule>
  </conditionalFormatting>
  <conditionalFormatting sqref="H89:H110">
    <cfRule type="expression" dxfId="2564" priority="11">
      <formula>H89&gt;0</formula>
    </cfRule>
    <cfRule type="expression" dxfId="2563" priority="12">
      <formula>H89&lt;0</formula>
    </cfRule>
  </conditionalFormatting>
  <conditionalFormatting sqref="J89:J102">
    <cfRule type="expression" dxfId="2562" priority="9">
      <formula>J89&gt;0</formula>
    </cfRule>
    <cfRule type="expression" dxfId="2561" priority="10">
      <formula>J89&lt;0</formula>
    </cfRule>
  </conditionalFormatting>
  <conditionalFormatting sqref="K89:K102">
    <cfRule type="expression" dxfId="2560" priority="7">
      <formula>K89&gt;0</formula>
    </cfRule>
    <cfRule type="expression" dxfId="2559" priority="8">
      <formula>K89&lt;0</formula>
    </cfRule>
  </conditionalFormatting>
  <conditionalFormatting sqref="L89:L102">
    <cfRule type="expression" dxfId="2558" priority="5">
      <formula>L89&gt;0</formula>
    </cfRule>
    <cfRule type="expression" dxfId="2557" priority="6">
      <formula>L89&lt;0</formula>
    </cfRule>
  </conditionalFormatting>
  <conditionalFormatting sqref="F25:F30">
    <cfRule type="expression" dxfId="2556" priority="3">
      <formula>F25&gt;0</formula>
    </cfRule>
    <cfRule type="expression" dxfId="2555" priority="4">
      <formula>F25&lt;0</formula>
    </cfRule>
  </conditionalFormatting>
  <conditionalFormatting sqref="H25:H30">
    <cfRule type="expression" dxfId="2554" priority="1">
      <formula>H25&gt;0</formula>
    </cfRule>
    <cfRule type="expression" dxfId="25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2" priority="35">
      <formula>N19&gt;0</formula>
    </cfRule>
    <cfRule type="expression" dxfId="255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0" priority="21">
      <formula>F25&gt;0</formula>
    </cfRule>
    <cfRule type="expression" dxfId="2549" priority="22">
      <formula>F25&lt;0</formula>
    </cfRule>
  </conditionalFormatting>
  <conditionalFormatting sqref="H25:H47">
    <cfRule type="expression" dxfId="2548" priority="19">
      <formula>H25&gt;0</formula>
    </cfRule>
    <cfRule type="expression" dxfId="2547" priority="20">
      <formula>H25&lt;0</formula>
    </cfRule>
  </conditionalFormatting>
  <conditionalFormatting sqref="I25:I27">
    <cfRule type="expression" dxfId="2546" priority="15">
      <formula>I25&gt;0</formula>
    </cfRule>
    <cfRule type="expression" dxfId="2545" priority="16">
      <formula>I25&lt;0</formula>
    </cfRule>
  </conditionalFormatting>
  <conditionalFormatting sqref="Q7">
    <cfRule type="expression" dxfId="2544" priority="5">
      <formula>Q7&gt;0</formula>
    </cfRule>
    <cfRule type="expression" dxfId="2543" priority="6">
      <formula>Q7&lt;0</formula>
    </cfRule>
  </conditionalFormatting>
  <conditionalFormatting sqref="Q8">
    <cfRule type="expression" dxfId="2542" priority="3">
      <formula>Q8&gt;0</formula>
    </cfRule>
    <cfRule type="expression" dxfId="254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0" priority="9">
      <formula>F36&gt;0</formula>
    </cfRule>
    <cfRule type="expression" dxfId="2539" priority="10">
      <formula>F36&lt;0</formula>
    </cfRule>
  </conditionalFormatting>
  <conditionalFormatting sqref="F25:F35">
    <cfRule type="expression" dxfId="2538" priority="7">
      <formula>F25&gt;0</formula>
    </cfRule>
    <cfRule type="expression" dxfId="2537" priority="8">
      <formula>F25&lt;0</formula>
    </cfRule>
  </conditionalFormatting>
  <conditionalFormatting sqref="H25:H35">
    <cfRule type="expression" dxfId="2536" priority="5">
      <formula>H25&gt;0</formula>
    </cfRule>
    <cfRule type="expression" dxfId="2535" priority="6">
      <formula>H25&lt;0</formula>
    </cfRule>
  </conditionalFormatting>
  <conditionalFormatting sqref="Q7">
    <cfRule type="expression" dxfId="2534" priority="3">
      <formula>Q7&gt;0</formula>
    </cfRule>
    <cfRule type="expression" dxfId="2533" priority="4">
      <formula>Q7&lt;0</formula>
    </cfRule>
  </conditionalFormatting>
  <conditionalFormatting sqref="Q8">
    <cfRule type="expression" dxfId="2532" priority="1">
      <formula>Q8&gt;0</formula>
    </cfRule>
    <cfRule type="expression" dxfId="253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0" priority="37">
      <formula>F25&gt;0</formula>
    </cfRule>
    <cfRule type="expression" dxfId="2529" priority="38">
      <formula>F25&lt;0</formula>
    </cfRule>
  </conditionalFormatting>
  <conditionalFormatting sqref="Q7">
    <cfRule type="expression" dxfId="2528" priority="35">
      <formula>Q7&gt;0</formula>
    </cfRule>
    <cfRule type="expression" dxfId="2527" priority="36">
      <formula>Q7&lt;0</formula>
    </cfRule>
  </conditionalFormatting>
  <conditionalFormatting sqref="Q8">
    <cfRule type="expression" dxfId="2526" priority="33">
      <formula>Q8&gt;0</formula>
    </cfRule>
    <cfRule type="expression" dxfId="2525" priority="34">
      <formula>Q8&lt;0</formula>
    </cfRule>
  </conditionalFormatting>
  <conditionalFormatting sqref="F44:F46">
    <cfRule type="expression" dxfId="2524" priority="31">
      <formula>F44&gt;0</formula>
    </cfRule>
    <cfRule type="expression" dxfId="2523" priority="32">
      <formula>F44&lt;0</formula>
    </cfRule>
  </conditionalFormatting>
  <conditionalFormatting sqref="H44:H46">
    <cfRule type="expression" dxfId="2522" priority="29">
      <formula>H44&gt;0</formula>
    </cfRule>
    <cfRule type="expression" dxfId="2521" priority="30">
      <formula>H44&lt;0</formula>
    </cfRule>
  </conditionalFormatting>
  <conditionalFormatting sqref="F89:F110">
    <cfRule type="expression" dxfId="2520" priority="27">
      <formula>F89&gt;0</formula>
    </cfRule>
    <cfRule type="expression" dxfId="2519" priority="28">
      <formula>F89&lt;0</formula>
    </cfRule>
  </conditionalFormatting>
  <conditionalFormatting sqref="H89:H110">
    <cfRule type="expression" dxfId="2518" priority="25">
      <formula>H89&gt;0</formula>
    </cfRule>
    <cfRule type="expression" dxfId="2517" priority="26">
      <formula>H89&lt;0</formula>
    </cfRule>
  </conditionalFormatting>
  <conditionalFormatting sqref="Q10">
    <cfRule type="expression" dxfId="2516" priority="23">
      <formula>Q10&gt;0</formula>
    </cfRule>
    <cfRule type="expression" dxfId="2515" priority="24">
      <formula>Q10&lt;0</formula>
    </cfRule>
  </conditionalFormatting>
  <conditionalFormatting sqref="J25:J38">
    <cfRule type="expression" dxfId="2514" priority="21">
      <formula>J25&gt;0</formula>
    </cfRule>
    <cfRule type="expression" dxfId="2513" priority="22">
      <formula>J25&lt;0</formula>
    </cfRule>
  </conditionalFormatting>
  <conditionalFormatting sqref="K25:K38">
    <cfRule type="expression" dxfId="2512" priority="19">
      <formula>K25&gt;0</formula>
    </cfRule>
    <cfRule type="expression" dxfId="2511" priority="20">
      <formula>K25&lt;0</formula>
    </cfRule>
  </conditionalFormatting>
  <conditionalFormatting sqref="L25:L38">
    <cfRule type="expression" dxfId="2510" priority="17">
      <formula>L25&gt;0</formula>
    </cfRule>
    <cfRule type="expression" dxfId="2509" priority="18">
      <formula>L25&lt;0</formula>
    </cfRule>
  </conditionalFormatting>
  <conditionalFormatting sqref="J40">
    <cfRule type="expression" dxfId="2508" priority="15">
      <formula>J40&gt;0</formula>
    </cfRule>
    <cfRule type="expression" dxfId="2507" priority="16">
      <formula>J40&lt;0</formula>
    </cfRule>
  </conditionalFormatting>
  <conditionalFormatting sqref="L39">
    <cfRule type="expression" dxfId="2506" priority="11">
      <formula>L39&gt;0</formula>
    </cfRule>
    <cfRule type="expression" dxfId="2505" priority="12">
      <formula>L39&lt;0</formula>
    </cfRule>
  </conditionalFormatting>
  <conditionalFormatting sqref="F39">
    <cfRule type="expression" dxfId="2504" priority="9">
      <formula>F39&gt;0</formula>
    </cfRule>
    <cfRule type="expression" dxfId="2503" priority="10">
      <formula>F39&lt;0</formula>
    </cfRule>
  </conditionalFormatting>
  <conditionalFormatting sqref="H39">
    <cfRule type="expression" dxfId="2502" priority="7">
      <formula>H39&gt;0</formula>
    </cfRule>
    <cfRule type="expression" dxfId="2501" priority="8">
      <formula>H39&lt;0</formula>
    </cfRule>
  </conditionalFormatting>
  <conditionalFormatting sqref="J41">
    <cfRule type="expression" dxfId="2500" priority="5">
      <formula>J41&gt;0</formula>
    </cfRule>
    <cfRule type="expression" dxfId="2499" priority="6">
      <formula>J41&lt;0</formula>
    </cfRule>
  </conditionalFormatting>
  <conditionalFormatting sqref="J43">
    <cfRule type="expression" dxfId="2498" priority="3">
      <formula>J43&gt;0</formula>
    </cfRule>
    <cfRule type="expression" dxfId="2497" priority="4">
      <formula>J43&lt;0</formula>
    </cfRule>
  </conditionalFormatting>
  <conditionalFormatting sqref="J44">
    <cfRule type="expression" dxfId="2496" priority="1">
      <formula>J44&gt;0</formula>
    </cfRule>
    <cfRule type="expression" dxfId="249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4" priority="31">
      <formula>F29&gt;0</formula>
    </cfRule>
    <cfRule type="expression" dxfId="2493" priority="32">
      <formula>F29&lt;0</formula>
    </cfRule>
  </conditionalFormatting>
  <conditionalFormatting sqref="F29 F31:F35">
    <cfRule type="expression" dxfId="2492" priority="33">
      <formula>F29&gt;0</formula>
    </cfRule>
    <cfRule type="expression" dxfId="2491" priority="34">
      <formula>F29&lt;0</formula>
    </cfRule>
  </conditionalFormatting>
  <conditionalFormatting sqref="H29 H31:H35">
    <cfRule type="expression" dxfId="2490" priority="29">
      <formula>H29&gt;0</formula>
    </cfRule>
    <cfRule type="expression" dxfId="2489" priority="30">
      <formula>H29&lt;0</formula>
    </cfRule>
  </conditionalFormatting>
  <conditionalFormatting sqref="F21:F28">
    <cfRule type="expression" dxfId="2488" priority="27">
      <formula>F21&gt;0</formula>
    </cfRule>
    <cfRule type="expression" dxfId="2487" priority="28">
      <formula>F21&lt;0</formula>
    </cfRule>
  </conditionalFormatting>
  <conditionalFormatting sqref="H21:H28">
    <cfRule type="expression" dxfId="2486" priority="25">
      <formula>H21&gt;0</formula>
    </cfRule>
    <cfRule type="expression" dxfId="2485" priority="26">
      <formula>H21&lt;0</formula>
    </cfRule>
  </conditionalFormatting>
  <conditionalFormatting sqref="Q8">
    <cfRule type="expression" dxfId="2484" priority="21">
      <formula>Q8&gt;0</formula>
    </cfRule>
    <cfRule type="expression" dxfId="2483" priority="22">
      <formula>Q8&lt;0</formula>
    </cfRule>
  </conditionalFormatting>
  <conditionalFormatting sqref="Q7">
    <cfRule type="expression" dxfId="2482" priority="23">
      <formula>Q7&gt;0</formula>
    </cfRule>
    <cfRule type="expression" dxfId="2481" priority="24">
      <formula>Q7&lt;0</formula>
    </cfRule>
  </conditionalFormatting>
  <conditionalFormatting sqref="F30">
    <cfRule type="expression" dxfId="2480" priority="19">
      <formula>F30&gt;0</formula>
    </cfRule>
    <cfRule type="expression" dxfId="2479" priority="20">
      <formula>F30&lt;0</formula>
    </cfRule>
  </conditionalFormatting>
  <conditionalFormatting sqref="H30">
    <cfRule type="expression" dxfId="2478" priority="17">
      <formula>H30&gt;0</formula>
    </cfRule>
    <cfRule type="expression" dxfId="2477" priority="18">
      <formula>H30&lt;0</formula>
    </cfRule>
  </conditionalFormatting>
  <conditionalFormatting sqref="F68 F70:F74">
    <cfRule type="expression" dxfId="2476" priority="13">
      <formula>F68&gt;0</formula>
    </cfRule>
    <cfRule type="expression" dxfId="2475" priority="14">
      <formula>F68&lt;0</formula>
    </cfRule>
  </conditionalFormatting>
  <conditionalFormatting sqref="F68 F70:F74">
    <cfRule type="expression" dxfId="2474" priority="15">
      <formula>F68&gt;0</formula>
    </cfRule>
    <cfRule type="expression" dxfId="2473" priority="16">
      <formula>F68&lt;0</formula>
    </cfRule>
  </conditionalFormatting>
  <conditionalFormatting sqref="H68 H70:H74">
    <cfRule type="expression" dxfId="2472" priority="11">
      <formula>H68&gt;0</formula>
    </cfRule>
    <cfRule type="expression" dxfId="2471" priority="12">
      <formula>H68&lt;0</formula>
    </cfRule>
  </conditionalFormatting>
  <conditionalFormatting sqref="F60:F67">
    <cfRule type="expression" dxfId="2470" priority="9">
      <formula>F60&gt;0</formula>
    </cfRule>
    <cfRule type="expression" dxfId="2469" priority="10">
      <formula>F60&lt;0</formula>
    </cfRule>
  </conditionalFormatting>
  <conditionalFormatting sqref="H60:H67">
    <cfRule type="expression" dxfId="2468" priority="7">
      <formula>H60&gt;0</formula>
    </cfRule>
    <cfRule type="expression" dxfId="2467" priority="8">
      <formula>H60&lt;0</formula>
    </cfRule>
  </conditionalFormatting>
  <conditionalFormatting sqref="F69">
    <cfRule type="expression" dxfId="2466" priority="5">
      <formula>F69&gt;0</formula>
    </cfRule>
    <cfRule type="expression" dxfId="2465" priority="6">
      <formula>F69&lt;0</formula>
    </cfRule>
  </conditionalFormatting>
  <conditionalFormatting sqref="H69">
    <cfRule type="expression" dxfId="2464" priority="3">
      <formula>H69&gt;0</formula>
    </cfRule>
    <cfRule type="expression" dxfId="2463" priority="4">
      <formula>H69&lt;0</formula>
    </cfRule>
  </conditionalFormatting>
  <conditionalFormatting sqref="Q10">
    <cfRule type="expression" dxfId="2462" priority="1">
      <formula>Q10&gt;0</formula>
    </cfRule>
    <cfRule type="expression" dxfId="24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0" priority="11">
      <formula>F33&gt;0</formula>
    </cfRule>
    <cfRule type="expression" dxfId="2459" priority="12">
      <formula>F33&lt;0</formula>
    </cfRule>
  </conditionalFormatting>
  <conditionalFormatting sqref="Q7">
    <cfRule type="expression" dxfId="2458" priority="9">
      <formula>Q7&gt;0</formula>
    </cfRule>
    <cfRule type="expression" dxfId="2457" priority="10">
      <formula>Q7&lt;0</formula>
    </cfRule>
  </conditionalFormatting>
  <conditionalFormatting sqref="Q8">
    <cfRule type="expression" dxfId="2456" priority="7">
      <formula>Q8&gt;0</formula>
    </cfRule>
    <cfRule type="expression" dxfId="2455" priority="8">
      <formula>Q8&lt;0</formula>
    </cfRule>
  </conditionalFormatting>
  <conditionalFormatting sqref="F25:F32">
    <cfRule type="expression" dxfId="2454" priority="5">
      <formula>F25&gt;0</formula>
    </cfRule>
    <cfRule type="expression" dxfId="2453" priority="6">
      <formula>F25&lt;0</formula>
    </cfRule>
  </conditionalFormatting>
  <conditionalFormatting sqref="H25:H32">
    <cfRule type="expression" dxfId="2452" priority="3">
      <formula>H25&gt;0</formula>
    </cfRule>
    <cfRule type="expression" dxfId="2451" priority="4">
      <formula>H25&lt;0</formula>
    </cfRule>
  </conditionalFormatting>
  <conditionalFormatting sqref="Q10">
    <cfRule type="expression" dxfId="2450" priority="1">
      <formula>Q10&gt;0</formula>
    </cfRule>
    <cfRule type="expression" dxfId="244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1215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8" priority="75">
      <formula>F32&gt;0</formula>
    </cfRule>
    <cfRule type="expression" dxfId="2447" priority="76">
      <formula>F32&lt;0</formula>
    </cfRule>
  </conditionalFormatting>
  <conditionalFormatting sqref="Q7">
    <cfRule type="expression" dxfId="2446" priority="73">
      <formula>Q7&gt;0</formula>
    </cfRule>
    <cfRule type="expression" dxfId="2445" priority="74">
      <formula>Q7&lt;0</formula>
    </cfRule>
  </conditionalFormatting>
  <conditionalFormatting sqref="Q8">
    <cfRule type="expression" dxfId="2444" priority="71">
      <formula>Q8&gt;0</formula>
    </cfRule>
    <cfRule type="expression" dxfId="244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2" priority="63">
      <formula>M58&gt;0</formula>
    </cfRule>
    <cfRule type="expression" dxfId="2441" priority="64">
      <formula>M58&lt;0</formula>
    </cfRule>
  </conditionalFormatting>
  <conditionalFormatting sqref="Q10">
    <cfRule type="expression" dxfId="2440" priority="61">
      <formula>Q10&gt;0</formula>
    </cfRule>
    <cfRule type="expression" dxfId="2439" priority="62">
      <formula>Q10&lt;0</formula>
    </cfRule>
  </conditionalFormatting>
  <conditionalFormatting sqref="F29:F31">
    <cfRule type="expression" dxfId="2438" priority="59">
      <formula>F29&gt;0</formula>
    </cfRule>
    <cfRule type="expression" dxfId="2437" priority="60">
      <formula>F29&lt;0</formula>
    </cfRule>
  </conditionalFormatting>
  <conditionalFormatting sqref="H29:H31">
    <cfRule type="expression" dxfId="2436" priority="57">
      <formula>H29&gt;0</formula>
    </cfRule>
    <cfRule type="expression" dxfId="2435" priority="58">
      <formula>H29&lt;0</formula>
    </cfRule>
  </conditionalFormatting>
  <conditionalFormatting sqref="F83:F94">
    <cfRule type="expression" dxfId="2434" priority="55">
      <formula>F83&gt;0</formula>
    </cfRule>
    <cfRule type="expression" dxfId="2433" priority="56">
      <formula>F83&lt;0</formula>
    </cfRule>
  </conditionalFormatting>
  <conditionalFormatting sqref="H83:H94">
    <cfRule type="expression" dxfId="2432" priority="53">
      <formula>H83&gt;0</formula>
    </cfRule>
    <cfRule type="expression" dxfId="2431" priority="54">
      <formula>H83&lt;0</formula>
    </cfRule>
  </conditionalFormatting>
  <conditionalFormatting sqref="J41">
    <cfRule type="expression" dxfId="2430" priority="51">
      <formula>J41&gt;0</formula>
    </cfRule>
    <cfRule type="expression" dxfId="2429" priority="52">
      <formula>J41&lt;0</formula>
    </cfRule>
  </conditionalFormatting>
  <conditionalFormatting sqref="J39:J47">
    <cfRule type="expression" dxfId="2428" priority="49">
      <formula>J39&gt;0</formula>
    </cfRule>
    <cfRule type="expression" dxfId="2427" priority="50">
      <formula>J39&lt;0</formula>
    </cfRule>
  </conditionalFormatting>
  <conditionalFormatting sqref="F48:F51 H48:H51">
    <cfRule type="expression" dxfId="2426" priority="47">
      <formula>F48&gt;0</formula>
    </cfRule>
    <cfRule type="expression" dxfId="2425" priority="48">
      <formula>F48&lt;0</formula>
    </cfRule>
  </conditionalFormatting>
  <conditionalFormatting sqref="J48:J57">
    <cfRule type="expression" dxfId="2424" priority="45">
      <formula>J48&gt;0</formula>
    </cfRule>
    <cfRule type="expression" dxfId="2423" priority="46">
      <formula>J48&lt;0</formula>
    </cfRule>
  </conditionalFormatting>
  <conditionalFormatting sqref="K45:K52">
    <cfRule type="expression" dxfId="2422" priority="43">
      <formula>K45&gt;0</formula>
    </cfRule>
    <cfRule type="expression" dxfId="2421" priority="44">
      <formula>K45&lt;0</formula>
    </cfRule>
  </conditionalFormatting>
  <conditionalFormatting sqref="K45:K52">
    <cfRule type="expression" dxfId="2420" priority="41">
      <formula>K45&gt;0</formula>
    </cfRule>
    <cfRule type="expression" dxfId="2419" priority="42">
      <formula>K45&lt;0</formula>
    </cfRule>
  </conditionalFormatting>
  <conditionalFormatting sqref="F102:F118 H102:H118 H120:H128 F120:F128">
    <cfRule type="expression" dxfId="2418" priority="37">
      <formula>F102&gt;0</formula>
    </cfRule>
    <cfRule type="expression" dxfId="2417" priority="38">
      <formula>F102&lt;0</formula>
    </cfRule>
  </conditionalFormatting>
  <conditionalFormatting sqref="F96:F101">
    <cfRule type="expression" dxfId="2416" priority="35">
      <formula>F96&gt;0</formula>
    </cfRule>
    <cfRule type="expression" dxfId="2415" priority="36">
      <formula>F96&lt;0</formula>
    </cfRule>
  </conditionalFormatting>
  <conditionalFormatting sqref="H96:H101">
    <cfRule type="expression" dxfId="2414" priority="33">
      <formula>H96&gt;0</formula>
    </cfRule>
    <cfRule type="expression" dxfId="2413" priority="34">
      <formula>H96&lt;0</formula>
    </cfRule>
  </conditionalFormatting>
  <conditionalFormatting sqref="J112">
    <cfRule type="expression" dxfId="2412" priority="31">
      <formula>J112&gt;0</formula>
    </cfRule>
    <cfRule type="expression" dxfId="2411" priority="32">
      <formula>J112&lt;0</formula>
    </cfRule>
  </conditionalFormatting>
  <conditionalFormatting sqref="J110:J118 J120">
    <cfRule type="expression" dxfId="2410" priority="29">
      <formula>J110&gt;0</formula>
    </cfRule>
    <cfRule type="expression" dxfId="2409" priority="30">
      <formula>J110&lt;0</formula>
    </cfRule>
  </conditionalFormatting>
  <conditionalFormatting sqref="F119 H119">
    <cfRule type="expression" dxfId="2408" priority="27">
      <formula>F119&gt;0</formula>
    </cfRule>
    <cfRule type="expression" dxfId="2407" priority="28">
      <formula>F119&lt;0</formula>
    </cfRule>
  </conditionalFormatting>
  <conditionalFormatting sqref="J119">
    <cfRule type="expression" dxfId="2406" priority="25">
      <formula>J119&gt;0</formula>
    </cfRule>
    <cfRule type="expression" dxfId="2405" priority="26">
      <formula>J119&lt;0</formula>
    </cfRule>
  </conditionalFormatting>
  <conditionalFormatting sqref="K112:K123">
    <cfRule type="expression" dxfId="2404" priority="23">
      <formula>K112&gt;0</formula>
    </cfRule>
    <cfRule type="expression" dxfId="2403" priority="24">
      <formula>K112&lt;0</formula>
    </cfRule>
  </conditionalFormatting>
  <conditionalFormatting sqref="K110:K123">
    <cfRule type="expression" dxfId="2402" priority="21">
      <formula>K110&gt;0</formula>
    </cfRule>
    <cfRule type="expression" dxfId="2401" priority="22">
      <formula>K110&lt;0</formula>
    </cfRule>
  </conditionalFormatting>
  <conditionalFormatting sqref="J121">
    <cfRule type="expression" dxfId="2400" priority="19">
      <formula>J121&gt;0</formula>
    </cfRule>
    <cfRule type="expression" dxfId="2399" priority="20">
      <formula>J121&lt;0</formula>
    </cfRule>
  </conditionalFormatting>
  <conditionalFormatting sqref="F25:F28">
    <cfRule type="expression" dxfId="2398" priority="17">
      <formula>F25&gt;0</formula>
    </cfRule>
    <cfRule type="expression" dxfId="2397" priority="18">
      <formula>F25&lt;0</formula>
    </cfRule>
  </conditionalFormatting>
  <conditionalFormatting sqref="H25:H28">
    <cfRule type="expression" dxfId="2396" priority="15">
      <formula>H25&gt;0</formula>
    </cfRule>
    <cfRule type="expression" dxfId="2395" priority="16">
      <formula>H25&lt;0</formula>
    </cfRule>
  </conditionalFormatting>
  <conditionalFormatting sqref="J27:J29">
    <cfRule type="expression" dxfId="2394" priority="13">
      <formula>J27&gt;0</formula>
    </cfRule>
    <cfRule type="expression" dxfId="2393" priority="14">
      <formula>J27&lt;0</formula>
    </cfRule>
  </conditionalFormatting>
  <conditionalFormatting sqref="J30:J31">
    <cfRule type="expression" dxfId="2392" priority="11">
      <formula>J30&gt;0</formula>
    </cfRule>
    <cfRule type="expression" dxfId="2391" priority="12">
      <formula>J30&lt;0</formula>
    </cfRule>
  </conditionalFormatting>
  <conditionalFormatting sqref="J33">
    <cfRule type="expression" dxfId="2390" priority="9">
      <formula>J33&gt;0</formula>
    </cfRule>
    <cfRule type="expression" dxfId="2389" priority="10">
      <formula>J33&lt;0</formula>
    </cfRule>
  </conditionalFormatting>
  <conditionalFormatting sqref="J34">
    <cfRule type="expression" dxfId="2388" priority="7">
      <formula>J34&gt;0</formula>
    </cfRule>
    <cfRule type="expression" dxfId="2387" priority="8">
      <formula>J34&lt;0</formula>
    </cfRule>
  </conditionalFormatting>
  <conditionalFormatting sqref="J35:J43">
    <cfRule type="expression" dxfId="2386" priority="5">
      <formula>J35&gt;0</formula>
    </cfRule>
    <cfRule type="expression" dxfId="238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4" priority="1">
      <formula>Q9&gt;0</formula>
    </cfRule>
    <cfRule type="expression" dxfId="238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2" priority="15">
      <formula>F39&gt;0</formula>
    </cfRule>
    <cfRule type="expression" dxfId="2381" priority="16">
      <formula>F39&lt;0</formula>
    </cfRule>
  </conditionalFormatting>
  <conditionalFormatting sqref="Q7">
    <cfRule type="expression" dxfId="2380" priority="13">
      <formula>Q7&gt;0</formula>
    </cfRule>
    <cfRule type="expression" dxfId="2379" priority="14">
      <formula>Q7&lt;0</formula>
    </cfRule>
  </conditionalFormatting>
  <conditionalFormatting sqref="Q8">
    <cfRule type="expression" dxfId="2378" priority="11">
      <formula>Q8&gt;0</formula>
    </cfRule>
    <cfRule type="expression" dxfId="2377" priority="12">
      <formula>Q8&lt;0</formula>
    </cfRule>
  </conditionalFormatting>
  <conditionalFormatting sqref="F25:F38">
    <cfRule type="expression" dxfId="2376" priority="9">
      <formula>F25&gt;0</formula>
    </cfRule>
    <cfRule type="expression" dxfId="2375" priority="10">
      <formula>F25&lt;0</formula>
    </cfRule>
  </conditionalFormatting>
  <conditionalFormatting sqref="H25:H38">
    <cfRule type="expression" dxfId="2374" priority="7">
      <formula>H25&gt;0</formula>
    </cfRule>
    <cfRule type="expression" dxfId="2373" priority="8">
      <formula>H25&lt;0</formula>
    </cfRule>
  </conditionalFormatting>
  <conditionalFormatting sqref="M55">
    <cfRule type="expression" dxfId="2372" priority="3">
      <formula>M55&gt;0</formula>
    </cfRule>
    <cfRule type="expression" dxfId="2371" priority="4">
      <formula>M55&lt;0</formula>
    </cfRule>
  </conditionalFormatting>
  <conditionalFormatting sqref="Q10">
    <cfRule type="expression" dxfId="2370" priority="1">
      <formula>Q10&gt;0</formula>
    </cfRule>
    <cfRule type="expression" dxfId="236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8" priority="27">
      <formula>F27&gt;0</formula>
    </cfRule>
    <cfRule type="expression" dxfId="2367" priority="28">
      <formula>F27&lt;0</formula>
    </cfRule>
  </conditionalFormatting>
  <conditionalFormatting sqref="Q8">
    <cfRule type="expression" dxfId="2366" priority="15">
      <formula>Q8&gt;0</formula>
    </cfRule>
    <cfRule type="expression" dxfId="2365" priority="16">
      <formula>Q8&lt;0</formula>
    </cfRule>
  </conditionalFormatting>
  <conditionalFormatting sqref="Q7">
    <cfRule type="expression" dxfId="2364" priority="17">
      <formula>Q7&gt;0</formula>
    </cfRule>
    <cfRule type="expression" dxfId="2363" priority="18">
      <formula>Q7&lt;0</formula>
    </cfRule>
  </conditionalFormatting>
  <conditionalFormatting sqref="F37:F38">
    <cfRule type="expression" dxfId="2362" priority="13">
      <formula>F37&gt;0</formula>
    </cfRule>
    <cfRule type="expression" dxfId="2361" priority="14">
      <formula>F37&lt;0</formula>
    </cfRule>
  </conditionalFormatting>
  <conditionalFormatting sqref="H37:H38">
    <cfRule type="expression" dxfId="2360" priority="11">
      <formula>H37&gt;0</formula>
    </cfRule>
    <cfRule type="expression" dxfId="2359" priority="12">
      <formula>H37&lt;0</formula>
    </cfRule>
  </conditionalFormatting>
  <conditionalFormatting sqref="F23:F26 H23:H26">
    <cfRule type="expression" dxfId="2358" priority="9">
      <formula>F23&gt;0</formula>
    </cfRule>
    <cfRule type="expression" dxfId="2357" priority="10">
      <formula>F23&lt;0</formula>
    </cfRule>
  </conditionalFormatting>
  <conditionalFormatting sqref="Q10">
    <cfRule type="expression" dxfId="2356" priority="3">
      <formula>Q10&gt;0</formula>
    </cfRule>
    <cfRule type="expression" dxfId="2355" priority="4">
      <formula>Q10&lt;0</formula>
    </cfRule>
  </conditionalFormatting>
  <conditionalFormatting sqref="F22 H22">
    <cfRule type="expression" dxfId="2354" priority="1">
      <formula>F22&gt;0</formula>
    </cfRule>
    <cfRule type="expression" dxfId="2353" priority="2">
      <formula>F22&lt;0</formula>
    </cfRule>
  </conditionalFormatting>
  <conditionalFormatting sqref="M41">
    <cfRule type="expression" dxfId="2352" priority="5">
      <formula>M41&gt;0</formula>
    </cfRule>
    <cfRule type="expression" dxfId="235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0" priority="29">
      <formula>F25&gt;0</formula>
    </cfRule>
    <cfRule type="expression" dxfId="2349" priority="30">
      <formula>F25&lt;0</formula>
    </cfRule>
  </conditionalFormatting>
  <conditionalFormatting sqref="Q7">
    <cfRule type="expression" dxfId="2348" priority="27">
      <formula>Q7&gt;0</formula>
    </cfRule>
    <cfRule type="expression" dxfId="2347" priority="28">
      <formula>Q7&lt;0</formula>
    </cfRule>
  </conditionalFormatting>
  <conditionalFormatting sqref="Q8">
    <cfRule type="expression" dxfId="2346" priority="25">
      <formula>Q8&gt;0</formula>
    </cfRule>
    <cfRule type="expression" dxfId="2345" priority="26">
      <formula>Q8&lt;0</formula>
    </cfRule>
  </conditionalFormatting>
  <conditionalFormatting sqref="Q10">
    <cfRule type="expression" dxfId="2344" priority="13">
      <formula>Q10&gt;0</formula>
    </cfRule>
    <cfRule type="expression" dxfId="2343" priority="14">
      <formula>Q10&lt;0</formula>
    </cfRule>
  </conditionalFormatting>
  <conditionalFormatting sqref="M46">
    <cfRule type="expression" dxfId="2342" priority="11">
      <formula>M46&gt;0</formula>
    </cfRule>
    <cfRule type="expression" dxfId="2341" priority="12">
      <formula>M46&lt;0</formula>
    </cfRule>
  </conditionalFormatting>
  <conditionalFormatting sqref="F80:F88 H80:H88">
    <cfRule type="expression" dxfId="2340" priority="9">
      <formula>F80&gt;0</formula>
    </cfRule>
    <cfRule type="expression" dxfId="2339" priority="10">
      <formula>F80&lt;0</formula>
    </cfRule>
  </conditionalFormatting>
  <conditionalFormatting sqref="F75:F79">
    <cfRule type="expression" dxfId="2338" priority="7">
      <formula>F75&gt;0</formula>
    </cfRule>
    <cfRule type="expression" dxfId="2337" priority="8">
      <formula>F75&lt;0</formula>
    </cfRule>
  </conditionalFormatting>
  <conditionalFormatting sqref="H75:H79">
    <cfRule type="expression" dxfId="2336" priority="5">
      <formula>H75&gt;0</formula>
    </cfRule>
    <cfRule type="expression" dxfId="2335" priority="6">
      <formula>H75&lt;0</formula>
    </cfRule>
  </conditionalFormatting>
  <conditionalFormatting sqref="F71:F74">
    <cfRule type="expression" dxfId="2334" priority="3">
      <formula>F71&gt;0</formula>
    </cfRule>
    <cfRule type="expression" dxfId="2333" priority="4">
      <formula>F71&lt;0</formula>
    </cfRule>
  </conditionalFormatting>
  <conditionalFormatting sqref="H71:H74">
    <cfRule type="expression" dxfId="2332" priority="1">
      <formula>H71&gt;0</formula>
    </cfRule>
    <cfRule type="expression" dxfId="233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0" priority="21">
      <formula>F47&gt;0</formula>
    </cfRule>
    <cfRule type="expression" dxfId="2329" priority="22">
      <formula>F47&lt;0</formula>
    </cfRule>
  </conditionalFormatting>
  <conditionalFormatting sqref="Q7">
    <cfRule type="expression" dxfId="2328" priority="19">
      <formula>Q7&gt;0</formula>
    </cfRule>
    <cfRule type="expression" dxfId="2327" priority="20">
      <formula>Q7&lt;0</formula>
    </cfRule>
  </conditionalFormatting>
  <conditionalFormatting sqref="Q8">
    <cfRule type="expression" dxfId="2326" priority="17">
      <formula>Q8&gt;0</formula>
    </cfRule>
    <cfRule type="expression" dxfId="2325" priority="18">
      <formula>Q8&lt;0</formula>
    </cfRule>
  </conditionalFormatting>
  <conditionalFormatting sqref="F25:F46">
    <cfRule type="expression" dxfId="2324" priority="15">
      <formula>F25&gt;0</formula>
    </cfRule>
    <cfRule type="expression" dxfId="2323" priority="16">
      <formula>F25&lt;0</formula>
    </cfRule>
  </conditionalFormatting>
  <conditionalFormatting sqref="H25:H46">
    <cfRule type="expression" dxfId="2322" priority="13">
      <formula>H25&gt;0</formula>
    </cfRule>
    <cfRule type="expression" dxfId="2321" priority="14">
      <formula>H25&lt;0</formula>
    </cfRule>
  </conditionalFormatting>
  <conditionalFormatting sqref="F89:F110">
    <cfRule type="expression" dxfId="2320" priority="11">
      <formula>F89&gt;0</formula>
    </cfRule>
    <cfRule type="expression" dxfId="2319" priority="12">
      <formula>F89&lt;0</formula>
    </cfRule>
  </conditionalFormatting>
  <conditionalFormatting sqref="H89:H110">
    <cfRule type="expression" dxfId="2318" priority="9">
      <formula>H89&gt;0</formula>
    </cfRule>
    <cfRule type="expression" dxfId="2317" priority="10">
      <formula>H89&lt;0</formula>
    </cfRule>
  </conditionalFormatting>
  <conditionalFormatting sqref="Q10">
    <cfRule type="expression" dxfId="2316" priority="7">
      <formula>Q10&gt;0</formula>
    </cfRule>
    <cfRule type="expression" dxfId="2315" priority="8">
      <formula>Q10&lt;0</formula>
    </cfRule>
  </conditionalFormatting>
  <conditionalFormatting sqref="J25:J38">
    <cfRule type="expression" dxfId="2314" priority="5">
      <formula>J25&gt;0</formula>
    </cfRule>
    <cfRule type="expression" dxfId="2313" priority="6">
      <formula>J25&lt;0</formula>
    </cfRule>
  </conditionalFormatting>
  <conditionalFormatting sqref="K25:K38">
    <cfRule type="expression" dxfId="2312" priority="3">
      <formula>K25&gt;0</formula>
    </cfRule>
    <cfRule type="expression" dxfId="2311" priority="4">
      <formula>K25&lt;0</formula>
    </cfRule>
  </conditionalFormatting>
  <conditionalFormatting sqref="L25:L38">
    <cfRule type="expression" dxfId="2310" priority="1">
      <formula>L25&gt;0</formula>
    </cfRule>
    <cfRule type="expression" dxfId="23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8" priority="23">
      <formula>F34&gt;0</formula>
    </cfRule>
    <cfRule type="expression" dxfId="2307" priority="24">
      <formula>F34&lt;0</formula>
    </cfRule>
  </conditionalFormatting>
  <conditionalFormatting sqref="Q7">
    <cfRule type="expression" dxfId="2306" priority="21">
      <formula>Q7&gt;0</formula>
    </cfRule>
    <cfRule type="expression" dxfId="2305" priority="22">
      <formula>Q7&lt;0</formula>
    </cfRule>
  </conditionalFormatting>
  <conditionalFormatting sqref="Q8">
    <cfRule type="expression" dxfId="2304" priority="19">
      <formula>Q8&gt;0</formula>
    </cfRule>
    <cfRule type="expression" dxfId="2303" priority="20">
      <formula>Q8&lt;0</formula>
    </cfRule>
  </conditionalFormatting>
  <conditionalFormatting sqref="F25:F33">
    <cfRule type="expression" dxfId="2302" priority="17">
      <formula>F25&gt;0</formula>
    </cfRule>
    <cfRule type="expression" dxfId="2301" priority="18">
      <formula>F25&lt;0</formula>
    </cfRule>
  </conditionalFormatting>
  <conditionalFormatting sqref="H25:H33">
    <cfRule type="expression" dxfId="2300" priority="15">
      <formula>H25&gt;0</formula>
    </cfRule>
    <cfRule type="expression" dxfId="2299" priority="16">
      <formula>H25&lt;0</formula>
    </cfRule>
  </conditionalFormatting>
  <conditionalFormatting sqref="M46">
    <cfRule type="expression" dxfId="2298" priority="13">
      <formula>M46&gt;0</formula>
    </cfRule>
    <cfRule type="expression" dxfId="2297" priority="14">
      <formula>M46&lt;0</formula>
    </cfRule>
  </conditionalFormatting>
  <conditionalFormatting sqref="F79:F87 H79:H87">
    <cfRule type="expression" dxfId="2296" priority="11">
      <formula>F79&gt;0</formula>
    </cfRule>
    <cfRule type="expression" dxfId="2295" priority="12">
      <formula>F79&lt;0</formula>
    </cfRule>
  </conditionalFormatting>
  <conditionalFormatting sqref="F70:F78">
    <cfRule type="expression" dxfId="2294" priority="9">
      <formula>F70&gt;0</formula>
    </cfRule>
    <cfRule type="expression" dxfId="2293" priority="10">
      <formula>F70&lt;0</formula>
    </cfRule>
  </conditionalFormatting>
  <conditionalFormatting sqref="H70:H78">
    <cfRule type="expression" dxfId="2292" priority="7">
      <formula>H70&gt;0</formula>
    </cfRule>
    <cfRule type="expression" dxfId="2291" priority="8">
      <formula>H70&lt;0</formula>
    </cfRule>
  </conditionalFormatting>
  <conditionalFormatting sqref="J27:K27 J30:K30 J33:K33 J36:K36 J39:K39 J42:K42">
    <cfRule type="expression" dxfId="2290" priority="5">
      <formula>J27&gt;0</formula>
    </cfRule>
    <cfRule type="expression" dxfId="2289" priority="6">
      <formula>J27&lt;0</formula>
    </cfRule>
  </conditionalFormatting>
  <conditionalFormatting sqref="J28:K29 J31:K32 J34:K35 J37:K38 J40:K41">
    <cfRule type="expression" dxfId="2288" priority="3">
      <formula>J28&gt;0</formula>
    </cfRule>
    <cfRule type="expression" dxfId="2287" priority="4">
      <formula>J28&lt;0</formula>
    </cfRule>
  </conditionalFormatting>
  <conditionalFormatting sqref="L27:L42">
    <cfRule type="expression" dxfId="2286" priority="1">
      <formula>L27&gt;0</formula>
    </cfRule>
    <cfRule type="expression" dxfId="228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4" priority="9">
      <formula>F57&gt;0</formula>
    </cfRule>
    <cfRule type="expression" dxfId="2283" priority="10">
      <formula>F57&lt;0</formula>
    </cfRule>
  </conditionalFormatting>
  <conditionalFormatting sqref="Q7">
    <cfRule type="expression" dxfId="2282" priority="7">
      <formula>Q7&gt;0</formula>
    </cfRule>
    <cfRule type="expression" dxfId="2281" priority="8">
      <formula>Q7&lt;0</formula>
    </cfRule>
  </conditionalFormatting>
  <conditionalFormatting sqref="Q8">
    <cfRule type="expression" dxfId="2280" priority="5">
      <formula>Q8&gt;0</formula>
    </cfRule>
    <cfRule type="expression" dxfId="2279" priority="6">
      <formula>Q8&lt;0</formula>
    </cfRule>
  </conditionalFormatting>
  <conditionalFormatting sqref="F25:F56">
    <cfRule type="expression" dxfId="2278" priority="3">
      <formula>F25&gt;0</formula>
    </cfRule>
    <cfRule type="expression" dxfId="2277" priority="4">
      <formula>F25&lt;0</formula>
    </cfRule>
  </conditionalFormatting>
  <conditionalFormatting sqref="H25:H56">
    <cfRule type="expression" dxfId="2276" priority="1">
      <formula>H25&gt;0</formula>
    </cfRule>
    <cfRule type="expression" dxfId="227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51.91</v>
      </c>
      <c r="R4" s="495">
        <v>-2.41E-2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15572.999999999998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474.92999999999847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474.92999999999847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3.1456338459153951E-2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3.390483529185128E-2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5" si="6">C32*(E32-D32)</f>
        <v>98.999999999999488</v>
      </c>
      <c r="G32" s="39">
        <f t="shared" ref="G32:G35" si="7">D32*C32</f>
        <v>15234</v>
      </c>
      <c r="H32" s="222">
        <f t="shared" ref="H32:H35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57.100999999999999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56.581899999999997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56.062800000000003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55.543700000000001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55.0246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54.505499999999998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53.986399999999996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53.467299999999994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52.9482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52.429099999999998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51.91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51.390899999999995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50.871799999999993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50.352699999999999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49.833599999999997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49.314499999999995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48.795399999999994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48.276299999999999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47.757199999999997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47.238099999999996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46.719000000000001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4" priority="35">
      <formula>F47&gt;0</formula>
    </cfRule>
    <cfRule type="expression" dxfId="2273" priority="36">
      <formula>F47&lt;0</formula>
    </cfRule>
  </conditionalFormatting>
  <conditionalFormatting sqref="Q7">
    <cfRule type="expression" dxfId="2272" priority="33">
      <formula>Q7&gt;0</formula>
    </cfRule>
    <cfRule type="expression" dxfId="2271" priority="34">
      <formula>Q7&lt;0</formula>
    </cfRule>
  </conditionalFormatting>
  <conditionalFormatting sqref="Q8">
    <cfRule type="expression" dxfId="2270" priority="31">
      <formula>Q8&gt;0</formula>
    </cfRule>
    <cfRule type="expression" dxfId="2269" priority="32">
      <formula>Q8&lt;0</formula>
    </cfRule>
  </conditionalFormatting>
  <conditionalFormatting sqref="F30:F46">
    <cfRule type="expression" dxfId="2268" priority="29">
      <formula>F30&gt;0</formula>
    </cfRule>
    <cfRule type="expression" dxfId="2267" priority="30">
      <formula>F30&lt;0</formula>
    </cfRule>
  </conditionalFormatting>
  <conditionalFormatting sqref="H30:H46">
    <cfRule type="expression" dxfId="2266" priority="27">
      <formula>H30&gt;0</formula>
    </cfRule>
    <cfRule type="expression" dxfId="2265" priority="28">
      <formula>H30&lt;0</formula>
    </cfRule>
  </conditionalFormatting>
  <conditionalFormatting sqref="Q10">
    <cfRule type="expression" dxfId="2264" priority="25">
      <formula>Q10&gt;0</formula>
    </cfRule>
    <cfRule type="expression" dxfId="2263" priority="26">
      <formula>Q10&lt;0</formula>
    </cfRule>
  </conditionalFormatting>
  <conditionalFormatting sqref="J27:J38">
    <cfRule type="expression" dxfId="2262" priority="23">
      <formula>J27&gt;0</formula>
    </cfRule>
    <cfRule type="expression" dxfId="2261" priority="24">
      <formula>J27&lt;0</formula>
    </cfRule>
  </conditionalFormatting>
  <conditionalFormatting sqref="K27:K38">
    <cfRule type="expression" dxfId="2260" priority="21">
      <formula>K27&gt;0</formula>
    </cfRule>
    <cfRule type="expression" dxfId="2259" priority="22">
      <formula>K27&lt;0</formula>
    </cfRule>
  </conditionalFormatting>
  <conditionalFormatting sqref="L27:L38">
    <cfRule type="expression" dxfId="2258" priority="19">
      <formula>L27&gt;0</formula>
    </cfRule>
    <cfRule type="expression" dxfId="2257" priority="20">
      <formula>L27&lt;0</formula>
    </cfRule>
  </conditionalFormatting>
  <conditionalFormatting sqref="F89:F110">
    <cfRule type="expression" dxfId="2256" priority="17">
      <formula>F89&gt;0</formula>
    </cfRule>
    <cfRule type="expression" dxfId="2255" priority="18">
      <formula>F89&lt;0</formula>
    </cfRule>
  </conditionalFormatting>
  <conditionalFormatting sqref="H89:H110">
    <cfRule type="expression" dxfId="2254" priority="15">
      <formula>H89&gt;0</formula>
    </cfRule>
    <cfRule type="expression" dxfId="2253" priority="16">
      <formula>H89&lt;0</formula>
    </cfRule>
  </conditionalFormatting>
  <conditionalFormatting sqref="J89:J102">
    <cfRule type="expression" dxfId="2252" priority="13">
      <formula>J89&gt;0</formula>
    </cfRule>
    <cfRule type="expression" dxfId="2251" priority="14">
      <formula>J89&lt;0</formula>
    </cfRule>
  </conditionalFormatting>
  <conditionalFormatting sqref="K89:K102">
    <cfRule type="expression" dxfId="2250" priority="11">
      <formula>K89&gt;0</formula>
    </cfRule>
    <cfRule type="expression" dxfId="2249" priority="12">
      <formula>K89&lt;0</formula>
    </cfRule>
  </conditionalFormatting>
  <conditionalFormatting sqref="L89:L102">
    <cfRule type="expression" dxfId="2248" priority="9">
      <formula>L89&gt;0</formula>
    </cfRule>
    <cfRule type="expression" dxfId="2247" priority="10">
      <formula>L89&lt;0</formula>
    </cfRule>
  </conditionalFormatting>
  <conditionalFormatting sqref="F29">
    <cfRule type="expression" dxfId="2246" priority="7">
      <formula>F29&gt;0</formula>
    </cfRule>
    <cfRule type="expression" dxfId="2245" priority="8">
      <formula>F29&lt;0</formula>
    </cfRule>
  </conditionalFormatting>
  <conditionalFormatting sqref="H29">
    <cfRule type="expression" dxfId="2244" priority="5">
      <formula>H29&gt;0</formula>
    </cfRule>
    <cfRule type="expression" dxfId="2243" priority="6">
      <formula>H29&lt;0</formula>
    </cfRule>
  </conditionalFormatting>
  <conditionalFormatting sqref="F25:F28 H25:H28">
    <cfRule type="expression" dxfId="2242" priority="1">
      <formula>F25&gt;0</formula>
    </cfRule>
    <cfRule type="expression" dxfId="224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1120</v>
      </c>
      <c r="U2" t="s">
        <v>1237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1245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74.53</v>
      </c>
      <c r="R4" s="475">
        <v>1.1000000000000001E-3</v>
      </c>
      <c r="T4" s="156" t="s">
        <v>1252</v>
      </c>
      <c r="U4" s="1" t="s">
        <v>1253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7453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1820.1099999999951</v>
      </c>
      <c r="R7" s="29">
        <v>43346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1622.8999999999996</v>
      </c>
      <c r="U8" s="475" t="s">
        <v>1250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0.27836572271487614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2.6834831611431638E-2</v>
      </c>
      <c r="R11">
        <v>0.5</v>
      </c>
    </row>
    <row r="12" spans="1:21" x14ac:dyDescent="0.25">
      <c r="H12" s="70"/>
      <c r="O12" s="11" t="s">
        <v>925</v>
      </c>
      <c r="Q12" s="1" t="s">
        <v>1268</v>
      </c>
    </row>
    <row r="13" spans="1:21" x14ac:dyDescent="0.25">
      <c r="H13" s="70"/>
      <c r="O13" s="11" t="s">
        <v>952</v>
      </c>
      <c r="Q13" s="2">
        <f>Q4/(6.87+7.08)*2</f>
        <v>10.685304659498209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81.983000000000004</v>
      </c>
    </row>
    <row r="22" spans="1:16" x14ac:dyDescent="0.25">
      <c r="O22" s="81">
        <v>1.0900000000000001</v>
      </c>
      <c r="P22" s="81">
        <f t="shared" ref="P22:P41" si="0">O22*$Q$4</f>
        <v>81.237700000000004</v>
      </c>
    </row>
    <row r="23" spans="1:16" x14ac:dyDescent="0.25">
      <c r="O23" s="81">
        <v>1.08</v>
      </c>
      <c r="P23" s="81">
        <f t="shared" si="0"/>
        <v>80.492400000000004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79.747100000000003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79.001800000000003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78.256500000000003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77.511200000000002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76.765900000000002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76.020600000000002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75.275300000000001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74.53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73.784700000000001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73.039400000000001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72.2941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71.5488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70.8035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70.058199999999999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69.312899999999999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68.567599999999999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67.822299999999998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67.076999999999998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0" priority="21">
      <formula>F57&gt;0</formula>
    </cfRule>
    <cfRule type="expression" dxfId="2239" priority="22">
      <formula>F57&lt;0</formula>
    </cfRule>
  </conditionalFormatting>
  <conditionalFormatting sqref="Q7">
    <cfRule type="expression" dxfId="2238" priority="19">
      <formula>Q7&gt;0</formula>
    </cfRule>
    <cfRule type="expression" dxfId="2237" priority="20">
      <formula>Q7&lt;0</formula>
    </cfRule>
  </conditionalFormatting>
  <conditionalFormatting sqref="Q8">
    <cfRule type="expression" dxfId="2236" priority="17">
      <formula>Q8&gt;0</formula>
    </cfRule>
    <cfRule type="expression" dxfId="2235" priority="18">
      <formula>Q8&lt;0</formula>
    </cfRule>
  </conditionalFormatting>
  <conditionalFormatting sqref="M58">
    <cfRule type="expression" dxfId="2234" priority="11">
      <formula>M58&gt;0</formula>
    </cfRule>
    <cfRule type="expression" dxfId="2233" priority="12">
      <formula>M58&lt;0</formula>
    </cfRule>
  </conditionalFormatting>
  <conditionalFormatting sqref="F84:F115">
    <cfRule type="expression" dxfId="2232" priority="9">
      <formula>F84&gt;0</formula>
    </cfRule>
    <cfRule type="expression" dxfId="2231" priority="10">
      <formula>F84&lt;0</formula>
    </cfRule>
  </conditionalFormatting>
  <conditionalFormatting sqref="H84:H115">
    <cfRule type="expression" dxfId="2230" priority="7">
      <formula>H84&gt;0</formula>
    </cfRule>
    <cfRule type="expression" dxfId="2229" priority="8">
      <formula>H84&lt;0</formula>
    </cfRule>
  </conditionalFormatting>
  <conditionalFormatting sqref="F25:F56 H25:H56">
    <cfRule type="expression" dxfId="2228" priority="5">
      <formula>F25&gt;0</formula>
    </cfRule>
    <cfRule type="expression" dxfId="2227" priority="6">
      <formula>F25&lt;0</formula>
    </cfRule>
  </conditionalFormatting>
  <conditionalFormatting sqref="J28:J30 K25:K30 J31:K38">
    <cfRule type="expression" dxfId="2226" priority="1">
      <formula>J25&gt;0</formula>
    </cfRule>
    <cfRule type="expression" dxfId="2225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4" priority="21">
      <formula>F47&gt;0</formula>
    </cfRule>
    <cfRule type="expression" dxfId="2223" priority="22">
      <formula>F47&lt;0</formula>
    </cfRule>
  </conditionalFormatting>
  <conditionalFormatting sqref="Q7">
    <cfRule type="expression" dxfId="2222" priority="19">
      <formula>Q7&gt;0</formula>
    </cfRule>
    <cfRule type="expression" dxfId="2221" priority="20">
      <formula>Q7&lt;0</formula>
    </cfRule>
  </conditionalFormatting>
  <conditionalFormatting sqref="Q8">
    <cfRule type="expression" dxfId="2220" priority="17">
      <formula>Q8&gt;0</formula>
    </cfRule>
    <cfRule type="expression" dxfId="2219" priority="18">
      <formula>Q8&lt;0</formula>
    </cfRule>
  </conditionalFormatting>
  <conditionalFormatting sqref="F25:F46">
    <cfRule type="expression" dxfId="2218" priority="15">
      <formula>F25&gt;0</formula>
    </cfRule>
    <cfRule type="expression" dxfId="2217" priority="16">
      <formula>F25&lt;0</formula>
    </cfRule>
  </conditionalFormatting>
  <conditionalFormatting sqref="H25:H46">
    <cfRule type="expression" dxfId="2216" priority="13">
      <formula>H25&gt;0</formula>
    </cfRule>
    <cfRule type="expression" dxfId="2215" priority="14">
      <formula>H25&lt;0</formula>
    </cfRule>
  </conditionalFormatting>
  <conditionalFormatting sqref="F89:F110">
    <cfRule type="expression" dxfId="2214" priority="11">
      <formula>F89&gt;0</formula>
    </cfRule>
    <cfRule type="expression" dxfId="2213" priority="12">
      <formula>F89&lt;0</formula>
    </cfRule>
  </conditionalFormatting>
  <conditionalFormatting sqref="H89:H110">
    <cfRule type="expression" dxfId="2212" priority="9">
      <formula>H89&gt;0</formula>
    </cfRule>
    <cfRule type="expression" dxfId="2211" priority="10">
      <formula>H89&lt;0</formula>
    </cfRule>
  </conditionalFormatting>
  <conditionalFormatting sqref="Q10">
    <cfRule type="expression" dxfId="2210" priority="7">
      <formula>Q10&gt;0</formula>
    </cfRule>
    <cfRule type="expression" dxfId="2209" priority="8">
      <formula>Q10&lt;0</formula>
    </cfRule>
  </conditionalFormatting>
  <conditionalFormatting sqref="J25:J38">
    <cfRule type="expression" dxfId="2208" priority="5">
      <formula>J25&gt;0</formula>
    </cfRule>
    <cfRule type="expression" dxfId="2207" priority="6">
      <formula>J25&lt;0</formula>
    </cfRule>
  </conditionalFormatting>
  <conditionalFormatting sqref="K25:K38">
    <cfRule type="expression" dxfId="2206" priority="3">
      <formula>K25&gt;0</formula>
    </cfRule>
    <cfRule type="expression" dxfId="2205" priority="4">
      <formula>K25&lt;0</formula>
    </cfRule>
  </conditionalFormatting>
  <conditionalFormatting sqref="L25:L38">
    <cfRule type="expression" dxfId="2204" priority="1">
      <formula>L25&gt;0</formula>
    </cfRule>
    <cfRule type="expression" dxfId="22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13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2001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6.707356321839101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21.63</v>
      </c>
      <c r="R4" s="475">
        <v>-6.4000000000000003E-3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43281.63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13421.420000000042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44475.781000001582</v>
      </c>
      <c r="R7" s="29">
        <v>43343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29860.209999999955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2.2248174932309595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9.2464170134073063E-3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34.333333333333329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26.388599999999997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26.172299999999996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25.956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25.739699999999999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25.523399999999999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25.307099999999998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25.090799999999998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24.874499999999998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24.658199999999997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24.441899999999997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24.2256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24.0093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23.792999999999999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23.576699999999999</v>
      </c>
      <c r="U37" s="121">
        <v>43285</v>
      </c>
      <c r="V37" s="737" t="s">
        <v>1131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23.360400000000002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23.144100000000002</v>
      </c>
      <c r="U39" s="121">
        <v>43297</v>
      </c>
      <c r="V39" s="737" t="s">
        <v>1184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22.927800000000001</v>
      </c>
      <c r="U40" s="121">
        <v>43299</v>
      </c>
      <c r="V40" s="737" t="s">
        <v>1189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22.711500000000001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22.495200000000001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22.2789</v>
      </c>
      <c r="U43" s="824">
        <v>43313</v>
      </c>
      <c r="V43" s="737" t="s">
        <v>1211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22.0626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21.846299999999999</v>
      </c>
      <c r="U45" s="862">
        <v>43319</v>
      </c>
      <c r="V45" s="737" t="s">
        <v>1159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21.63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21.413699999999999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21.197399999999998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20.981099999999998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20.764799999999997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20.548499999999997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20.332199999999997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20.1159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19.8996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19.683299999999999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19.466999999999999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19.250699999999998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19.034399999999998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18.818099999999998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18.601799999999997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18.3855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1210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1183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735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735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" si="7">C97*D97+E97</f>
        <v>2068</v>
      </c>
      <c r="G97" s="29"/>
    </row>
    <row r="98" spans="1:13" x14ac:dyDescent="0.25">
      <c r="C98" s="4"/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29301</v>
      </c>
      <c r="D102" s="18"/>
      <c r="E102" s="18"/>
      <c r="F102" s="18">
        <f>SUM(F2:F101)</f>
        <v>482013.73</v>
      </c>
      <c r="G102" s="14"/>
      <c r="H102" s="71">
        <f>SUM(H2:H101)</f>
        <v>27300</v>
      </c>
      <c r="I102" s="79"/>
      <c r="J102" s="18"/>
      <c r="K102" s="18">
        <f>SUM(K2:K101)</f>
        <v>466879.05999999994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27400</v>
      </c>
      <c r="D103" s="343"/>
      <c r="E103" s="343"/>
      <c r="F103" s="344">
        <f>SumByColor($A$103, F2:F101)</f>
        <v>444675</v>
      </c>
      <c r="G103" s="343"/>
      <c r="H103" s="343">
        <f>SumByColor($A$103, H2:H101)</f>
        <v>27300</v>
      </c>
      <c r="I103" s="343"/>
      <c r="J103" s="344"/>
      <c r="K103" s="344">
        <f>SumByColor($A$103, K2:K101)</f>
        <v>466887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863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234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/>
      <c r="K273" s="865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865">
        <f t="shared" si="47"/>
        <v>42964.771000001623</v>
      </c>
      <c r="L276" s="39"/>
    </row>
    <row r="277" spans="1:12" x14ac:dyDescent="0.25">
      <c r="A277">
        <v>199</v>
      </c>
      <c r="B277" s="150">
        <v>43340</v>
      </c>
      <c r="C277" s="10">
        <v>2200</v>
      </c>
      <c r="D277" s="233">
        <v>8.0540000000000003</v>
      </c>
      <c r="E277" s="39">
        <v>20.7</v>
      </c>
      <c r="F277" s="39">
        <f t="shared" ref="F277:F278" si="66">C277*(E277-D277)</f>
        <v>27821.199999999997</v>
      </c>
      <c r="G277" s="39">
        <f t="shared" ref="G277:G278" si="67">D277*C277</f>
        <v>17718.8</v>
      </c>
      <c r="H277" s="222">
        <f t="shared" ref="H277:H278" si="68">(E277-D277)/D277</f>
        <v>1.5701514775266947</v>
      </c>
      <c r="I277" s="39"/>
      <c r="J277" s="39"/>
      <c r="K277" s="39">
        <f t="shared" ref="K277:K278" si="69">F277+$Q$10</f>
        <v>42436.771000001623</v>
      </c>
      <c r="L277" s="39">
        <v>68.510000000000005</v>
      </c>
    </row>
    <row r="278" spans="1:12" x14ac:dyDescent="0.25">
      <c r="A278">
        <v>0</v>
      </c>
      <c r="B278" s="150">
        <v>43341</v>
      </c>
      <c r="C278" s="423">
        <v>2001</v>
      </c>
      <c r="D278" s="847">
        <v>6.7073999999999998</v>
      </c>
      <c r="E278" s="39">
        <v>21.77</v>
      </c>
      <c r="F278" s="39">
        <f t="shared" si="66"/>
        <v>30140.262599999998</v>
      </c>
      <c r="G278" s="39">
        <f t="shared" si="67"/>
        <v>13421.5074</v>
      </c>
      <c r="H278" s="222">
        <f t="shared" si="68"/>
        <v>2.24566896263828</v>
      </c>
      <c r="I278" s="39"/>
      <c r="J278" s="39">
        <v>61.76</v>
      </c>
      <c r="K278" s="864">
        <f t="shared" si="69"/>
        <v>44755.833600001628</v>
      </c>
      <c r="L278" s="39">
        <v>69.709999999999994</v>
      </c>
    </row>
    <row r="279" spans="1:12" x14ac:dyDescent="0.25">
      <c r="B279" s="150"/>
      <c r="C279" s="10"/>
      <c r="D279" s="233"/>
      <c r="E279" s="39"/>
      <c r="F279" s="39"/>
      <c r="G279" s="39"/>
      <c r="H279" s="222"/>
      <c r="I279" s="39"/>
      <c r="J279" s="39"/>
      <c r="K279" s="39"/>
      <c r="L279" s="39"/>
    </row>
    <row r="280" spans="1:12" x14ac:dyDescent="0.25">
      <c r="B280" s="150"/>
      <c r="C280" s="10"/>
      <c r="D280" s="233"/>
      <c r="E280" s="39"/>
      <c r="F280" s="39"/>
      <c r="G280" s="39"/>
      <c r="H280" s="222"/>
      <c r="I280" s="39"/>
      <c r="J280" s="39"/>
      <c r="K280" s="39"/>
      <c r="L280" s="39"/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70">IF(C289=0, 0,D289*C289)</f>
        <v>68120</v>
      </c>
      <c r="H289" s="365">
        <f t="shared" ref="H289:H295" si="71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70"/>
        <v>0</v>
      </c>
      <c r="H290" s="365" t="str">
        <f t="shared" si="71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70"/>
        <v>0</v>
      </c>
      <c r="H291" s="365" t="str">
        <f t="shared" si="71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70"/>
        <v>75600</v>
      </c>
      <c r="H292" s="365">
        <f t="shared" si="71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70"/>
        <v>0</v>
      </c>
      <c r="H293" s="365" t="str">
        <f t="shared" si="71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70"/>
        <v>82367.28</v>
      </c>
      <c r="H294" s="365">
        <f t="shared" si="71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70"/>
        <v>0</v>
      </c>
      <c r="H295" s="365" t="str">
        <f t="shared" si="71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72">C297*(E297-D297)</f>
        <v>-29017.579999999998</v>
      </c>
      <c r="G297" s="363">
        <f t="shared" ref="G297:G326" si="73">D297*C297</f>
        <v>91417.900000000009</v>
      </c>
      <c r="H297" s="364">
        <f t="shared" ref="H297:H326" si="74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72"/>
        <v>-31836.35999999999</v>
      </c>
      <c r="G298" s="363">
        <f t="shared" si="73"/>
        <v>101483.62</v>
      </c>
      <c r="H298" s="364">
        <f t="shared" si="74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72"/>
        <v>-34009.06</v>
      </c>
      <c r="G299" s="363">
        <f t="shared" si="73"/>
        <v>109418.42</v>
      </c>
      <c r="H299" s="364">
        <f t="shared" si="74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72"/>
        <v>-34008.920000000006</v>
      </c>
      <c r="G300" s="363">
        <f t="shared" si="73"/>
        <v>101358.28000000001</v>
      </c>
      <c r="H300" s="364">
        <f t="shared" si="74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72"/>
        <v>-39575.879999999997</v>
      </c>
      <c r="G301" s="363">
        <f t="shared" si="73"/>
        <v>108716.71999999999</v>
      </c>
      <c r="H301" s="364">
        <f t="shared" si="74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72"/>
        <v>-38892.919999999991</v>
      </c>
      <c r="G302" s="363">
        <f t="shared" si="73"/>
        <v>110180.68</v>
      </c>
      <c r="H302" s="364">
        <f t="shared" si="74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72"/>
        <v>-39649.22</v>
      </c>
      <c r="G303" s="363">
        <f t="shared" si="73"/>
        <v>101232.94</v>
      </c>
      <c r="H303" s="364">
        <f t="shared" si="74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72"/>
        <v>-41303.94</v>
      </c>
      <c r="G304" s="363">
        <f t="shared" si="73"/>
        <v>94046.46</v>
      </c>
      <c r="H304" s="364">
        <f t="shared" si="74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72"/>
        <v>-42699.159999999996</v>
      </c>
      <c r="G305" s="363">
        <f t="shared" si="73"/>
        <v>101024.04</v>
      </c>
      <c r="H305" s="364">
        <f t="shared" si="74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72"/>
        <v>-47715.600000000006</v>
      </c>
      <c r="G306" s="363">
        <f t="shared" si="73"/>
        <v>107500.44</v>
      </c>
      <c r="H306" s="364">
        <f t="shared" si="74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72"/>
        <v>-46809.119999999995</v>
      </c>
      <c r="G307" s="363">
        <f t="shared" si="73"/>
        <v>113864.21999999999</v>
      </c>
      <c r="H307" s="364">
        <f t="shared" si="74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72"/>
        <v>-47694.16</v>
      </c>
      <c r="G308" s="363">
        <f t="shared" si="73"/>
        <v>126525.44</v>
      </c>
      <c r="H308" s="364">
        <f t="shared" si="74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72"/>
        <v>-48128</v>
      </c>
      <c r="G309" s="363">
        <f t="shared" si="73"/>
        <v>129280</v>
      </c>
      <c r="H309" s="364">
        <f t="shared" si="74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72"/>
        <v>-48155.4</v>
      </c>
      <c r="G310" s="363">
        <f t="shared" si="73"/>
        <v>113708.88</v>
      </c>
      <c r="H310" s="364">
        <f t="shared" si="74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72"/>
        <v>-42239.579999999994</v>
      </c>
      <c r="G311" s="363">
        <f t="shared" si="73"/>
        <v>100564.46</v>
      </c>
      <c r="H311" s="364">
        <f t="shared" si="74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72"/>
        <v>-42072.46</v>
      </c>
      <c r="G312" s="363">
        <f t="shared" si="73"/>
        <v>100397.34000000001</v>
      </c>
      <c r="H312" s="364">
        <f t="shared" si="74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72"/>
        <v>-45543.96</v>
      </c>
      <c r="G313" s="363">
        <f t="shared" si="73"/>
        <v>132958.98000000001</v>
      </c>
      <c r="H313" s="364">
        <f t="shared" si="74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72"/>
        <v>-45906.62000000001</v>
      </c>
      <c r="G314" s="363">
        <f t="shared" si="73"/>
        <v>158980.96</v>
      </c>
      <c r="H314" s="364">
        <f t="shared" si="74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72"/>
        <v>-51777.299999999996</v>
      </c>
      <c r="G315" s="363">
        <f t="shared" si="73"/>
        <v>171590.94</v>
      </c>
      <c r="H315" s="365">
        <f t="shared" si="74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72"/>
        <v>-49664.193999999989</v>
      </c>
      <c r="G316" s="363">
        <f t="shared" si="73"/>
        <v>158920.21399999998</v>
      </c>
      <c r="H316" s="365">
        <f t="shared" si="74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72"/>
        <v>-47987.500000000015</v>
      </c>
      <c r="G317" s="363">
        <f t="shared" si="73"/>
        <v>145958.78</v>
      </c>
      <c r="H317" s="365">
        <f t="shared" si="74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72"/>
        <v>-47702.966000000015</v>
      </c>
      <c r="G318" s="363">
        <f t="shared" si="73"/>
        <v>158434.24600000001</v>
      </c>
      <c r="H318" s="365">
        <f t="shared" si="74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72"/>
        <v>-60971.399999999987</v>
      </c>
      <c r="G319" s="363">
        <f t="shared" si="73"/>
        <v>170139.24</v>
      </c>
      <c r="H319" s="365">
        <f t="shared" si="74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72"/>
        <v>-77656.859999999986</v>
      </c>
      <c r="G320" s="363">
        <f t="shared" si="73"/>
        <v>166354.54</v>
      </c>
      <c r="H320" s="365">
        <f t="shared" si="74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72"/>
        <v>-85359.959999999992</v>
      </c>
      <c r="G321" s="363">
        <f t="shared" si="73"/>
        <v>169945.68</v>
      </c>
      <c r="H321" s="365">
        <f t="shared" si="74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72"/>
        <v>-100883.47199999999</v>
      </c>
      <c r="G322" s="363">
        <f t="shared" si="73"/>
        <v>169887.61199999999</v>
      </c>
      <c r="H322" s="364">
        <f t="shared" si="74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72"/>
        <v>-97651.02</v>
      </c>
      <c r="G323" s="363">
        <f t="shared" si="73"/>
        <v>169848.9</v>
      </c>
      <c r="H323" s="364">
        <f t="shared" si="74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72"/>
        <v>-97231.731999999989</v>
      </c>
      <c r="G324" s="363">
        <f t="shared" si="73"/>
        <v>165974.95199999999</v>
      </c>
      <c r="H324" s="364">
        <f t="shared" si="74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72"/>
        <v>-97234.865999999995</v>
      </c>
      <c r="G325" s="363">
        <f t="shared" si="73"/>
        <v>169723.08599999998</v>
      </c>
      <c r="H325" s="364">
        <f t="shared" si="74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72"/>
        <v>-104373.632</v>
      </c>
      <c r="G326" s="363">
        <f t="shared" si="73"/>
        <v>197776.17199999999</v>
      </c>
      <c r="H326" s="364">
        <f t="shared" si="74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72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72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5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5"/>
        <v>-94166.28</v>
      </c>
      <c r="G330" s="363">
        <f t="shared" ref="G330:G337" si="76">IF(C330=0, 0,D330*C330)</f>
        <v>165387.56</v>
      </c>
      <c r="H330" s="364">
        <f t="shared" ref="H330:H337" si="77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5"/>
        <v>-91969.787999999986</v>
      </c>
      <c r="G331" s="363">
        <f t="shared" si="76"/>
        <v>157393.788</v>
      </c>
      <c r="H331" s="364">
        <f t="shared" si="77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5"/>
        <v>-91154.7</v>
      </c>
      <c r="G332" s="363">
        <f t="shared" si="76"/>
        <v>145246.5</v>
      </c>
      <c r="H332" s="364">
        <f t="shared" si="77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5"/>
        <v>-92238.461999999985</v>
      </c>
      <c r="G333" s="363">
        <f t="shared" si="76"/>
        <v>161141.78199999998</v>
      </c>
      <c r="H333" s="364">
        <f t="shared" si="77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5"/>
        <v>-89571.54800000001</v>
      </c>
      <c r="G334" s="363">
        <f t="shared" si="76"/>
        <v>152607.92800000001</v>
      </c>
      <c r="H334" s="364">
        <f t="shared" si="77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5"/>
        <v>-89550.534</v>
      </c>
      <c r="G335" s="363">
        <f t="shared" si="76"/>
        <v>169006.91400000002</v>
      </c>
      <c r="H335" s="364">
        <f t="shared" si="77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5"/>
        <v>-89678.238000000012</v>
      </c>
      <c r="G336" s="363">
        <f t="shared" si="76"/>
        <v>165029.61800000002</v>
      </c>
      <c r="H336" s="364">
        <f t="shared" si="77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5"/>
        <v>-89511.821999999986</v>
      </c>
      <c r="G337" s="363">
        <f t="shared" si="76"/>
        <v>168968.20199999999</v>
      </c>
      <c r="H337" s="364">
        <f t="shared" si="77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78">C338*(E338-D338)</f>
        <v>-89632.347999999984</v>
      </c>
      <c r="G338" s="363">
        <f t="shared" ref="G338:G349" si="79">IF(C338=0, 0,D338*C338)</f>
        <v>164983.728</v>
      </c>
      <c r="H338" s="364">
        <f t="shared" ref="H338:H389" si="80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78"/>
        <v>-93372.971999999994</v>
      </c>
      <c r="G339" s="363">
        <f t="shared" si="79"/>
        <v>172761.372</v>
      </c>
      <c r="H339" s="364">
        <f t="shared" si="80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78"/>
        <v>-91747.44</v>
      </c>
      <c r="G340" s="363">
        <f t="shared" si="79"/>
        <v>168784.32</v>
      </c>
      <c r="H340" s="364">
        <f t="shared" si="80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78"/>
        <v>-80757.467999999993</v>
      </c>
      <c r="G341" s="363">
        <f t="shared" si="79"/>
        <v>159727.26799999998</v>
      </c>
      <c r="H341" s="365">
        <f t="shared" si="80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78"/>
        <v>-72386.955999999976</v>
      </c>
      <c r="G342" s="363">
        <f t="shared" si="79"/>
        <v>164888.61599999998</v>
      </c>
      <c r="H342" s="365">
        <f t="shared" si="80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78"/>
        <v>-62830.615999999987</v>
      </c>
      <c r="G343" s="363">
        <f t="shared" si="79"/>
        <v>164888.61599999998</v>
      </c>
      <c r="H343" s="365">
        <f t="shared" si="80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78"/>
        <v>-66133.584000000003</v>
      </c>
      <c r="G344" s="363">
        <f t="shared" si="79"/>
        <v>164387.60399999999</v>
      </c>
      <c r="H344" s="365">
        <f t="shared" si="80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78"/>
        <v>-61160.576000000008</v>
      </c>
      <c r="G345" s="363">
        <f t="shared" si="79"/>
        <v>164331.93599999999</v>
      </c>
      <c r="H345" s="365">
        <f t="shared" si="80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78"/>
        <v>-58033.889999999992</v>
      </c>
      <c r="G346" s="363">
        <f t="shared" si="79"/>
        <v>164266.99</v>
      </c>
      <c r="H346" s="365">
        <f t="shared" si="80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78"/>
        <v>-56328.439999999988</v>
      </c>
      <c r="G347" s="363">
        <f t="shared" si="79"/>
        <v>148531.07999999999</v>
      </c>
      <c r="H347" s="365">
        <f t="shared" si="80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78"/>
        <v>-57894.720000000016</v>
      </c>
      <c r="G348" s="363">
        <f t="shared" si="79"/>
        <v>163942.26</v>
      </c>
      <c r="H348" s="364">
        <f t="shared" si="80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78"/>
        <v>-58904.104000000007</v>
      </c>
      <c r="G349" s="363">
        <f t="shared" si="79"/>
        <v>167796.78400000001</v>
      </c>
      <c r="H349" s="364">
        <f t="shared" si="80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81">C350*(E350-D350)</f>
        <v>-69928.587000000014</v>
      </c>
      <c r="G350" s="363">
        <f t="shared" ref="G350:G389" si="82">IF(C350=0, 0,D350*C350)</f>
        <v>206559.20699999999</v>
      </c>
      <c r="H350" s="364">
        <f t="shared" si="80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81"/>
        <v>-66302.234199999992</v>
      </c>
      <c r="G351" s="363">
        <f t="shared" si="82"/>
        <v>185059.5742</v>
      </c>
      <c r="H351" s="364">
        <f t="shared" si="80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81"/>
        <v>-59729.712599999977</v>
      </c>
      <c r="G352" s="363">
        <f t="shared" si="82"/>
        <v>167542.63259999998</v>
      </c>
      <c r="H352" s="364">
        <f t="shared" si="80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81"/>
        <v>-65233.308000000005</v>
      </c>
      <c r="G353" s="363">
        <f t="shared" si="82"/>
        <v>188202.64799999999</v>
      </c>
      <c r="H353" s="364">
        <f t="shared" si="80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81"/>
        <v>-64902.603600000009</v>
      </c>
      <c r="G354" s="363">
        <f t="shared" si="82"/>
        <v>167102.28360000002</v>
      </c>
      <c r="H354" s="364">
        <f t="shared" si="80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81"/>
        <v>-66452.265800000008</v>
      </c>
      <c r="G355" s="363">
        <f t="shared" si="82"/>
        <v>168143.46580000001</v>
      </c>
      <c r="H355" s="364">
        <f t="shared" si="80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81"/>
        <v>-64191.270599999982</v>
      </c>
      <c r="G356" s="363">
        <f t="shared" si="82"/>
        <v>167068.4106</v>
      </c>
      <c r="H356" s="364">
        <f t="shared" si="80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81"/>
        <v>-53072.044600000016</v>
      </c>
      <c r="G357" s="363">
        <f t="shared" si="82"/>
        <v>155298.88460000002</v>
      </c>
      <c r="H357" s="364">
        <f t="shared" si="80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81"/>
        <v>-54016.789200000007</v>
      </c>
      <c r="G358" s="363">
        <f t="shared" si="82"/>
        <v>166959.04920000001</v>
      </c>
      <c r="H358" s="364">
        <f t="shared" si="80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81"/>
        <v>-40694.080000000002</v>
      </c>
      <c r="G359" s="363">
        <f t="shared" si="82"/>
        <v>148852.48000000001</v>
      </c>
      <c r="H359" s="364">
        <f t="shared" si="80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81"/>
        <v>-41622.116400000006</v>
      </c>
      <c r="G360" s="363">
        <f t="shared" si="82"/>
        <v>161235.47640000001</v>
      </c>
      <c r="H360" s="364">
        <f t="shared" si="80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81"/>
        <v>-39713.673000000003</v>
      </c>
      <c r="G361" s="363">
        <f t="shared" si="82"/>
        <v>166592.253</v>
      </c>
      <c r="H361" s="364">
        <f t="shared" si="80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81"/>
        <v>-39679.2474</v>
      </c>
      <c r="G362" s="363">
        <f t="shared" si="82"/>
        <v>160002.82739999998</v>
      </c>
      <c r="H362" s="364">
        <f t="shared" si="80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81"/>
        <v>-40600.177800000019</v>
      </c>
      <c r="G363" s="363">
        <f t="shared" si="82"/>
        <v>166510.9578</v>
      </c>
      <c r="H363" s="364">
        <f t="shared" si="80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81"/>
        <v>-37192.92720000002</v>
      </c>
      <c r="G364" s="363">
        <f t="shared" si="82"/>
        <v>159811.00720000002</v>
      </c>
      <c r="H364" s="364">
        <f t="shared" si="80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81"/>
        <v>-28198.487200000018</v>
      </c>
      <c r="G365" s="363">
        <f t="shared" si="82"/>
        <v>159811.00720000002</v>
      </c>
      <c r="H365" s="364">
        <f t="shared" si="80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81"/>
        <v>-32939.072999999997</v>
      </c>
      <c r="G366" s="363">
        <f t="shared" si="82"/>
        <v>166785.81299999999</v>
      </c>
      <c r="H366" s="364">
        <f t="shared" si="80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81"/>
        <v>-27080.606799999998</v>
      </c>
      <c r="G367" s="363">
        <f t="shared" si="82"/>
        <v>159610.92679999999</v>
      </c>
      <c r="H367" s="365">
        <f t="shared" si="80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81"/>
        <v>-23278.161400000005</v>
      </c>
      <c r="G368" s="363">
        <f t="shared" si="82"/>
        <v>159479.6814</v>
      </c>
      <c r="H368" s="365">
        <f t="shared" si="80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81"/>
        <v>-27860.058600000004</v>
      </c>
      <c r="G369" s="363">
        <f t="shared" si="82"/>
        <v>166739.35860000001</v>
      </c>
      <c r="H369" s="365">
        <f t="shared" si="80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81"/>
        <v>-29897.277600000016</v>
      </c>
      <c r="G370" s="363">
        <f t="shared" si="82"/>
        <v>166260.29760000002</v>
      </c>
      <c r="H370" s="365">
        <f t="shared" si="80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81"/>
        <v>-34709.179199999977</v>
      </c>
      <c r="G371" s="363">
        <f t="shared" si="82"/>
        <v>165846.07919999998</v>
      </c>
      <c r="H371" s="365">
        <f t="shared" si="80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81"/>
        <v>-41926.063800000004</v>
      </c>
      <c r="G372" s="363">
        <f t="shared" si="82"/>
        <v>165707.6838</v>
      </c>
      <c r="H372" s="365">
        <f t="shared" si="80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81"/>
        <v>-48426.330400000006</v>
      </c>
      <c r="G373" s="363">
        <f t="shared" si="82"/>
        <v>190547.59040000002</v>
      </c>
      <c r="H373" s="365">
        <f t="shared" si="80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81"/>
        <v>-48374.515200000002</v>
      </c>
      <c r="G374" s="363">
        <f t="shared" si="82"/>
        <v>165187.97520000002</v>
      </c>
      <c r="H374" s="364">
        <f t="shared" si="80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81"/>
        <v>-54432.172800000015</v>
      </c>
      <c r="G375" s="363">
        <f t="shared" si="82"/>
        <v>176588.49280000001</v>
      </c>
      <c r="H375" s="364">
        <f t="shared" si="80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81"/>
        <v>-49378.123800000016</v>
      </c>
      <c r="G376" s="363">
        <f t="shared" si="82"/>
        <v>164933.44380000001</v>
      </c>
      <c r="H376" s="364">
        <f t="shared" si="80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81"/>
        <v>-45614.280400000011</v>
      </c>
      <c r="G377" s="363">
        <f t="shared" si="82"/>
        <v>177274.02040000001</v>
      </c>
      <c r="H377" s="364">
        <f t="shared" si="80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81"/>
        <v>-45519.5052</v>
      </c>
      <c r="G378" s="363">
        <f t="shared" si="82"/>
        <v>164849.2452</v>
      </c>
      <c r="H378" s="364">
        <f t="shared" si="80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81"/>
        <v>-45770.165399999983</v>
      </c>
      <c r="G379" s="363">
        <f t="shared" si="82"/>
        <v>164809.56539999999</v>
      </c>
      <c r="H379" s="364">
        <f t="shared" si="80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81"/>
        <v>-41109.240599999997</v>
      </c>
      <c r="G380" s="363">
        <f t="shared" si="82"/>
        <v>164794.08059999999</v>
      </c>
      <c r="H380" s="364">
        <f t="shared" si="80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81"/>
        <v>-37211.283199999991</v>
      </c>
      <c r="G381" s="363">
        <f t="shared" si="82"/>
        <v>158269.10319999998</v>
      </c>
      <c r="H381" s="364">
        <f t="shared" si="80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81"/>
        <v>-38770.067999999999</v>
      </c>
      <c r="G382" s="363">
        <f t="shared" si="82"/>
        <v>164777.628</v>
      </c>
      <c r="H382" s="364">
        <f t="shared" si="80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81"/>
        <v>-33653.890400000018</v>
      </c>
      <c r="G383" s="363">
        <f t="shared" si="82"/>
        <v>157924.0104</v>
      </c>
      <c r="H383" s="364">
        <f t="shared" si="80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81"/>
        <v>-37103.516399999986</v>
      </c>
      <c r="G384" s="363">
        <f t="shared" si="82"/>
        <v>164562.77639999997</v>
      </c>
      <c r="H384" s="364">
        <f t="shared" si="80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81"/>
        <v>-39676.8966</v>
      </c>
      <c r="G385" s="363">
        <f t="shared" si="82"/>
        <v>164523.09660000002</v>
      </c>
      <c r="H385" s="364">
        <f t="shared" si="80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81"/>
        <v>-35572.456799999993</v>
      </c>
      <c r="G386" s="363">
        <f t="shared" si="82"/>
        <v>164483.41680000001</v>
      </c>
      <c r="H386" s="364">
        <f t="shared" si="80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81"/>
        <v>-29514.401999999984</v>
      </c>
      <c r="G387" s="363">
        <f t="shared" si="82"/>
        <v>143679.28200000001</v>
      </c>
      <c r="H387" s="364">
        <f t="shared" si="80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81"/>
        <v>-24105.848799999996</v>
      </c>
      <c r="G388" s="363">
        <f t="shared" si="82"/>
        <v>136358.20879999999</v>
      </c>
      <c r="H388" s="364">
        <f t="shared" si="80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81"/>
        <v>-24823.50120000001</v>
      </c>
      <c r="G389" s="363">
        <f t="shared" si="82"/>
        <v>143649.8412</v>
      </c>
      <c r="H389" s="364">
        <f t="shared" si="80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83">C390*(E390-D390)</f>
        <v>-33713.287800000006</v>
      </c>
      <c r="G390" s="363">
        <f t="shared" ref="G390:G398" si="84">IF(C390=0, 0,D390*C390)</f>
        <v>154198.0478</v>
      </c>
      <c r="H390" s="364">
        <f t="shared" ref="H390:H398" si="85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83"/>
        <v>-34191.285600000003</v>
      </c>
      <c r="G391" s="363">
        <f t="shared" si="84"/>
        <v>158702.04560000001</v>
      </c>
      <c r="H391" s="364">
        <f t="shared" si="85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83"/>
        <v>-33706.974000000009</v>
      </c>
      <c r="G392" s="363">
        <f t="shared" si="84"/>
        <v>158217.734</v>
      </c>
      <c r="H392" s="364">
        <f t="shared" si="85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83"/>
        <v>-35317.9254</v>
      </c>
      <c r="G393" s="363">
        <f t="shared" si="84"/>
        <v>163357.86540000001</v>
      </c>
      <c r="H393" s="364">
        <f t="shared" si="85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83"/>
        <v>-36815.103999999985</v>
      </c>
      <c r="G394" s="363">
        <f t="shared" si="84"/>
        <v>157985.78399999999</v>
      </c>
      <c r="H394" s="364">
        <f t="shared" si="85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83"/>
        <v>-40329.610399999998</v>
      </c>
      <c r="G395" s="363">
        <f t="shared" si="84"/>
        <v>157881.87039999999</v>
      </c>
      <c r="H395" s="364">
        <f t="shared" si="85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83"/>
        <v>-35684.1158</v>
      </c>
      <c r="G396" s="363">
        <f t="shared" si="84"/>
        <v>157782.59580000001</v>
      </c>
      <c r="H396" s="364">
        <f t="shared" si="85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83"/>
        <v>-23709.664000000008</v>
      </c>
      <c r="G397" s="363">
        <f t="shared" si="84"/>
        <v>134887.10400000002</v>
      </c>
      <c r="H397" s="365">
        <f t="shared" si="85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83"/>
        <v>-19054.279999999995</v>
      </c>
      <c r="G398" s="363">
        <f t="shared" si="84"/>
        <v>121666.28</v>
      </c>
      <c r="H398" s="365">
        <f t="shared" si="85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86">C399*(E399-D399)</f>
        <v>-21366.37</v>
      </c>
      <c r="G399" s="363">
        <f t="shared" ref="G399:G407" si="87">IF(C399=0, 0,D399*C399)</f>
        <v>129041.37</v>
      </c>
      <c r="H399" s="365">
        <f t="shared" ref="H399:H407" si="88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86"/>
        <v>-17585.480000000014</v>
      </c>
      <c r="G400" s="363">
        <f t="shared" si="87"/>
        <v>121421.48000000001</v>
      </c>
      <c r="H400" s="365">
        <f t="shared" si="88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86"/>
        <v>-23433.255999999998</v>
      </c>
      <c r="G401" s="363">
        <f t="shared" si="87"/>
        <v>134073.236</v>
      </c>
      <c r="H401" s="365">
        <f t="shared" si="88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86"/>
        <v>-21154.320000000003</v>
      </c>
      <c r="G402" s="363">
        <f t="shared" si="87"/>
        <v>138785.16</v>
      </c>
      <c r="H402" s="365">
        <f t="shared" si="88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86"/>
        <v>-29477.467400000005</v>
      </c>
      <c r="G403" s="363">
        <f t="shared" si="87"/>
        <v>152116.9474</v>
      </c>
      <c r="H403" s="365">
        <f t="shared" si="88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86"/>
        <v>-29453.938799999982</v>
      </c>
      <c r="G404" s="363">
        <f t="shared" si="87"/>
        <v>156191.41879999998</v>
      </c>
      <c r="H404" s="364">
        <f t="shared" si="88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86"/>
        <v>-19172.503200000017</v>
      </c>
      <c r="G405" s="363">
        <f t="shared" si="87"/>
        <v>140043.3432</v>
      </c>
      <c r="H405" s="364">
        <f t="shared" si="88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86"/>
        <v>-13448.017</v>
      </c>
      <c r="G406" s="363">
        <f t="shared" si="87"/>
        <v>132303.45699999999</v>
      </c>
      <c r="H406" s="364">
        <f t="shared" si="88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86"/>
        <v>-12142.820000000009</v>
      </c>
      <c r="G407" s="363">
        <f t="shared" si="87"/>
        <v>126387.82</v>
      </c>
      <c r="H407" s="364">
        <f t="shared" si="88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89">C408*(E408-D408)</f>
        <v>-11873.480000000014</v>
      </c>
      <c r="G408" s="363">
        <f t="shared" ref="G408:G429" si="90">IF(C408=0, 0,D408*C408)</f>
        <v>118633.48000000001</v>
      </c>
      <c r="H408" s="364">
        <f t="shared" ref="H408:H429" si="91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89"/>
        <v>-11929.199999999995</v>
      </c>
      <c r="G409" s="363">
        <f t="shared" si="90"/>
        <v>106009.2</v>
      </c>
      <c r="H409" s="364">
        <f t="shared" si="91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89"/>
        <v>-18473.284199999991</v>
      </c>
      <c r="G410" s="363">
        <f t="shared" si="90"/>
        <v>138853.4442</v>
      </c>
      <c r="H410" s="364">
        <f t="shared" si="91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89"/>
        <v>-18423.393999999993</v>
      </c>
      <c r="G411" s="363">
        <f t="shared" si="90"/>
        <v>146163.554</v>
      </c>
      <c r="H411" s="364">
        <f t="shared" si="91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89"/>
        <v>-17342.266799999998</v>
      </c>
      <c r="G412" s="363">
        <f t="shared" si="90"/>
        <v>138703.7868</v>
      </c>
      <c r="H412" s="364">
        <f t="shared" si="91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89"/>
        <v>-17312.610000000008</v>
      </c>
      <c r="G413" s="363">
        <f t="shared" si="90"/>
        <v>146094.13</v>
      </c>
      <c r="H413" s="364">
        <f t="shared" si="91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89"/>
        <v>-16618.370000000006</v>
      </c>
      <c r="G414" s="363">
        <f t="shared" si="90"/>
        <v>146094.13</v>
      </c>
      <c r="H414" s="364">
        <f t="shared" si="91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89"/>
        <v>-18614.310000000012</v>
      </c>
      <c r="G415" s="363">
        <f t="shared" si="90"/>
        <v>146094.13</v>
      </c>
      <c r="H415" s="364">
        <f t="shared" si="91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89"/>
        <v>-10717.330000000011</v>
      </c>
      <c r="G416" s="363">
        <f t="shared" si="90"/>
        <v>146094.13</v>
      </c>
      <c r="H416" s="364">
        <f t="shared" si="91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89"/>
        <v>-13335.061799999996</v>
      </c>
      <c r="G417" s="363">
        <f t="shared" si="90"/>
        <v>146939.08179999999</v>
      </c>
      <c r="H417" s="364">
        <f t="shared" si="91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89"/>
        <v>-14034.101799999982</v>
      </c>
      <c r="G418" s="363">
        <f t="shared" si="90"/>
        <v>146939.08179999999</v>
      </c>
      <c r="H418" s="364">
        <f t="shared" si="91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89"/>
        <v>-18125.222999999994</v>
      </c>
      <c r="G419" s="363">
        <f t="shared" si="90"/>
        <v>152910.723</v>
      </c>
      <c r="H419" s="364">
        <f t="shared" si="91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89"/>
        <v>-17204.112599999997</v>
      </c>
      <c r="G420" s="363">
        <f t="shared" si="90"/>
        <v>152812.03260000001</v>
      </c>
      <c r="H420" s="364">
        <f t="shared" si="91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89"/>
        <v>-21007.348200000015</v>
      </c>
      <c r="G421" s="363">
        <f t="shared" si="90"/>
        <v>152777.3082</v>
      </c>
      <c r="H421" s="364">
        <f t="shared" si="91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89"/>
        <v>-23836.109799999987</v>
      </c>
      <c r="G422" s="363">
        <f t="shared" si="90"/>
        <v>154748.68979999999</v>
      </c>
      <c r="H422" s="364">
        <f t="shared" si="91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89"/>
        <v>-28747.721799999992</v>
      </c>
      <c r="G423" s="363">
        <f t="shared" si="90"/>
        <v>157458.96179999999</v>
      </c>
      <c r="H423" s="364">
        <f t="shared" si="91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89"/>
        <v>-26852.387599999998</v>
      </c>
      <c r="G424" s="363">
        <f t="shared" si="90"/>
        <v>154703.22759999998</v>
      </c>
      <c r="H424" s="364">
        <f t="shared" si="91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89"/>
        <v>-32892.451199999996</v>
      </c>
      <c r="G425" s="363">
        <f t="shared" si="90"/>
        <v>157338.5912</v>
      </c>
      <c r="H425" s="364">
        <f t="shared" si="91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89"/>
        <v>-28045.401999999998</v>
      </c>
      <c r="G426" s="363">
        <f t="shared" si="90"/>
        <v>157325.32200000001</v>
      </c>
      <c r="H426" s="365">
        <f t="shared" si="91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89"/>
        <v>-28056.67200000001</v>
      </c>
      <c r="G427" s="363">
        <f t="shared" si="90"/>
        <v>154608.592</v>
      </c>
      <c r="H427" s="365">
        <f t="shared" si="91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89"/>
        <v>-34756.773799999995</v>
      </c>
      <c r="G428" s="363">
        <f t="shared" si="90"/>
        <v>157212.5338</v>
      </c>
      <c r="H428" s="365">
        <f t="shared" si="91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89"/>
        <v>-34901.771399999991</v>
      </c>
      <c r="G429" s="363">
        <f t="shared" si="90"/>
        <v>159747.97140000001</v>
      </c>
      <c r="H429" s="365">
        <f t="shared" si="91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92">C430*(E430-D430)</f>
        <v>-36344.291399999995</v>
      </c>
      <c r="G430" s="363">
        <f t="shared" ref="G430:G445" si="93">IF(C430=0, 0,D430*C430)</f>
        <v>166350.4914</v>
      </c>
      <c r="H430" s="365">
        <f t="shared" ref="H430:H445" si="94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92"/>
        <v>-29806.304399999986</v>
      </c>
      <c r="G431" s="363">
        <f t="shared" si="93"/>
        <v>159588.28439999997</v>
      </c>
      <c r="H431" s="365">
        <f t="shared" si="94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92"/>
        <v>-27362.67760000001</v>
      </c>
      <c r="G432" s="363">
        <f t="shared" si="93"/>
        <v>154100.15760000001</v>
      </c>
      <c r="H432" s="365">
        <f t="shared" si="94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92"/>
        <v>-25413.691800000004</v>
      </c>
      <c r="G433" s="363">
        <f t="shared" si="93"/>
        <v>152157.7518</v>
      </c>
      <c r="H433" s="364">
        <f t="shared" si="94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92"/>
        <v>-18660.303400000012</v>
      </c>
      <c r="G434" s="363">
        <f t="shared" si="93"/>
        <v>145445.88340000002</v>
      </c>
      <c r="H434" s="364">
        <f t="shared" si="94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92"/>
        <v>-16029.133799999994</v>
      </c>
      <c r="G435" s="363">
        <f t="shared" si="93"/>
        <v>145331.33379999999</v>
      </c>
      <c r="H435" s="364">
        <f t="shared" si="94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92"/>
        <v>-13680.976200000003</v>
      </c>
      <c r="G436" s="363">
        <f t="shared" si="93"/>
        <v>137741.23620000001</v>
      </c>
      <c r="H436" s="364">
        <f t="shared" si="94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92"/>
        <v>-9402.4621999999927</v>
      </c>
      <c r="G437" s="363">
        <f t="shared" si="93"/>
        <v>122097.06219999999</v>
      </c>
      <c r="H437" s="364">
        <f t="shared" si="94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92"/>
        <v>-2780.8000000000065</v>
      </c>
      <c r="G438" s="363">
        <f t="shared" si="93"/>
        <v>94520.8</v>
      </c>
      <c r="H438" s="364">
        <f t="shared" si="94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92"/>
        <v>-2111.0000000000005</v>
      </c>
      <c r="G439" s="363">
        <f t="shared" si="93"/>
        <v>86111</v>
      </c>
      <c r="H439" s="364">
        <f t="shared" si="94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92"/>
        <v>-7950.599999999994</v>
      </c>
      <c r="G440" s="363">
        <f t="shared" si="93"/>
        <v>101790.59999999999</v>
      </c>
      <c r="H440" s="364">
        <f t="shared" si="94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92"/>
        <v>-7870.8499999999922</v>
      </c>
      <c r="G441" s="363">
        <f t="shared" si="93"/>
        <v>109530.84999999999</v>
      </c>
      <c r="H441" s="364">
        <f t="shared" si="94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92"/>
        <v>-2961.0000000000055</v>
      </c>
      <c r="G442" s="363">
        <f t="shared" si="93"/>
        <v>101541</v>
      </c>
      <c r="H442" s="364">
        <f t="shared" si="94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92"/>
        <v>-3051.400000000001</v>
      </c>
      <c r="G443" s="363">
        <f t="shared" si="93"/>
        <v>93416.4</v>
      </c>
      <c r="H443" s="364">
        <f t="shared" si="94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92"/>
        <v>-3026.4999999999986</v>
      </c>
      <c r="G444" s="363">
        <f t="shared" si="93"/>
        <v>85176.5</v>
      </c>
      <c r="H444" s="364">
        <f t="shared" si="94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92"/>
        <v>-4876.1226000000042</v>
      </c>
      <c r="G445" s="363">
        <f t="shared" si="93"/>
        <v>88034.802599999995</v>
      </c>
      <c r="H445" s="364">
        <f t="shared" si="94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5">C448*(E448-D448)</f>
        <v>-5163.5724000000046</v>
      </c>
      <c r="G448" s="363">
        <f t="shared" ref="G448:G453" si="96">IF(C448=0, 0,D448*C448)</f>
        <v>103949.79240000001</v>
      </c>
      <c r="H448" s="364">
        <f t="shared" ref="H448:H453" si="97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5"/>
        <v>-7946.8199999999852</v>
      </c>
      <c r="G449" s="363">
        <f t="shared" si="96"/>
        <v>111789.71999999999</v>
      </c>
      <c r="H449" s="365">
        <f t="shared" si="97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5"/>
        <v>-7946.7637999999934</v>
      </c>
      <c r="G450" s="363">
        <f t="shared" si="96"/>
        <v>119564.66379999999</v>
      </c>
      <c r="H450" s="364">
        <f t="shared" si="97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5"/>
        <v>-11864.04560000001</v>
      </c>
      <c r="G451" s="363">
        <f t="shared" si="96"/>
        <v>127187.60560000001</v>
      </c>
      <c r="H451" s="364">
        <f t="shared" si="97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5"/>
        <v>-11894.083199999997</v>
      </c>
      <c r="G452" s="363">
        <f t="shared" si="96"/>
        <v>134727.64319999999</v>
      </c>
      <c r="H452" s="364">
        <f t="shared" si="97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5"/>
        <v>-7970.5317999999861</v>
      </c>
      <c r="G453" s="363">
        <f t="shared" si="96"/>
        <v>126902.75179999998</v>
      </c>
      <c r="H453" s="364">
        <f t="shared" si="97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98">C459*(E459-D459)</f>
        <v>-5839.4414759999936</v>
      </c>
      <c r="G459" s="363">
        <f t="shared" ref="G459:G465" si="99">IF(C459=0, 0,D459*C459)</f>
        <v>126153.70147599999</v>
      </c>
      <c r="H459" s="364">
        <f t="shared" ref="H459:H465" si="100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98"/>
        <v>-7235.2097400000011</v>
      </c>
      <c r="G460" s="363">
        <f t="shared" si="99"/>
        <v>126013.86974000001</v>
      </c>
      <c r="H460" s="364">
        <f t="shared" si="100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98"/>
        <v>-6801.3106039999893</v>
      </c>
      <c r="G461" s="363">
        <f t="shared" si="99"/>
        <v>125579.970604</v>
      </c>
      <c r="H461" s="364">
        <f t="shared" si="100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98"/>
        <v>-15816.44348</v>
      </c>
      <c r="G462" s="363">
        <f t="shared" si="99"/>
        <v>134522.96348000001</v>
      </c>
      <c r="H462" s="365">
        <f t="shared" si="100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98"/>
        <v>-15980.450220000002</v>
      </c>
      <c r="G463" s="363">
        <f t="shared" si="99"/>
        <v>140422.97021999999</v>
      </c>
      <c r="H463" s="365">
        <f t="shared" si="100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98"/>
        <v>-16022.453030000013</v>
      </c>
      <c r="G464" s="363">
        <f t="shared" si="99"/>
        <v>144766.97303000002</v>
      </c>
      <c r="H464" s="365">
        <f t="shared" si="100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98"/>
        <v>-15995.457559999995</v>
      </c>
      <c r="G465" s="363">
        <f t="shared" si="99"/>
        <v>149041.97756</v>
      </c>
      <c r="H465" s="365">
        <f t="shared" si="100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101">C466*(E466-D466)</f>
        <v>-19058.277097999995</v>
      </c>
      <c r="G466" s="363">
        <f t="shared" ref="G466:G473" si="102">IF(C466=0, 0,D466*C466)</f>
        <v>151845.05709799999</v>
      </c>
      <c r="H466" s="365">
        <f t="shared" ref="H466:H473" si="103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101"/>
        <v>-16640.780505999985</v>
      </c>
      <c r="G467" s="363">
        <f t="shared" si="102"/>
        <v>151797.06050599998</v>
      </c>
      <c r="H467" s="365">
        <f t="shared" si="103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101"/>
        <v>-16830.340505999982</v>
      </c>
      <c r="G468" s="363">
        <f t="shared" si="102"/>
        <v>151797.06050599998</v>
      </c>
      <c r="H468" s="365">
        <f t="shared" si="103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101"/>
        <v>-18246.039857999996</v>
      </c>
      <c r="G469" s="363">
        <f t="shared" si="102"/>
        <v>154609.05985799999</v>
      </c>
      <c r="H469" s="364">
        <f t="shared" si="103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101"/>
        <v>-20423.199632000014</v>
      </c>
      <c r="G470" s="363">
        <f t="shared" si="102"/>
        <v>157431.05963200002</v>
      </c>
      <c r="H470" s="364">
        <f t="shared" si="103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101"/>
        <v>-20451.260000000017</v>
      </c>
      <c r="G471" s="363">
        <f t="shared" si="102"/>
        <v>159151.26</v>
      </c>
      <c r="H471" s="364">
        <f t="shared" si="103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101"/>
        <v>-12770.498441999989</v>
      </c>
      <c r="G472" s="363">
        <f t="shared" si="102"/>
        <v>154553.19844199999</v>
      </c>
      <c r="H472" s="364">
        <f t="shared" si="103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101"/>
        <v>-12774.627693999981</v>
      </c>
      <c r="G473" s="363">
        <f t="shared" si="102"/>
        <v>148697.32769399998</v>
      </c>
      <c r="H473" s="364">
        <f t="shared" si="103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4">C474*(E474-D474)</f>
        <v>-10733.467693999992</v>
      </c>
      <c r="G474" s="363">
        <f t="shared" ref="G474:G485" si="105">IF(C474=0, 0,D474*C474)</f>
        <v>148697.32769399998</v>
      </c>
      <c r="H474" s="364">
        <f t="shared" ref="H474:H485" si="106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4"/>
        <v>-14237.112315999999</v>
      </c>
      <c r="G475" s="363">
        <f t="shared" si="105"/>
        <v>151573.33231600001</v>
      </c>
      <c r="H475" s="364">
        <f t="shared" si="106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4"/>
        <v>-14933.404899999989</v>
      </c>
      <c r="G476" s="363">
        <f t="shared" si="105"/>
        <v>148629.38489999998</v>
      </c>
      <c r="H476" s="364">
        <f t="shared" si="106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4"/>
        <v>-14951.241703999996</v>
      </c>
      <c r="G477" s="363">
        <f t="shared" si="105"/>
        <v>151529.221704</v>
      </c>
      <c r="H477" s="364">
        <f t="shared" si="106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4"/>
        <v>-14945.406348000004</v>
      </c>
      <c r="G478" s="363">
        <f t="shared" si="105"/>
        <v>154405.386348</v>
      </c>
      <c r="H478" s="364">
        <f t="shared" si="106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4"/>
        <v>-18303.73</v>
      </c>
      <c r="G479" s="363">
        <f t="shared" si="105"/>
        <v>158903.73000000001</v>
      </c>
      <c r="H479" s="364">
        <f t="shared" si="106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4"/>
        <v>-7311.0640000000021</v>
      </c>
      <c r="G480" s="363">
        <f t="shared" si="105"/>
        <v>148151.10399999999</v>
      </c>
      <c r="H480" s="364">
        <f t="shared" si="106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4"/>
        <v>-7285.3417480000098</v>
      </c>
      <c r="G481" s="363">
        <f t="shared" si="105"/>
        <v>143571.38174800001</v>
      </c>
      <c r="H481" s="364">
        <f t="shared" si="106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4"/>
        <v>-1007.5158000000105</v>
      </c>
      <c r="G482" s="363">
        <f t="shared" si="105"/>
        <v>138987.71580000001</v>
      </c>
      <c r="H482" s="364">
        <f t="shared" si="106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4"/>
        <v>-1091.5898499999998</v>
      </c>
      <c r="G483" s="363">
        <f t="shared" si="105"/>
        <v>127941.78985</v>
      </c>
      <c r="H483" s="364">
        <f t="shared" si="106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4"/>
        <v>-1074.5375999999919</v>
      </c>
      <c r="G484" s="363">
        <f t="shared" si="105"/>
        <v>124522.1376</v>
      </c>
      <c r="H484" s="364">
        <f t="shared" si="106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4"/>
        <v>-975.11200799999187</v>
      </c>
      <c r="G485" s="363">
        <f t="shared" si="105"/>
        <v>131005.31200799999</v>
      </c>
      <c r="H485" s="364">
        <f t="shared" si="106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07">C487*(E487-D487)</f>
        <v>-320.8720079999913</v>
      </c>
      <c r="G487" s="363">
        <f t="shared" ref="G487:G496" si="108">IF(C487=0, 0,D487*C487)</f>
        <v>131005.31200799999</v>
      </c>
      <c r="H487" s="364">
        <f t="shared" ref="H487:H496" si="109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07"/>
        <v>-3298.169357999996</v>
      </c>
      <c r="G488" s="363">
        <f t="shared" si="108"/>
        <v>138935.309358</v>
      </c>
      <c r="H488" s="364">
        <f t="shared" si="109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07"/>
        <v>-3293.1673579999938</v>
      </c>
      <c r="G489" s="363">
        <f t="shared" si="108"/>
        <v>146745.30735799999</v>
      </c>
      <c r="H489" s="364">
        <f t="shared" si="109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07"/>
        <v>1163.524950000012</v>
      </c>
      <c r="G490" s="363">
        <f t="shared" si="108"/>
        <v>130665.83504999999</v>
      </c>
      <c r="H490" s="364">
        <f t="shared" si="109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07"/>
        <v>1293.5203380000021</v>
      </c>
      <c r="G491" s="363">
        <f t="shared" si="108"/>
        <v>122475.839662</v>
      </c>
      <c r="H491" s="364">
        <f t="shared" si="109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07"/>
        <v>1201.2174379999781</v>
      </c>
      <c r="G492" s="363">
        <f t="shared" si="108"/>
        <v>138341.022562</v>
      </c>
      <c r="H492" s="364">
        <f t="shared" si="109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07"/>
        <v>-3368.3391059999908</v>
      </c>
      <c r="G493" s="363">
        <f t="shared" si="108"/>
        <v>143066.01910599999</v>
      </c>
      <c r="H493" s="364">
        <f t="shared" si="109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07"/>
        <v>-3374.3343760000034</v>
      </c>
      <c r="G494" s="363">
        <f t="shared" si="108"/>
        <v>147740.01437600001</v>
      </c>
      <c r="H494" s="364">
        <f t="shared" si="109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07"/>
        <v>-1890.1133999999961</v>
      </c>
      <c r="G495" s="363">
        <f t="shared" si="108"/>
        <v>154028.27340000001</v>
      </c>
      <c r="H495" s="364">
        <f t="shared" si="109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07"/>
        <v>-17012.580000000009</v>
      </c>
      <c r="G496" s="363">
        <f t="shared" si="108"/>
        <v>159012.58000000002</v>
      </c>
      <c r="H496" s="364">
        <f t="shared" si="109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10">C500*(E500-D500)</f>
        <v>-19935.600000000009</v>
      </c>
      <c r="G500" s="363">
        <f t="shared" ref="G500:G507" si="111">IF(C500=0, 0,D500*C500)</f>
        <v>187335.6</v>
      </c>
      <c r="H500" s="365">
        <f t="shared" ref="H500:H507" si="112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10"/>
        <v>-19900.075000000015</v>
      </c>
      <c r="G501" s="363">
        <f t="shared" si="111"/>
        <v>194275.07500000001</v>
      </c>
      <c r="H501" s="365">
        <f t="shared" si="112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10"/>
        <v>-22705.387499999997</v>
      </c>
      <c r="G502" s="363">
        <f t="shared" si="111"/>
        <v>194205.38750000001</v>
      </c>
      <c r="H502" s="365">
        <f t="shared" si="112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10"/>
        <v>-29391.250000000004</v>
      </c>
      <c r="G503" s="363">
        <f t="shared" si="111"/>
        <v>194141.25</v>
      </c>
      <c r="H503" s="365">
        <f t="shared" si="112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10"/>
        <v>-34359.325000000004</v>
      </c>
      <c r="G504" s="363">
        <f t="shared" si="111"/>
        <v>194109.32500000001</v>
      </c>
      <c r="H504" s="364">
        <f t="shared" si="112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10"/>
        <v>-16630.000000000004</v>
      </c>
      <c r="G505" s="363">
        <f t="shared" si="111"/>
        <v>158130</v>
      </c>
      <c r="H505" s="364">
        <f t="shared" si="112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10"/>
        <v>-21229.999999999996</v>
      </c>
      <c r="G506" s="363">
        <f t="shared" si="111"/>
        <v>171820</v>
      </c>
      <c r="H506" s="364">
        <f t="shared" si="112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10"/>
        <v>6109.9988400000047</v>
      </c>
      <c r="G507" s="363">
        <f t="shared" si="111"/>
        <v>118887.84116000001</v>
      </c>
      <c r="H507" s="364">
        <f t="shared" si="112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13">C508*(E508-D508)</f>
        <v>822.70680000000016</v>
      </c>
      <c r="G508" s="363">
        <f t="shared" ref="G508:G525" si="114">IF(C508=0, 0,D508*C508)</f>
        <v>126917.6532</v>
      </c>
      <c r="H508" s="364">
        <f t="shared" ref="H508:H525" si="115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13"/>
        <v>83.308799999990825</v>
      </c>
      <c r="G509" s="363">
        <f t="shared" si="114"/>
        <v>134772.8112</v>
      </c>
      <c r="H509" s="364">
        <f t="shared" si="115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13"/>
        <v>-4985.4834000000074</v>
      </c>
      <c r="G510" s="363">
        <f t="shared" si="114"/>
        <v>139206.5834</v>
      </c>
      <c r="H510" s="364">
        <f t="shared" si="115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13"/>
        <v>18978.923399999992</v>
      </c>
      <c r="G511" s="363">
        <f t="shared" si="114"/>
        <v>74535.756600000008</v>
      </c>
      <c r="H511" s="364">
        <f t="shared" si="115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13"/>
        <v>18638.087600000006</v>
      </c>
      <c r="G512" s="363">
        <f t="shared" si="114"/>
        <v>65051.332399999999</v>
      </c>
      <c r="H512" s="364">
        <f t="shared" si="115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13"/>
        <v>18627.5</v>
      </c>
      <c r="G513" s="363">
        <f t="shared" si="114"/>
        <v>70822.5</v>
      </c>
      <c r="H513" s="364">
        <f t="shared" si="115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13"/>
        <v>20177.499999999996</v>
      </c>
      <c r="G514" s="363">
        <f t="shared" si="114"/>
        <v>70822.5</v>
      </c>
      <c r="H514" s="364">
        <f t="shared" si="115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13"/>
        <v>21382.430000000011</v>
      </c>
      <c r="G515" s="363">
        <f t="shared" si="114"/>
        <v>70717.569999999992</v>
      </c>
      <c r="H515" s="364">
        <f t="shared" si="115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13"/>
        <v>20612.23</v>
      </c>
      <c r="G516" s="363">
        <f t="shared" si="114"/>
        <v>70637.77</v>
      </c>
      <c r="H516" s="364">
        <f t="shared" si="115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13"/>
        <v>22311.999999999993</v>
      </c>
      <c r="G517" s="363">
        <f t="shared" si="114"/>
        <v>70138</v>
      </c>
      <c r="H517" s="364">
        <f t="shared" si="115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13"/>
        <v>20873</v>
      </c>
      <c r="G518" s="363">
        <f t="shared" si="114"/>
        <v>70127</v>
      </c>
      <c r="H518" s="364">
        <f t="shared" si="115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13"/>
        <v>20073</v>
      </c>
      <c r="G519" s="363">
        <f t="shared" si="114"/>
        <v>70127</v>
      </c>
      <c r="H519" s="364">
        <f t="shared" si="115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13"/>
        <v>17654.651999999998</v>
      </c>
      <c r="G520" s="363">
        <f t="shared" si="114"/>
        <v>87765.347999999998</v>
      </c>
      <c r="H520" s="365">
        <f t="shared" si="115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13"/>
        <v>16484.261999999992</v>
      </c>
      <c r="G521" s="363">
        <f t="shared" si="114"/>
        <v>87375.737999999998</v>
      </c>
      <c r="H521" s="365">
        <f t="shared" si="115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13"/>
        <v>20939.061000000002</v>
      </c>
      <c r="G522" s="363">
        <f t="shared" si="114"/>
        <v>78335.938999999998</v>
      </c>
      <c r="H522" s="365">
        <f t="shared" si="115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13"/>
        <v>20604.060000000005</v>
      </c>
      <c r="G523" s="363">
        <f t="shared" si="114"/>
        <v>87275.94</v>
      </c>
      <c r="H523" s="365">
        <f t="shared" si="115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13"/>
        <v>17593.872000000007</v>
      </c>
      <c r="G524" s="363">
        <f t="shared" si="114"/>
        <v>87166.127999999997</v>
      </c>
      <c r="H524" s="365">
        <f t="shared" si="115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13"/>
        <v>16453.871999999999</v>
      </c>
      <c r="G525" s="363">
        <f t="shared" si="114"/>
        <v>87166.127999999997</v>
      </c>
      <c r="H525" s="365">
        <f t="shared" si="115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16">C526*(E526-D526)</f>
        <v>19333.872000000003</v>
      </c>
      <c r="G526" s="363">
        <f t="shared" ref="G526:G540" si="117">IF(C526=0, 0,D526*C526)</f>
        <v>87166.127999999997</v>
      </c>
      <c r="H526" s="365">
        <f t="shared" ref="H526:H540" si="118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16"/>
        <v>19450.98</v>
      </c>
      <c r="G527" s="363">
        <f t="shared" si="117"/>
        <v>87049.02</v>
      </c>
      <c r="H527" s="365">
        <f t="shared" si="118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16"/>
        <v>17423.978999999996</v>
      </c>
      <c r="G528" s="363">
        <f t="shared" si="117"/>
        <v>88777.021000000008</v>
      </c>
      <c r="H528" s="365">
        <f t="shared" si="118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16"/>
        <v>11978.979600000011</v>
      </c>
      <c r="G529" s="363">
        <f t="shared" si="117"/>
        <v>102078.02039999999</v>
      </c>
      <c r="H529" s="365">
        <f t="shared" si="118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16"/>
        <v>13568.870699999996</v>
      </c>
      <c r="G530" s="363">
        <f t="shared" si="117"/>
        <v>102006.1293</v>
      </c>
      <c r="H530" s="365">
        <f t="shared" si="118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16"/>
        <v>12886.949999999995</v>
      </c>
      <c r="G531" s="363">
        <f t="shared" si="117"/>
        <v>86653.05</v>
      </c>
      <c r="H531" s="365">
        <f t="shared" si="118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16"/>
        <v>13051.947999999999</v>
      </c>
      <c r="G532" s="363">
        <f t="shared" si="117"/>
        <v>103078.052</v>
      </c>
      <c r="H532" s="365">
        <f t="shared" si="118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16"/>
        <v>13089.952800000001</v>
      </c>
      <c r="G533" s="363">
        <f t="shared" si="117"/>
        <v>106358.0472</v>
      </c>
      <c r="H533" s="365">
        <f t="shared" si="118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16"/>
        <v>13075.699000000004</v>
      </c>
      <c r="G534" s="363">
        <f t="shared" si="117"/>
        <v>94759.300999999992</v>
      </c>
      <c r="H534" s="365">
        <f t="shared" si="118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16"/>
        <v>13867.271999999995</v>
      </c>
      <c r="G535" s="363">
        <f>IF(C535=0, 0,D535*C535)</f>
        <v>86212.728000000003</v>
      </c>
      <c r="H535" s="365">
        <f t="shared" si="118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16"/>
        <v>17083.611900000004</v>
      </c>
      <c r="G536" s="363">
        <f t="shared" si="117"/>
        <v>74235.388099999996</v>
      </c>
      <c r="H536" s="365">
        <f t="shared" si="118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16"/>
        <v>13252.614000000001</v>
      </c>
      <c r="G537" s="363">
        <f t="shared" si="117"/>
        <v>85867.385999999999</v>
      </c>
      <c r="H537" s="365">
        <f t="shared" si="118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16"/>
        <v>10351.611600000004</v>
      </c>
      <c r="G538" s="363">
        <f t="shared" si="117"/>
        <v>95446.388400000011</v>
      </c>
      <c r="H538" s="365">
        <f t="shared" si="118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16"/>
        <v>12307.2804</v>
      </c>
      <c r="G539" s="363">
        <f t="shared" si="117"/>
        <v>80602.719600000011</v>
      </c>
      <c r="H539" s="365">
        <f t="shared" si="118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16"/>
        <v>11781.900000000011</v>
      </c>
      <c r="G540" s="363">
        <f t="shared" si="117"/>
        <v>80387.100000000006</v>
      </c>
      <c r="H540" s="365">
        <f t="shared" si="118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19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20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19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20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19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20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19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20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19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20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19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20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19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20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19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20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19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20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19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20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19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20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19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20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19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20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19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20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19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20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19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20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19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20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19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20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19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20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19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20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19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20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19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20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19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20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19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20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19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20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19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20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19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20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19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20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19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19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19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21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19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21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19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21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19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21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19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21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19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21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19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21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19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21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19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21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19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21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19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21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19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21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19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21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19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19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19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22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19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22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19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22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19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22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19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22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19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22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19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22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19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22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19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22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19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22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19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22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19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22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19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22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19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22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19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22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19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22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19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22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19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22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19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22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23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22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23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22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23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22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23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22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23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22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23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22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23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22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23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22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23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22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23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22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23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22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23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22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23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22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23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22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23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22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23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22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23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22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23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22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23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22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23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22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23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22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23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22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23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22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23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22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23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22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23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22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23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22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23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22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23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22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23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22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23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22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23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22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23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22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23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22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23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22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23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22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23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22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23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22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23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22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23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22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23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22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23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23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23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23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23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23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23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23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23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23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23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23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23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23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23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23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23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23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23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23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23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23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23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4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4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4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4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4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4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4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4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4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4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4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4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4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4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4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4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5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4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5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4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5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4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5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4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5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4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5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4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5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4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5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4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5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4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5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4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5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4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5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4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5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4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5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4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5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4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5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4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5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4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5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4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5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4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5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4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5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4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5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4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5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4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5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4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5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4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5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4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5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4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5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4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5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4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5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4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5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4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5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4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5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4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5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4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5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4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5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4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5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4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5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4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5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4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5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4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5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4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5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4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5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4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5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4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5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4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5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4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5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4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5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4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5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26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5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26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5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26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5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26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5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26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5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26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5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26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5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26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5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26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5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26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5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26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5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26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5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26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5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26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5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26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5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5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5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27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5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27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5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27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5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27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5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27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5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27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5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27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5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27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5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27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5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27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5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5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28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5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28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5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28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5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28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5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28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5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28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5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28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5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28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5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28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5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28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28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28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28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28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28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28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28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7">
    <cfRule type="expression" dxfId="2202" priority="175">
      <formula>F107&gt;0</formula>
    </cfRule>
    <cfRule type="expression" dxfId="2201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00" priority="168">
      <formula>F289&gt;0</formula>
    </cfRule>
    <cfRule type="expression" dxfId="2199" priority="169">
      <formula>F289&lt;0</formula>
    </cfRule>
  </conditionalFormatting>
  <conditionalFormatting sqref="H289:H295">
    <cfRule type="expression" dxfId="2198" priority="164">
      <formula>H289&gt;0</formula>
    </cfRule>
    <cfRule type="expression" dxfId="2197" priority="165">
      <formula>H289&lt;0</formula>
    </cfRule>
  </conditionalFormatting>
  <conditionalFormatting sqref="Q8">
    <cfRule type="expression" dxfId="2196" priority="150">
      <formula>Q8&gt;0</formula>
    </cfRule>
    <cfRule type="expression" dxfId="2195" priority="151">
      <formula>Q8&lt;0</formula>
    </cfRule>
  </conditionalFormatting>
  <conditionalFormatting sqref="Q7">
    <cfRule type="expression" dxfId="2194" priority="152">
      <formula>Q7&gt;0</formula>
    </cfRule>
    <cfRule type="expression" dxfId="2193" priority="153">
      <formula>Q7&lt;0</formula>
    </cfRule>
  </conditionalFormatting>
  <conditionalFormatting sqref="F397:F403">
    <cfRule type="expression" dxfId="2192" priority="124">
      <formula>F397&gt;0</formula>
    </cfRule>
    <cfRule type="expression" dxfId="2191" priority="125">
      <formula>F397&lt;0</formula>
    </cfRule>
  </conditionalFormatting>
  <conditionalFormatting sqref="F322:F340 H322:H340">
    <cfRule type="expression" dxfId="2190" priority="146">
      <formula>F322&gt;0</formula>
    </cfRule>
    <cfRule type="expression" dxfId="2189" priority="147">
      <formula>F322&lt;0</formula>
    </cfRule>
  </conditionalFormatting>
  <conditionalFormatting sqref="F315:F321">
    <cfRule type="expression" dxfId="2188" priority="144">
      <formula>F315&gt;0</formula>
    </cfRule>
    <cfRule type="expression" dxfId="2187" priority="145">
      <formula>F315&lt;0</formula>
    </cfRule>
  </conditionalFormatting>
  <conditionalFormatting sqref="H315:H321">
    <cfRule type="expression" dxfId="2186" priority="142">
      <formula>H315&gt;0</formula>
    </cfRule>
    <cfRule type="expression" dxfId="2185" priority="143">
      <formula>H315&lt;0</formula>
    </cfRule>
  </conditionalFormatting>
  <conditionalFormatting sqref="F348:F366 H348:H366">
    <cfRule type="expression" dxfId="2184" priority="140">
      <formula>F348&gt;0</formula>
    </cfRule>
    <cfRule type="expression" dxfId="2183" priority="141">
      <formula>F348&lt;0</formula>
    </cfRule>
  </conditionalFormatting>
  <conditionalFormatting sqref="F341:F347">
    <cfRule type="expression" dxfId="2182" priority="138">
      <formula>F341&gt;0</formula>
    </cfRule>
    <cfRule type="expression" dxfId="2181" priority="139">
      <formula>F341&lt;0</formula>
    </cfRule>
  </conditionalFormatting>
  <conditionalFormatting sqref="H341:H347">
    <cfRule type="expression" dxfId="2180" priority="136">
      <formula>H341&gt;0</formula>
    </cfRule>
    <cfRule type="expression" dxfId="2179" priority="137">
      <formula>H341&lt;0</formula>
    </cfRule>
  </conditionalFormatting>
  <conditionalFormatting sqref="F374:F391 H374:H391">
    <cfRule type="expression" dxfId="2178" priority="134">
      <formula>F374&gt;0</formula>
    </cfRule>
    <cfRule type="expression" dxfId="2177" priority="135">
      <formula>F374&lt;0</formula>
    </cfRule>
  </conditionalFormatting>
  <conditionalFormatting sqref="F367:F373">
    <cfRule type="expression" dxfId="2176" priority="132">
      <formula>F367&gt;0</formula>
    </cfRule>
    <cfRule type="expression" dxfId="2175" priority="133">
      <formula>F367&lt;0</formula>
    </cfRule>
  </conditionalFormatting>
  <conditionalFormatting sqref="H367:H373">
    <cfRule type="expression" dxfId="2174" priority="130">
      <formula>H367&gt;0</formula>
    </cfRule>
    <cfRule type="expression" dxfId="2173" priority="131">
      <formula>H367&lt;0</formula>
    </cfRule>
  </conditionalFormatting>
  <conditionalFormatting sqref="F392:F396 H392:H396">
    <cfRule type="expression" dxfId="2172" priority="128">
      <formula>F392&gt;0</formula>
    </cfRule>
    <cfRule type="expression" dxfId="2171" priority="129">
      <formula>F392&lt;0</formula>
    </cfRule>
  </conditionalFormatting>
  <conditionalFormatting sqref="F404:F419 H404:H419">
    <cfRule type="expression" dxfId="2170" priority="126">
      <formula>F404&gt;0</formula>
    </cfRule>
    <cfRule type="expression" dxfId="2169" priority="127">
      <formula>F404&lt;0</formula>
    </cfRule>
  </conditionalFormatting>
  <conditionalFormatting sqref="H397:H403">
    <cfRule type="expression" dxfId="2168" priority="122">
      <formula>H397&gt;0</formula>
    </cfRule>
    <cfRule type="expression" dxfId="2167" priority="123">
      <formula>H397&lt;0</formula>
    </cfRule>
  </conditionalFormatting>
  <conditionalFormatting sqref="F420 H420">
    <cfRule type="expression" dxfId="2166" priority="120">
      <formula>F420&gt;0</formula>
    </cfRule>
    <cfRule type="expression" dxfId="2165" priority="121">
      <formula>F420&lt;0</formula>
    </cfRule>
  </conditionalFormatting>
  <conditionalFormatting sqref="F421:F425 H421:H425">
    <cfRule type="expression" dxfId="2164" priority="118">
      <formula>F421&gt;0</formula>
    </cfRule>
    <cfRule type="expression" dxfId="2163" priority="119">
      <formula>F421&lt;0</formula>
    </cfRule>
  </conditionalFormatting>
  <conditionalFormatting sqref="F433:F448 H433:H448">
    <cfRule type="expression" dxfId="2162" priority="116">
      <formula>F433&gt;0</formula>
    </cfRule>
    <cfRule type="expression" dxfId="2161" priority="117">
      <formula>F433&lt;0</formula>
    </cfRule>
  </conditionalFormatting>
  <conditionalFormatting sqref="F426:F432">
    <cfRule type="expression" dxfId="2160" priority="114">
      <formula>F426&gt;0</formula>
    </cfRule>
    <cfRule type="expression" dxfId="2159" priority="115">
      <formula>F426&lt;0</formula>
    </cfRule>
  </conditionalFormatting>
  <conditionalFormatting sqref="H426:H432">
    <cfRule type="expression" dxfId="2158" priority="112">
      <formula>H426&gt;0</formula>
    </cfRule>
    <cfRule type="expression" dxfId="2157" priority="113">
      <formula>H426&lt;0</formula>
    </cfRule>
  </conditionalFormatting>
  <conditionalFormatting sqref="F450:F455 H450:H455">
    <cfRule type="expression" dxfId="2156" priority="110">
      <formula>F450&gt;0</formula>
    </cfRule>
    <cfRule type="expression" dxfId="2155" priority="111">
      <formula>F450&lt;0</formula>
    </cfRule>
  </conditionalFormatting>
  <conditionalFormatting sqref="F456 H456">
    <cfRule type="expression" dxfId="2154" priority="108">
      <formula>F456&gt;0</formula>
    </cfRule>
    <cfRule type="expression" dxfId="2153" priority="109">
      <formula>F456&lt;0</formula>
    </cfRule>
  </conditionalFormatting>
  <conditionalFormatting sqref="F457:F461 H457:H461">
    <cfRule type="expression" dxfId="2152" priority="106">
      <formula>F457&gt;0</formula>
    </cfRule>
    <cfRule type="expression" dxfId="2151" priority="107">
      <formula>F457&lt;0</formula>
    </cfRule>
  </conditionalFormatting>
  <conditionalFormatting sqref="F469:F484 H469:H484">
    <cfRule type="expression" dxfId="2150" priority="104">
      <formula>F469&gt;0</formula>
    </cfRule>
    <cfRule type="expression" dxfId="2149" priority="105">
      <formula>F469&lt;0</formula>
    </cfRule>
  </conditionalFormatting>
  <conditionalFormatting sqref="F462:F468">
    <cfRule type="expression" dxfId="2148" priority="102">
      <formula>F462&gt;0</formula>
    </cfRule>
    <cfRule type="expression" dxfId="2147" priority="103">
      <formula>F462&lt;0</formula>
    </cfRule>
  </conditionalFormatting>
  <conditionalFormatting sqref="H462:H468">
    <cfRule type="expression" dxfId="2146" priority="100">
      <formula>H462&gt;0</formula>
    </cfRule>
    <cfRule type="expression" dxfId="2145" priority="101">
      <formula>H462&lt;0</formula>
    </cfRule>
  </conditionalFormatting>
  <conditionalFormatting sqref="F485:F490 H485:H490">
    <cfRule type="expression" dxfId="2144" priority="98">
      <formula>F485&gt;0</formula>
    </cfRule>
    <cfRule type="expression" dxfId="2143" priority="99">
      <formula>F485&lt;0</formula>
    </cfRule>
  </conditionalFormatting>
  <conditionalFormatting sqref="F491 H491">
    <cfRule type="expression" dxfId="2142" priority="96">
      <formula>F491&gt;0</formula>
    </cfRule>
    <cfRule type="expression" dxfId="2141" priority="97">
      <formula>F491&lt;0</formula>
    </cfRule>
  </conditionalFormatting>
  <conditionalFormatting sqref="F492:F496 H492:H496">
    <cfRule type="expression" dxfId="2140" priority="94">
      <formula>F492&gt;0</formula>
    </cfRule>
    <cfRule type="expression" dxfId="2139" priority="95">
      <formula>F492&lt;0</formula>
    </cfRule>
  </conditionalFormatting>
  <conditionalFormatting sqref="F504:F519 H504:H519">
    <cfRule type="expression" dxfId="2138" priority="92">
      <formula>F504&gt;0</formula>
    </cfRule>
    <cfRule type="expression" dxfId="2137" priority="93">
      <formula>F504&lt;0</formula>
    </cfRule>
  </conditionalFormatting>
  <conditionalFormatting sqref="F497:F503">
    <cfRule type="expression" dxfId="2136" priority="90">
      <formula>F497&gt;0</formula>
    </cfRule>
    <cfRule type="expression" dxfId="2135" priority="91">
      <formula>F497&lt;0</formula>
    </cfRule>
  </conditionalFormatting>
  <conditionalFormatting sqref="H497:H503">
    <cfRule type="expression" dxfId="2134" priority="88">
      <formula>H497&gt;0</formula>
    </cfRule>
    <cfRule type="expression" dxfId="2133" priority="89">
      <formula>H497&lt;0</formula>
    </cfRule>
  </conditionalFormatting>
  <conditionalFormatting sqref="M548">
    <cfRule type="expression" dxfId="2132" priority="86">
      <formula>M548&gt;0</formula>
    </cfRule>
    <cfRule type="expression" dxfId="2131" priority="87">
      <formula>M548&lt;0</formula>
    </cfRule>
  </conditionalFormatting>
  <conditionalFormatting sqref="F113:F124">
    <cfRule type="expression" dxfId="2130" priority="82">
      <formula>F113&gt;0</formula>
    </cfRule>
    <cfRule type="expression" dxfId="2129" priority="83">
      <formula>F113&lt;0</formula>
    </cfRule>
  </conditionalFormatting>
  <conditionalFormatting sqref="H113:H124">
    <cfRule type="expression" dxfId="2128" priority="80">
      <formula>H113&gt;0</formula>
    </cfRule>
    <cfRule type="expression" dxfId="2127" priority="81">
      <formula>H113&lt;0</formula>
    </cfRule>
  </conditionalFormatting>
  <conditionalFormatting sqref="F107:F112 H107:H112">
    <cfRule type="expression" dxfId="2126" priority="78">
      <formula>F107&gt;0</formula>
    </cfRule>
    <cfRule type="expression" dxfId="2125" priority="79">
      <formula>F107&lt;0</formula>
    </cfRule>
  </conditionalFormatting>
  <conditionalFormatting sqref="J109">
    <cfRule type="expression" dxfId="2124" priority="76">
      <formula>J109&gt;0</formula>
    </cfRule>
    <cfRule type="expression" dxfId="2123" priority="77">
      <formula>J109&lt;0</formula>
    </cfRule>
  </conditionalFormatting>
  <conditionalFormatting sqref="J110:J116">
    <cfRule type="expression" dxfId="2122" priority="74">
      <formula>J110&gt;0</formula>
    </cfRule>
    <cfRule type="expression" dxfId="2121" priority="75">
      <formula>J110&lt;0</formula>
    </cfRule>
  </conditionalFormatting>
  <conditionalFormatting sqref="L109:L191 L198 L200">
    <cfRule type="expression" dxfId="2120" priority="70">
      <formula>L109&gt;0</formula>
    </cfRule>
    <cfRule type="expression" dxfId="2119" priority="71">
      <formula>L109&lt;0</formula>
    </cfRule>
  </conditionalFormatting>
  <conditionalFormatting sqref="Q10">
    <cfRule type="expression" dxfId="2118" priority="68">
      <formula>Q10&gt;0</formula>
    </cfRule>
    <cfRule type="expression" dxfId="2117" priority="69">
      <formula>Q10&lt;0</formula>
    </cfRule>
  </conditionalFormatting>
  <conditionalFormatting sqref="H220:H222 F220:F222">
    <cfRule type="expression" dxfId="2116" priority="65">
      <formula>F220&gt;0</formula>
    </cfRule>
    <cfRule type="expression" dxfId="2115" priority="66">
      <formula>F220&lt;0</formula>
    </cfRule>
  </conditionalFormatting>
  <conditionalFormatting sqref="H216:H218 F216:F218">
    <cfRule type="expression" dxfId="2114" priority="63">
      <formula>F216&gt;0</formula>
    </cfRule>
    <cfRule type="expression" dxfId="2113" priority="64">
      <formula>F216&lt;0</formula>
    </cfRule>
  </conditionalFormatting>
  <conditionalFormatting sqref="H215 F215">
    <cfRule type="expression" dxfId="2112" priority="61">
      <formula>F215&gt;0</formula>
    </cfRule>
    <cfRule type="expression" dxfId="2111" priority="62">
      <formula>F215&lt;0</formula>
    </cfRule>
  </conditionalFormatting>
  <conditionalFormatting sqref="H219 F219">
    <cfRule type="expression" dxfId="2110" priority="59">
      <formula>F219&gt;0</formula>
    </cfRule>
    <cfRule type="expression" dxfId="2109" priority="60">
      <formula>F219&lt;0</formula>
    </cfRule>
  </conditionalFormatting>
  <conditionalFormatting sqref="H225:H228 F225:F228">
    <cfRule type="expression" dxfId="2108" priority="55">
      <formula>F225&gt;0</formula>
    </cfRule>
    <cfRule type="expression" dxfId="2107" priority="56">
      <formula>F225&lt;0</formula>
    </cfRule>
  </conditionalFormatting>
  <conditionalFormatting sqref="H223:H224 F223:F224">
    <cfRule type="expression" dxfId="2106" priority="53">
      <formula>F223&gt;0</formula>
    </cfRule>
    <cfRule type="expression" dxfId="2105" priority="54">
      <formula>F223&lt;0</formula>
    </cfRule>
  </conditionalFormatting>
  <conditionalFormatting sqref="H250 F250">
    <cfRule type="expression" dxfId="2104" priority="51">
      <formula>F250&gt;0</formula>
    </cfRule>
    <cfRule type="expression" dxfId="2103" priority="52">
      <formula>F250&lt;0</formula>
    </cfRule>
  </conditionalFormatting>
  <conditionalFormatting sqref="H231:H233 F231:F233">
    <cfRule type="expression" dxfId="2102" priority="49">
      <formula>F231&gt;0</formula>
    </cfRule>
    <cfRule type="expression" dxfId="2101" priority="50">
      <formula>F231&lt;0</formula>
    </cfRule>
  </conditionalFormatting>
  <conditionalFormatting sqref="H229:H230 F229:F230">
    <cfRule type="expression" dxfId="2100" priority="47">
      <formula>F229&gt;0</formula>
    </cfRule>
    <cfRule type="expression" dxfId="2099" priority="48">
      <formula>F229&lt;0</formula>
    </cfRule>
  </conditionalFormatting>
  <conditionalFormatting sqref="H243:H245 F243:F245">
    <cfRule type="expression" dxfId="2098" priority="45">
      <formula>F243&gt;0</formula>
    </cfRule>
    <cfRule type="expression" dxfId="2097" priority="46">
      <formula>F243&lt;0</formula>
    </cfRule>
  </conditionalFormatting>
  <conditionalFormatting sqref="H242 F242">
    <cfRule type="expression" dxfId="2096" priority="43">
      <formula>F242&gt;0</formula>
    </cfRule>
    <cfRule type="expression" dxfId="2095" priority="44">
      <formula>F242&lt;0</formula>
    </cfRule>
  </conditionalFormatting>
  <conditionalFormatting sqref="H239:H241 F239:F241">
    <cfRule type="expression" dxfId="2094" priority="41">
      <formula>F239&gt;0</formula>
    </cfRule>
    <cfRule type="expression" dxfId="2093" priority="42">
      <formula>F239&lt;0</formula>
    </cfRule>
  </conditionalFormatting>
  <conditionalFormatting sqref="H238 F238">
    <cfRule type="expression" dxfId="2092" priority="39">
      <formula>F238&gt;0</formula>
    </cfRule>
    <cfRule type="expression" dxfId="2091" priority="40">
      <formula>F238&lt;0</formula>
    </cfRule>
  </conditionalFormatting>
  <conditionalFormatting sqref="H235:H237 F235:F237">
    <cfRule type="expression" dxfId="2090" priority="37">
      <formula>F235&gt;0</formula>
    </cfRule>
    <cfRule type="expression" dxfId="2089" priority="38">
      <formula>F235&lt;0</formula>
    </cfRule>
  </conditionalFormatting>
  <conditionalFormatting sqref="H234 F234">
    <cfRule type="expression" dxfId="2088" priority="35">
      <formula>F234&gt;0</formula>
    </cfRule>
    <cfRule type="expression" dxfId="2087" priority="36">
      <formula>F234&lt;0</formula>
    </cfRule>
  </conditionalFormatting>
  <conditionalFormatting sqref="H247:H249 F247:F249">
    <cfRule type="expression" dxfId="2086" priority="33">
      <formula>F247&gt;0</formula>
    </cfRule>
    <cfRule type="expression" dxfId="2085" priority="34">
      <formula>F247&lt;0</formula>
    </cfRule>
  </conditionalFormatting>
  <conditionalFormatting sqref="H246 F246">
    <cfRule type="expression" dxfId="2084" priority="31">
      <formula>F246&gt;0</formula>
    </cfRule>
    <cfRule type="expression" dxfId="2083" priority="32">
      <formula>F246&lt;0</formula>
    </cfRule>
  </conditionalFormatting>
  <conditionalFormatting sqref="H254 F254">
    <cfRule type="expression" dxfId="2082" priority="27">
      <formula>F254&gt;0</formula>
    </cfRule>
    <cfRule type="expression" dxfId="2081" priority="28">
      <formula>F254&lt;0</formula>
    </cfRule>
  </conditionalFormatting>
  <conditionalFormatting sqref="H251:H253 F251:F253">
    <cfRule type="expression" dxfId="2080" priority="25">
      <formula>F251&gt;0</formula>
    </cfRule>
    <cfRule type="expression" dxfId="2079" priority="26">
      <formula>F251&lt;0</formula>
    </cfRule>
  </conditionalFormatting>
  <conditionalFormatting sqref="H265:H266 F265:F266">
    <cfRule type="expression" dxfId="2078" priority="23">
      <formula>F265&gt;0</formula>
    </cfRule>
    <cfRule type="expression" dxfId="2077" priority="24">
      <formula>F265&lt;0</formula>
    </cfRule>
  </conditionalFormatting>
  <conditionalFormatting sqref="H261:H264 F261:F264">
    <cfRule type="expression" dxfId="2076" priority="19">
      <formula>F261&gt;0</formula>
    </cfRule>
    <cfRule type="expression" dxfId="2075" priority="20">
      <formula>F261&lt;0</formula>
    </cfRule>
  </conditionalFormatting>
  <conditionalFormatting sqref="H259:H260 F259:F260">
    <cfRule type="expression" dxfId="2074" priority="17">
      <formula>F259&gt;0</formula>
    </cfRule>
    <cfRule type="expression" dxfId="2073" priority="18">
      <formula>F259&lt;0</formula>
    </cfRule>
  </conditionalFormatting>
  <conditionalFormatting sqref="H255:H258 F255:F258">
    <cfRule type="expression" dxfId="2072" priority="13">
      <formula>F255&gt;0</formula>
    </cfRule>
    <cfRule type="expression" dxfId="2071" priority="14">
      <formula>F255&lt;0</formula>
    </cfRule>
  </conditionalFormatting>
  <conditionalFormatting sqref="F274:F277 H274:H277">
    <cfRule type="expression" dxfId="2070" priority="11">
      <formula>F274&gt;0</formula>
    </cfRule>
    <cfRule type="expression" dxfId="2069" priority="12">
      <formula>F274&lt;0</formula>
    </cfRule>
  </conditionalFormatting>
  <conditionalFormatting sqref="F272:F273 H272:H273">
    <cfRule type="expression" dxfId="2068" priority="9">
      <formula>F272&gt;0</formula>
    </cfRule>
    <cfRule type="expression" dxfId="2067" priority="10">
      <formula>F272&lt;0</formula>
    </cfRule>
  </conditionalFormatting>
  <conditionalFormatting sqref="F281:F283 H281:H283 K281:K283">
    <cfRule type="expression" dxfId="2066" priority="5">
      <formula>F281&gt;0</formula>
    </cfRule>
    <cfRule type="expression" dxfId="2065" priority="6">
      <formula>F281&lt;0</formula>
    </cfRule>
  </conditionalFormatting>
  <conditionalFormatting sqref="F278:F280 H278:H280 K278:K280">
    <cfRule type="expression" dxfId="2064" priority="3">
      <formula>F278&gt;0</formula>
    </cfRule>
    <cfRule type="expression" dxfId="2063" priority="4">
      <formula>F278&lt;0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247</v>
      </c>
      <c r="AJ2">
        <f>$Q$2*$Q$4</f>
        <v>5108</v>
      </c>
      <c r="AK2">
        <f ca="1">AJ2*EXP(-$X$2 * AI2/365.25)</f>
        <v>5108</v>
      </c>
      <c r="AM2" s="2">
        <f>Q10</f>
        <v>0</v>
      </c>
      <c r="AO2">
        <f ca="1" xml:space="preserve"> (SUM(AB:AB) - SUM(AE:AE) - SUM(AH:AH) - SUM(AK:AK))/SUM(AB:AB)</f>
        <v>4.7274009876045651E-2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12.77</v>
      </c>
      <c r="R4" s="495">
        <v>-1.54E-2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5108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-703.65000000000146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-703.65000000000146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-0.12107577022016144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3.7588097102584178E-2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1264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13.442105263157895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14.047000000000001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13.9193</v>
      </c>
      <c r="W22" s="134"/>
    </row>
    <row r="23" spans="1:34" x14ac:dyDescent="0.25">
      <c r="O23" s="81">
        <v>1.08</v>
      </c>
      <c r="P23" s="81">
        <f t="shared" si="10"/>
        <v>13.791600000000001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13.6639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13.536200000000001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13.4085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13.280799999999999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13.1531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13.025399999999999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12.8977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12.77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12.642299999999999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12.5146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12.386899999999999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12.2592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12.131499999999999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12.003799999999998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11.876100000000001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11.7484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11.620699999999999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11.493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2" priority="25">
      <formula>F56&gt;0</formula>
    </cfRule>
    <cfRule type="expression" dxfId="2061" priority="26">
      <formula>F56&lt;0</formula>
    </cfRule>
  </conditionalFormatting>
  <conditionalFormatting sqref="Q7">
    <cfRule type="expression" dxfId="2060" priority="23">
      <formula>Q7&gt;0</formula>
    </cfRule>
    <cfRule type="expression" dxfId="2059" priority="24">
      <formula>Q7&lt;0</formula>
    </cfRule>
  </conditionalFormatting>
  <conditionalFormatting sqref="Q8">
    <cfRule type="expression" dxfId="2058" priority="21">
      <formula>Q8&gt;0</formula>
    </cfRule>
    <cfRule type="expression" dxfId="2057" priority="22">
      <formula>Q8&lt;0</formula>
    </cfRule>
  </conditionalFormatting>
  <conditionalFormatting sqref="F25:F30 F34:F55">
    <cfRule type="expression" dxfId="2056" priority="19">
      <formula>F25&gt;0</formula>
    </cfRule>
    <cfRule type="expression" dxfId="2055" priority="20">
      <formula>F25&lt;0</formula>
    </cfRule>
  </conditionalFormatting>
  <conditionalFormatting sqref="H25:H30 H34:H55">
    <cfRule type="expression" dxfId="2054" priority="17">
      <formula>H25&gt;0</formula>
    </cfRule>
    <cfRule type="expression" dxfId="2053" priority="18">
      <formula>H25&lt;0</formula>
    </cfRule>
  </conditionalFormatting>
  <conditionalFormatting sqref="F89:F110">
    <cfRule type="expression" dxfId="2052" priority="15">
      <formula>F89&gt;0</formula>
    </cfRule>
    <cfRule type="expression" dxfId="2051" priority="16">
      <formula>F89&lt;0</formula>
    </cfRule>
  </conditionalFormatting>
  <conditionalFormatting sqref="H89:H110">
    <cfRule type="expression" dxfId="2050" priority="13">
      <formula>H89&gt;0</formula>
    </cfRule>
    <cfRule type="expression" dxfId="2049" priority="14">
      <formula>H89&lt;0</formula>
    </cfRule>
  </conditionalFormatting>
  <conditionalFormatting sqref="Q10">
    <cfRule type="expression" dxfId="2048" priority="11">
      <formula>Q10&gt;0</formula>
    </cfRule>
    <cfRule type="expression" dxfId="2047" priority="12">
      <formula>Q10&lt;0</formula>
    </cfRule>
  </conditionalFormatting>
  <conditionalFormatting sqref="J25:J38">
    <cfRule type="expression" dxfId="2046" priority="9">
      <formula>J25&gt;0</formula>
    </cfRule>
    <cfRule type="expression" dxfId="2045" priority="10">
      <formula>J25&lt;0</formula>
    </cfRule>
  </conditionalFormatting>
  <conditionalFormatting sqref="K25:K38">
    <cfRule type="expression" dxfId="2044" priority="7">
      <formula>K25&gt;0</formula>
    </cfRule>
    <cfRule type="expression" dxfId="2043" priority="8">
      <formula>K25&lt;0</formula>
    </cfRule>
  </conditionalFormatting>
  <conditionalFormatting sqref="L25:L38">
    <cfRule type="expression" dxfId="2042" priority="5">
      <formula>L25&gt;0</formula>
    </cfRule>
    <cfRule type="expression" dxfId="204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0" priority="3">
      <formula>F31&gt;0</formula>
    </cfRule>
    <cfRule type="expression" dxfId="2039" priority="4">
      <formula>F31&lt;0</formula>
    </cfRule>
  </conditionalFormatting>
  <conditionalFormatting sqref="H31:H33">
    <cfRule type="expression" dxfId="2038" priority="1">
      <formula>H31&gt;0</formula>
    </cfRule>
    <cfRule type="expression" dxfId="203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39.659999999999997</v>
      </c>
      <c r="R4" s="495">
        <v>2.5000000000000001E-3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13880.999999999998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-1095.8100000000031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-1095.8100000000031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-7.3167116361895684E-2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1276</v>
      </c>
    </row>
    <row r="13" spans="1:21" x14ac:dyDescent="0.25">
      <c r="H13" s="70"/>
      <c r="O13" s="11" t="s">
        <v>952</v>
      </c>
      <c r="Q13" s="2">
        <f>Q4/2.075</f>
        <v>19.11325301204819</v>
      </c>
      <c r="T13" s="1">
        <v>43319</v>
      </c>
      <c r="U13" t="s">
        <v>1227</v>
      </c>
    </row>
    <row r="14" spans="1:21" x14ac:dyDescent="0.25">
      <c r="H14" s="70"/>
      <c r="O14" s="11" t="s">
        <v>1039</v>
      </c>
      <c r="Q14" s="1">
        <v>43331</v>
      </c>
      <c r="U14" t="s">
        <v>1228</v>
      </c>
    </row>
    <row r="15" spans="1:21" x14ac:dyDescent="0.25">
      <c r="H15" s="70"/>
      <c r="U15" t="s">
        <v>1229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43.625999999999998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43.229399999999998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42.832799999999999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42.436199999999999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42.0396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41.643000000000001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41.246400000000001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40.849799999999995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40.453199999999995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40.056599999999996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39.659999999999997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39.263399999999997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38.866799999999998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38.470199999999998</v>
      </c>
    </row>
    <row r="37" spans="1:17" x14ac:dyDescent="0.25">
      <c r="A37" s="33" t="s">
        <v>1177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38.073599999999992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37.676999999999992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37.280399999999993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36.883800000000001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36.487200000000001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36.090599999999995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35.693999999999996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" si="11">C50*(E50-D50)</f>
        <v>-1263.4999999999998</v>
      </c>
      <c r="G50" s="39">
        <f t="shared" ref="G50" si="12">D50*C50</f>
        <v>14976.5</v>
      </c>
      <c r="H50" s="222">
        <f t="shared" ref="H50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6" priority="35">
      <formula>F60&gt;0</formula>
    </cfRule>
    <cfRule type="expression" dxfId="2035" priority="36">
      <formula>F60&lt;0</formula>
    </cfRule>
  </conditionalFormatting>
  <conditionalFormatting sqref="Q7">
    <cfRule type="expression" dxfId="2034" priority="33">
      <formula>Q7&gt;0</formula>
    </cfRule>
    <cfRule type="expression" dxfId="2033" priority="34">
      <formula>Q7&lt;0</formula>
    </cfRule>
  </conditionalFormatting>
  <conditionalFormatting sqref="Q8">
    <cfRule type="expression" dxfId="2032" priority="31">
      <formula>Q8&gt;0</formula>
    </cfRule>
    <cfRule type="expression" dxfId="2031" priority="32">
      <formula>Q8&lt;0</formula>
    </cfRule>
  </conditionalFormatting>
  <conditionalFormatting sqref="F31:F49 F51:F59">
    <cfRule type="expression" dxfId="2030" priority="29">
      <formula>F31&gt;0</formula>
    </cfRule>
    <cfRule type="expression" dxfId="2029" priority="30">
      <formula>F31&lt;0</formula>
    </cfRule>
  </conditionalFormatting>
  <conditionalFormatting sqref="H31:H49 H51:H59">
    <cfRule type="expression" dxfId="2028" priority="27">
      <formula>H31&gt;0</formula>
    </cfRule>
    <cfRule type="expression" dxfId="2027" priority="28">
      <formula>H31&lt;0</formula>
    </cfRule>
  </conditionalFormatting>
  <conditionalFormatting sqref="Q10">
    <cfRule type="expression" dxfId="2026" priority="25">
      <formula>Q10&gt;0</formula>
    </cfRule>
    <cfRule type="expression" dxfId="2025" priority="26">
      <formula>Q10&lt;0</formula>
    </cfRule>
  </conditionalFormatting>
  <conditionalFormatting sqref="J25:J38">
    <cfRule type="expression" dxfId="2024" priority="23">
      <formula>J25&gt;0</formula>
    </cfRule>
    <cfRule type="expression" dxfId="2023" priority="24">
      <formula>J25&lt;0</formula>
    </cfRule>
  </conditionalFormatting>
  <conditionalFormatting sqref="K38">
    <cfRule type="expression" dxfId="2022" priority="21">
      <formula>K38&gt;0</formula>
    </cfRule>
    <cfRule type="expression" dxfId="2021" priority="22">
      <formula>K38&lt;0</formula>
    </cfRule>
  </conditionalFormatting>
  <conditionalFormatting sqref="L25:L38">
    <cfRule type="expression" dxfId="2020" priority="19">
      <formula>L25&gt;0</formula>
    </cfRule>
    <cfRule type="expression" dxfId="2019" priority="20">
      <formula>L25&lt;0</formula>
    </cfRule>
  </conditionalFormatting>
  <conditionalFormatting sqref="F89:F110">
    <cfRule type="expression" dxfId="2018" priority="17">
      <formula>F89&gt;0</formula>
    </cfRule>
    <cfRule type="expression" dxfId="2017" priority="18">
      <formula>F89&lt;0</formula>
    </cfRule>
  </conditionalFormatting>
  <conditionalFormatting sqref="H89:H110">
    <cfRule type="expression" dxfId="2016" priority="15">
      <formula>H89&gt;0</formula>
    </cfRule>
    <cfRule type="expression" dxfId="2015" priority="16">
      <formula>H89&lt;0</formula>
    </cfRule>
  </conditionalFormatting>
  <conditionalFormatting sqref="J89:J102">
    <cfRule type="expression" dxfId="2014" priority="13">
      <formula>J89&gt;0</formula>
    </cfRule>
    <cfRule type="expression" dxfId="2013" priority="14">
      <formula>J89&lt;0</formula>
    </cfRule>
  </conditionalFormatting>
  <conditionalFormatting sqref="K89:K102">
    <cfRule type="expression" dxfId="2012" priority="11">
      <formula>K89&gt;0</formula>
    </cfRule>
    <cfRule type="expression" dxfId="2011" priority="12">
      <formula>K89&lt;0</formula>
    </cfRule>
  </conditionalFormatting>
  <conditionalFormatting sqref="L89:L102">
    <cfRule type="expression" dxfId="2010" priority="9">
      <formula>L89&gt;0</formula>
    </cfRule>
    <cfRule type="expression" dxfId="2009" priority="10">
      <formula>L89&lt;0</formula>
    </cfRule>
  </conditionalFormatting>
  <conditionalFormatting sqref="F25:F30">
    <cfRule type="expression" dxfId="2008" priority="7">
      <formula>F25&gt;0</formula>
    </cfRule>
    <cfRule type="expression" dxfId="2007" priority="8">
      <formula>F25&lt;0</formula>
    </cfRule>
  </conditionalFormatting>
  <conditionalFormatting sqref="H25:H30">
    <cfRule type="expression" dxfId="2006" priority="5">
      <formula>H25&gt;0</formula>
    </cfRule>
    <cfRule type="expression" dxfId="2005" priority="6">
      <formula>H25&lt;0</formula>
    </cfRule>
  </conditionalFormatting>
  <conditionalFormatting sqref="F50">
    <cfRule type="expression" dxfId="2004" priority="3">
      <formula>F50&gt;0</formula>
    </cfRule>
    <cfRule type="expression" dxfId="2003" priority="4">
      <formula>F50&lt;0</formula>
    </cfRule>
  </conditionalFormatting>
  <conditionalFormatting sqref="H50">
    <cfRule type="expression" dxfId="2002" priority="1">
      <formula>H50&gt;0</formula>
    </cfRule>
    <cfRule type="expression" dxfId="200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0" priority="35">
      <formula>F47&gt;0</formula>
    </cfRule>
    <cfRule type="expression" dxfId="1999" priority="36">
      <formula>F47&lt;0</formula>
    </cfRule>
  </conditionalFormatting>
  <conditionalFormatting sqref="Q7">
    <cfRule type="expression" dxfId="1998" priority="33">
      <formula>Q7&gt;0</formula>
    </cfRule>
    <cfRule type="expression" dxfId="1997" priority="34">
      <formula>Q7&lt;0</formula>
    </cfRule>
  </conditionalFormatting>
  <conditionalFormatting sqref="Q8">
    <cfRule type="expression" dxfId="1996" priority="31">
      <formula>Q8&gt;0</formula>
    </cfRule>
    <cfRule type="expression" dxfId="1995" priority="32">
      <formula>Q8&lt;0</formula>
    </cfRule>
  </conditionalFormatting>
  <conditionalFormatting sqref="F30:F46">
    <cfRule type="expression" dxfId="1994" priority="29">
      <formula>F30&gt;0</formula>
    </cfRule>
    <cfRule type="expression" dxfId="1993" priority="30">
      <formula>F30&lt;0</formula>
    </cfRule>
  </conditionalFormatting>
  <conditionalFormatting sqref="H30:H46">
    <cfRule type="expression" dxfId="1992" priority="27">
      <formula>H30&gt;0</formula>
    </cfRule>
    <cfRule type="expression" dxfId="1991" priority="28">
      <formula>H30&lt;0</formula>
    </cfRule>
  </conditionalFormatting>
  <conditionalFormatting sqref="Q10">
    <cfRule type="expression" dxfId="1990" priority="25">
      <formula>Q10&gt;0</formula>
    </cfRule>
    <cfRule type="expression" dxfId="1989" priority="26">
      <formula>Q10&lt;0</formula>
    </cfRule>
  </conditionalFormatting>
  <conditionalFormatting sqref="J25:J38">
    <cfRule type="expression" dxfId="1988" priority="23">
      <formula>J25&gt;0</formula>
    </cfRule>
    <cfRule type="expression" dxfId="1987" priority="24">
      <formula>J25&lt;0</formula>
    </cfRule>
  </conditionalFormatting>
  <conditionalFormatting sqref="K25:K38">
    <cfRule type="expression" dxfId="1986" priority="21">
      <formula>K25&gt;0</formula>
    </cfRule>
    <cfRule type="expression" dxfId="1985" priority="22">
      <formula>K25&lt;0</formula>
    </cfRule>
  </conditionalFormatting>
  <conditionalFormatting sqref="L25 L38">
    <cfRule type="expression" dxfId="1984" priority="19">
      <formula>L25&gt;0</formula>
    </cfRule>
    <cfRule type="expression" dxfId="1983" priority="20">
      <formula>L25&lt;0</formula>
    </cfRule>
  </conditionalFormatting>
  <conditionalFormatting sqref="F89:F110">
    <cfRule type="expression" dxfId="1982" priority="17">
      <formula>F89&gt;0</formula>
    </cfRule>
    <cfRule type="expression" dxfId="1981" priority="18">
      <formula>F89&lt;0</formula>
    </cfRule>
  </conditionalFormatting>
  <conditionalFormatting sqref="H89:H110">
    <cfRule type="expression" dxfId="1980" priority="15">
      <formula>H89&gt;0</formula>
    </cfRule>
    <cfRule type="expression" dxfId="1979" priority="16">
      <formula>H89&lt;0</formula>
    </cfRule>
  </conditionalFormatting>
  <conditionalFormatting sqref="J89:J102">
    <cfRule type="expression" dxfId="1978" priority="13">
      <formula>J89&gt;0</formula>
    </cfRule>
    <cfRule type="expression" dxfId="1977" priority="14">
      <formula>J89&lt;0</formula>
    </cfRule>
  </conditionalFormatting>
  <conditionalFormatting sqref="K89:K102">
    <cfRule type="expression" dxfId="1976" priority="11">
      <formula>K89&gt;0</formula>
    </cfRule>
    <cfRule type="expression" dxfId="1975" priority="12">
      <formula>K89&lt;0</formula>
    </cfRule>
  </conditionalFormatting>
  <conditionalFormatting sqref="L89:L102">
    <cfRule type="expression" dxfId="1974" priority="9">
      <formula>L89&gt;0</formula>
    </cfRule>
    <cfRule type="expression" dxfId="1973" priority="10">
      <formula>L89&lt;0</formula>
    </cfRule>
  </conditionalFormatting>
  <conditionalFormatting sqref="F25 F29">
    <cfRule type="expression" dxfId="1972" priority="7">
      <formula>F25&gt;0</formula>
    </cfRule>
    <cfRule type="expression" dxfId="1971" priority="8">
      <formula>F25&lt;0</formula>
    </cfRule>
  </conditionalFormatting>
  <conditionalFormatting sqref="H29 H25:H27">
    <cfRule type="expression" dxfId="1970" priority="5">
      <formula>H25&gt;0</formula>
    </cfRule>
    <cfRule type="expression" dxfId="1969" priority="6">
      <formula>H25&lt;0</formula>
    </cfRule>
  </conditionalFormatting>
  <conditionalFormatting sqref="F26:F28">
    <cfRule type="expression" dxfId="1968" priority="3">
      <formula>F26&gt;0</formula>
    </cfRule>
    <cfRule type="expression" dxfId="1967" priority="4">
      <formula>F26&lt;0</formula>
    </cfRule>
  </conditionalFormatting>
  <conditionalFormatting sqref="H28">
    <cfRule type="expression" dxfId="1966" priority="1">
      <formula>H28&gt;0</formula>
    </cfRule>
    <cfRule type="expression" dxfId="196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31.04</v>
      </c>
      <c r="R4" s="222">
        <v>1.17E-2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9312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6238.6200000000172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4490.6500000000233</v>
      </c>
      <c r="T8" s="813" t="s">
        <v>1252</v>
      </c>
      <c r="U8" t="s">
        <v>1269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0.93140925259523222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M260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1.8041237113402064E-2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1278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14.959036144578311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34.143999999999998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33.833600000000004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33.523200000000003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33.212800000000001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32.9024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32.591999999999999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32.281599999999997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31.9712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31.660799999999998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31.3504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31.04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30.729599999999998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30.4192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30.108799999999999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29.798399999999997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29.488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29.177599999999998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28.8672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28.556799999999999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28.246400000000001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27.936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1130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1206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1233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1161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5" si="22">C164*(E164-D164)</f>
        <v>4584</v>
      </c>
      <c r="G164" s="39">
        <f t="shared" ref="G164:G165" si="23">D164*C164</f>
        <v>4821</v>
      </c>
      <c r="H164" s="222">
        <f t="shared" ref="H164:H165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2" spans="1:12" x14ac:dyDescent="0.25">
      <c r="B172" s="361">
        <v>42484</v>
      </c>
      <c r="C172" s="362">
        <v>100</v>
      </c>
      <c r="D172" s="363">
        <v>35.917999999999999</v>
      </c>
      <c r="E172" s="363">
        <v>35.58</v>
      </c>
      <c r="F172" s="363">
        <f t="shared" ref="F172:F185" si="25">C172*(E172-D172)</f>
        <v>-33.800000000000097</v>
      </c>
      <c r="G172" s="363">
        <f t="shared" ref="G172:G185" si="26">D172*C172</f>
        <v>3591.7999999999997</v>
      </c>
      <c r="H172" s="364">
        <f t="shared" ref="H172:H185" si="27">(E172-D172)/D172</f>
        <v>-9.410323514672336E-3</v>
      </c>
      <c r="I172" s="363"/>
    </row>
    <row r="173" spans="1:12" x14ac:dyDescent="0.25">
      <c r="B173" s="361">
        <v>42485</v>
      </c>
      <c r="C173" s="362">
        <v>100</v>
      </c>
      <c r="D173" s="363">
        <v>35.917999999999999</v>
      </c>
      <c r="E173" s="363">
        <v>36.770000000000003</v>
      </c>
      <c r="F173" s="363">
        <f t="shared" si="25"/>
        <v>85.200000000000387</v>
      </c>
      <c r="G173" s="363">
        <f t="shared" si="26"/>
        <v>3591.7999999999997</v>
      </c>
      <c r="H173" s="364">
        <f t="shared" si="27"/>
        <v>2.3720697143493622E-2</v>
      </c>
      <c r="I173" s="363"/>
    </row>
    <row r="174" spans="1:12" x14ac:dyDescent="0.25">
      <c r="B174" s="361">
        <v>42498</v>
      </c>
      <c r="C174" s="362">
        <v>100</v>
      </c>
      <c r="D174" s="363">
        <v>35.917999999999999</v>
      </c>
      <c r="E174" s="363">
        <v>34.549999999999997</v>
      </c>
      <c r="F174" s="363">
        <f t="shared" si="25"/>
        <v>-136.80000000000021</v>
      </c>
      <c r="G174" s="363">
        <f t="shared" si="26"/>
        <v>3591.7999999999997</v>
      </c>
      <c r="H174" s="364">
        <f t="shared" si="27"/>
        <v>-3.8086753159975562E-2</v>
      </c>
      <c r="I174" s="363"/>
    </row>
    <row r="175" spans="1:12" x14ac:dyDescent="0.25">
      <c r="B175" s="361">
        <v>42508</v>
      </c>
      <c r="C175" s="362">
        <v>140</v>
      </c>
      <c r="D175" s="363">
        <v>35.423999999999999</v>
      </c>
      <c r="E175" s="363">
        <v>34.369999999999997</v>
      </c>
      <c r="F175" s="363">
        <f t="shared" si="25"/>
        <v>-147.56000000000029</v>
      </c>
      <c r="G175" s="363">
        <f t="shared" si="26"/>
        <v>4959.3599999999997</v>
      </c>
      <c r="H175" s="364">
        <f t="shared" si="27"/>
        <v>-2.9753839205058776E-2</v>
      </c>
      <c r="I175" s="363"/>
    </row>
    <row r="176" spans="1:12" x14ac:dyDescent="0.25">
      <c r="B176" s="361">
        <v>42509</v>
      </c>
      <c r="C176" s="362">
        <v>240</v>
      </c>
      <c r="D176" s="363">
        <v>35.034999999999997</v>
      </c>
      <c r="E176" s="363">
        <v>34.83</v>
      </c>
      <c r="F176" s="363">
        <f t="shared" si="25"/>
        <v>-49.199999999999591</v>
      </c>
      <c r="G176" s="363">
        <f t="shared" si="26"/>
        <v>8408.4</v>
      </c>
      <c r="H176" s="364">
        <f t="shared" si="27"/>
        <v>-5.8512915655772315E-3</v>
      </c>
      <c r="I176" s="363"/>
    </row>
    <row r="177" spans="2:9" x14ac:dyDescent="0.25">
      <c r="B177" s="361">
        <v>42514</v>
      </c>
      <c r="C177" s="362">
        <v>200</v>
      </c>
      <c r="D177" s="363">
        <v>34.972000000000001</v>
      </c>
      <c r="E177" s="363">
        <v>35.520000000000003</v>
      </c>
      <c r="F177" s="363">
        <f t="shared" si="25"/>
        <v>109.60000000000036</v>
      </c>
      <c r="G177" s="363">
        <f t="shared" si="26"/>
        <v>6994.4000000000005</v>
      </c>
      <c r="H177" s="364">
        <f t="shared" si="27"/>
        <v>1.5669678600022927E-2</v>
      </c>
      <c r="I177" s="363"/>
    </row>
    <row r="178" spans="2:9" x14ac:dyDescent="0.25">
      <c r="B178" s="361">
        <v>42515</v>
      </c>
      <c r="C178" s="362">
        <v>200</v>
      </c>
      <c r="D178" s="363">
        <v>34.972000000000001</v>
      </c>
      <c r="E178" s="363">
        <v>34.94</v>
      </c>
      <c r="F178" s="363">
        <f t="shared" si="25"/>
        <v>-6.4000000000007162</v>
      </c>
      <c r="G178" s="363">
        <f t="shared" si="26"/>
        <v>6994.4000000000005</v>
      </c>
      <c r="H178" s="364">
        <f t="shared" si="27"/>
        <v>-9.150177284685914E-4</v>
      </c>
      <c r="I178" s="363"/>
    </row>
    <row r="179" spans="2:9" x14ac:dyDescent="0.25">
      <c r="B179" s="361">
        <v>42521</v>
      </c>
      <c r="C179" s="362">
        <v>160</v>
      </c>
      <c r="D179" s="363">
        <v>34.718000000000004</v>
      </c>
      <c r="E179" s="363">
        <v>35.76</v>
      </c>
      <c r="F179" s="363">
        <f t="shared" si="25"/>
        <v>166.71999999999912</v>
      </c>
      <c r="G179" s="363">
        <f t="shared" si="26"/>
        <v>5554.880000000001</v>
      </c>
      <c r="H179" s="364">
        <f t="shared" si="27"/>
        <v>3.0013249611152554E-2</v>
      </c>
      <c r="I179" s="363"/>
    </row>
    <row r="180" spans="2:9" x14ac:dyDescent="0.25">
      <c r="B180" s="361">
        <v>42527</v>
      </c>
      <c r="C180" s="362">
        <v>160</v>
      </c>
      <c r="D180" s="363">
        <v>34.652000000000001</v>
      </c>
      <c r="E180" s="363">
        <v>36.020000000000003</v>
      </c>
      <c r="F180" s="363">
        <f t="shared" si="25"/>
        <v>218.88000000000034</v>
      </c>
      <c r="G180" s="363">
        <f t="shared" si="26"/>
        <v>5544.32</v>
      </c>
      <c r="H180" s="364">
        <f t="shared" si="27"/>
        <v>3.9478240794182211E-2</v>
      </c>
      <c r="I180" s="363"/>
    </row>
    <row r="181" spans="2:9" x14ac:dyDescent="0.25">
      <c r="B181" s="361">
        <v>42498</v>
      </c>
      <c r="C181" s="362">
        <v>160</v>
      </c>
      <c r="D181" s="363">
        <v>34.652000000000001</v>
      </c>
      <c r="E181" s="363">
        <v>36.520000000000003</v>
      </c>
      <c r="F181" s="363">
        <f t="shared" si="25"/>
        <v>298.88000000000034</v>
      </c>
      <c r="G181" s="363">
        <f t="shared" si="26"/>
        <v>5544.32</v>
      </c>
      <c r="H181" s="364">
        <f t="shared" si="27"/>
        <v>5.3907422371003176E-2</v>
      </c>
      <c r="I181" s="363"/>
    </row>
    <row r="182" spans="2:9" x14ac:dyDescent="0.25">
      <c r="B182" s="361">
        <v>42531</v>
      </c>
      <c r="C182" s="362">
        <v>60</v>
      </c>
      <c r="D182" s="363">
        <v>30.757000000000001</v>
      </c>
      <c r="E182" s="363">
        <v>36.81</v>
      </c>
      <c r="F182" s="363">
        <f t="shared" si="25"/>
        <v>363.18000000000006</v>
      </c>
      <c r="G182" s="363">
        <f t="shared" si="26"/>
        <v>1845.42</v>
      </c>
      <c r="H182" s="364">
        <f t="shared" si="27"/>
        <v>0.1968007282894951</v>
      </c>
      <c r="I182" s="363"/>
    </row>
    <row r="183" spans="2:9" x14ac:dyDescent="0.25">
      <c r="B183" s="361">
        <v>42536</v>
      </c>
      <c r="C183" s="362">
        <v>160</v>
      </c>
      <c r="D183" s="363">
        <v>33.652999999999999</v>
      </c>
      <c r="E183" s="363">
        <v>35.71</v>
      </c>
      <c r="F183" s="363">
        <f t="shared" si="25"/>
        <v>329.12000000000035</v>
      </c>
      <c r="G183" s="363">
        <f t="shared" si="26"/>
        <v>5384.48</v>
      </c>
      <c r="H183" s="364">
        <f t="shared" si="27"/>
        <v>6.1123822541823976E-2</v>
      </c>
      <c r="I183" s="363"/>
    </row>
    <row r="184" spans="2:9" x14ac:dyDescent="0.25">
      <c r="B184" s="361">
        <v>42542</v>
      </c>
      <c r="C184" s="362">
        <v>160</v>
      </c>
      <c r="D184" s="363">
        <v>33.65</v>
      </c>
      <c r="E184" s="363">
        <v>34.71</v>
      </c>
      <c r="F184" s="363">
        <f t="shared" si="25"/>
        <v>169.60000000000036</v>
      </c>
      <c r="G184" s="363">
        <f t="shared" si="26"/>
        <v>5384</v>
      </c>
      <c r="H184" s="364">
        <f t="shared" si="27"/>
        <v>3.1500742942050589E-2</v>
      </c>
      <c r="I184" s="363"/>
    </row>
    <row r="185" spans="2:9" x14ac:dyDescent="0.25">
      <c r="B185" s="361">
        <v>42548</v>
      </c>
      <c r="C185" s="362">
        <v>160</v>
      </c>
      <c r="D185" s="363">
        <v>33.652999999999999</v>
      </c>
      <c r="E185" s="363">
        <v>36.619999999999997</v>
      </c>
      <c r="F185" s="363">
        <f t="shared" si="25"/>
        <v>474.7199999999998</v>
      </c>
      <c r="G185" s="363">
        <f t="shared" si="26"/>
        <v>5384.48</v>
      </c>
      <c r="H185" s="364">
        <f t="shared" si="27"/>
        <v>8.8164502421775148E-2</v>
      </c>
      <c r="I185" s="363"/>
    </row>
    <row r="186" spans="2:9" x14ac:dyDescent="0.25">
      <c r="B186" s="361">
        <v>42556</v>
      </c>
      <c r="C186" s="362">
        <v>160</v>
      </c>
      <c r="D186" s="363">
        <v>33.652999999999999</v>
      </c>
      <c r="E186" s="363">
        <v>37.33</v>
      </c>
      <c r="F186" s="363">
        <f t="shared" ref="F186:F228" si="28">C186*(E186-D186)</f>
        <v>588.31999999999994</v>
      </c>
      <c r="G186" s="363">
        <f t="shared" ref="G186:G199" si="29">D186*C186</f>
        <v>5384.48</v>
      </c>
      <c r="H186" s="364">
        <f t="shared" ref="H186:H228" si="30">(E186-D186)/D186</f>
        <v>0.10926217573470418</v>
      </c>
      <c r="I186" s="363"/>
    </row>
    <row r="187" spans="2:9" x14ac:dyDescent="0.25">
      <c r="B187" s="361">
        <v>42559</v>
      </c>
      <c r="C187" s="362">
        <v>160</v>
      </c>
      <c r="D187" s="363">
        <v>33.652999999999999</v>
      </c>
      <c r="E187" s="363">
        <v>37.86</v>
      </c>
      <c r="F187" s="363">
        <f t="shared" si="28"/>
        <v>673.12000000000012</v>
      </c>
      <c r="G187" s="363">
        <f t="shared" si="29"/>
        <v>5384.48</v>
      </c>
      <c r="H187" s="364">
        <f t="shared" si="30"/>
        <v>0.12501114313731318</v>
      </c>
      <c r="I187" s="363"/>
    </row>
    <row r="188" spans="2:9" x14ac:dyDescent="0.25">
      <c r="B188" s="361">
        <v>42563</v>
      </c>
      <c r="C188" s="362">
        <v>160</v>
      </c>
      <c r="D188" s="363">
        <v>33.652999999999999</v>
      </c>
      <c r="E188" s="363">
        <v>37.39</v>
      </c>
      <c r="F188" s="363">
        <f t="shared" si="28"/>
        <v>597.9200000000003</v>
      </c>
      <c r="G188" s="363">
        <f t="shared" si="29"/>
        <v>5384.48</v>
      </c>
      <c r="H188" s="364">
        <f t="shared" si="30"/>
        <v>0.11104507770481092</v>
      </c>
      <c r="I188" s="363"/>
    </row>
    <row r="189" spans="2:9" x14ac:dyDescent="0.25">
      <c r="B189" s="361">
        <v>42566</v>
      </c>
      <c r="C189" s="362">
        <v>160</v>
      </c>
      <c r="D189" s="363">
        <v>33.652999999999999</v>
      </c>
      <c r="E189" s="363">
        <v>36.71</v>
      </c>
      <c r="F189" s="363">
        <f t="shared" si="28"/>
        <v>489.12000000000035</v>
      </c>
      <c r="G189" s="363">
        <f t="shared" si="29"/>
        <v>5384.48</v>
      </c>
      <c r="H189" s="364">
        <f t="shared" si="30"/>
        <v>9.0838855376935257E-2</v>
      </c>
      <c r="I189" s="363"/>
    </row>
    <row r="190" spans="2:9" x14ac:dyDescent="0.25">
      <c r="B190" s="361">
        <v>42570</v>
      </c>
      <c r="C190" s="362">
        <v>160</v>
      </c>
      <c r="D190" s="363">
        <v>33.652999999999999</v>
      </c>
      <c r="E190" s="363">
        <v>36.21</v>
      </c>
      <c r="F190" s="363">
        <f t="shared" si="28"/>
        <v>409.12000000000035</v>
      </c>
      <c r="G190" s="363">
        <f t="shared" si="29"/>
        <v>5384.48</v>
      </c>
      <c r="H190" s="364">
        <f t="shared" si="30"/>
        <v>7.5981338959379613E-2</v>
      </c>
      <c r="I190" s="363"/>
    </row>
    <row r="191" spans="2:9" x14ac:dyDescent="0.25">
      <c r="B191" s="361">
        <v>42571</v>
      </c>
      <c r="C191" s="362">
        <v>160</v>
      </c>
      <c r="D191" s="363">
        <v>33.652999999999999</v>
      </c>
      <c r="E191" s="363">
        <v>36.4</v>
      </c>
      <c r="F191" s="363">
        <f t="shared" si="28"/>
        <v>439.52</v>
      </c>
      <c r="G191" s="363">
        <f t="shared" si="29"/>
        <v>5384.48</v>
      </c>
      <c r="H191" s="364">
        <f t="shared" si="30"/>
        <v>8.16271951980507E-2</v>
      </c>
      <c r="I191" s="363"/>
    </row>
    <row r="192" spans="2:9" x14ac:dyDescent="0.25">
      <c r="B192" s="361">
        <v>42572</v>
      </c>
      <c r="C192" s="362">
        <v>160</v>
      </c>
      <c r="D192" s="363">
        <v>33.652999999999999</v>
      </c>
      <c r="E192" s="363">
        <v>35.96</v>
      </c>
      <c r="F192" s="363">
        <f t="shared" si="28"/>
        <v>369.12000000000035</v>
      </c>
      <c r="G192" s="363">
        <f t="shared" si="29"/>
        <v>5384.48</v>
      </c>
      <c r="H192" s="364">
        <f t="shared" si="30"/>
        <v>6.8552580750601791E-2</v>
      </c>
      <c r="I192" s="363"/>
    </row>
    <row r="193" spans="2:9" x14ac:dyDescent="0.25">
      <c r="B193" s="361">
        <v>42576</v>
      </c>
      <c r="C193" s="362">
        <v>160</v>
      </c>
      <c r="D193" s="363">
        <v>33.652999999999999</v>
      </c>
      <c r="E193" s="363">
        <v>35.79</v>
      </c>
      <c r="F193" s="363">
        <f t="shared" si="28"/>
        <v>341.92000000000007</v>
      </c>
      <c r="G193" s="363">
        <f t="shared" si="29"/>
        <v>5384.48</v>
      </c>
      <c r="H193" s="364">
        <f t="shared" si="30"/>
        <v>6.3501025168632833E-2</v>
      </c>
      <c r="I193" s="363"/>
    </row>
    <row r="194" spans="2:9" x14ac:dyDescent="0.25">
      <c r="B194" s="361">
        <v>42577</v>
      </c>
      <c r="C194" s="362">
        <v>160</v>
      </c>
      <c r="D194" s="363">
        <v>33.652999999999999</v>
      </c>
      <c r="E194" s="363">
        <v>36.42</v>
      </c>
      <c r="F194" s="363">
        <f t="shared" si="28"/>
        <v>442.72000000000048</v>
      </c>
      <c r="G194" s="363">
        <f t="shared" si="29"/>
        <v>5384.48</v>
      </c>
      <c r="H194" s="364">
        <f t="shared" si="30"/>
        <v>8.222149585475301E-2</v>
      </c>
      <c r="I194" s="363"/>
    </row>
    <row r="195" spans="2:9" x14ac:dyDescent="0.25">
      <c r="B195" s="361">
        <v>42579</v>
      </c>
      <c r="C195" s="362">
        <v>230</v>
      </c>
      <c r="D195" s="363">
        <v>34.006</v>
      </c>
      <c r="E195" s="363">
        <v>34.4</v>
      </c>
      <c r="F195" s="363">
        <f t="shared" si="28"/>
        <v>90.619999999999621</v>
      </c>
      <c r="G195" s="363">
        <f t="shared" si="29"/>
        <v>7821.38</v>
      </c>
      <c r="H195" s="364">
        <f t="shared" si="30"/>
        <v>1.1586190672234263E-2</v>
      </c>
      <c r="I195" s="363"/>
    </row>
    <row r="196" spans="2:9" x14ac:dyDescent="0.25">
      <c r="B196" s="361">
        <v>42580</v>
      </c>
      <c r="C196" s="362">
        <v>260</v>
      </c>
      <c r="D196" s="363">
        <v>33.991999999999997</v>
      </c>
      <c r="E196" s="363">
        <v>34.19</v>
      </c>
      <c r="F196" s="363">
        <f t="shared" si="28"/>
        <v>51.480000000000103</v>
      </c>
      <c r="G196" s="363">
        <f t="shared" si="29"/>
        <v>8837.92</v>
      </c>
      <c r="H196" s="364">
        <f t="shared" si="30"/>
        <v>5.824899976465063E-3</v>
      </c>
      <c r="I196" s="363"/>
    </row>
    <row r="197" spans="2:9" x14ac:dyDescent="0.25">
      <c r="B197" s="361">
        <v>42584</v>
      </c>
      <c r="C197" s="362">
        <v>300</v>
      </c>
      <c r="D197" s="363">
        <v>33.866</v>
      </c>
      <c r="E197" s="363">
        <v>32.61</v>
      </c>
      <c r="F197" s="363">
        <f t="shared" si="28"/>
        <v>-376.80000000000007</v>
      </c>
      <c r="G197" s="363">
        <f t="shared" si="29"/>
        <v>10159.799999999999</v>
      </c>
      <c r="H197" s="364">
        <f t="shared" si="30"/>
        <v>-3.7087344239059829E-2</v>
      </c>
      <c r="I197" s="363"/>
    </row>
    <row r="198" spans="2:9" x14ac:dyDescent="0.25">
      <c r="B198" s="361">
        <v>42586</v>
      </c>
      <c r="C198" s="362">
        <v>400</v>
      </c>
      <c r="D198" s="363">
        <v>33.520000000000003</v>
      </c>
      <c r="E198" s="363">
        <v>32.549999999999997</v>
      </c>
      <c r="F198" s="363">
        <f t="shared" si="28"/>
        <v>-388.00000000000239</v>
      </c>
      <c r="G198" s="363">
        <f t="shared" si="29"/>
        <v>13408.000000000002</v>
      </c>
      <c r="H198" s="364">
        <f t="shared" si="30"/>
        <v>-2.8937947494033587E-2</v>
      </c>
      <c r="I198" s="363"/>
    </row>
    <row r="199" spans="2:9" x14ac:dyDescent="0.25">
      <c r="B199" s="361">
        <v>42587</v>
      </c>
      <c r="C199" s="362">
        <v>400</v>
      </c>
      <c r="D199" s="363">
        <v>33.387349999999998</v>
      </c>
      <c r="E199" s="363">
        <v>32.729999999999997</v>
      </c>
      <c r="F199" s="363">
        <f t="shared" si="28"/>
        <v>-262.9400000000004</v>
      </c>
      <c r="G199" s="363">
        <f t="shared" si="29"/>
        <v>13354.939999999999</v>
      </c>
      <c r="H199" s="364">
        <f t="shared" si="30"/>
        <v>-1.9688594632398231E-2</v>
      </c>
      <c r="I199" s="363"/>
    </row>
    <row r="200" spans="2:9" x14ac:dyDescent="0.25">
      <c r="B200" s="361">
        <v>42598</v>
      </c>
      <c r="C200" s="362">
        <v>400</v>
      </c>
      <c r="D200" s="363">
        <v>33.387349999999998</v>
      </c>
      <c r="E200" s="363">
        <v>32.1</v>
      </c>
      <c r="F200" s="363">
        <f t="shared" si="28"/>
        <v>-514.93999999999858</v>
      </c>
      <c r="G200" s="363">
        <f t="shared" ref="G200:G205" si="31">D200*C200</f>
        <v>13354.939999999999</v>
      </c>
      <c r="H200" s="364">
        <f t="shared" si="30"/>
        <v>-3.8558016733882636E-2</v>
      </c>
      <c r="I200" s="363"/>
    </row>
    <row r="201" spans="2:9" x14ac:dyDescent="0.25">
      <c r="B201" s="361">
        <v>42599</v>
      </c>
      <c r="C201" s="362">
        <v>500</v>
      </c>
      <c r="D201" s="363">
        <v>33.045879999999997</v>
      </c>
      <c r="E201" s="363">
        <v>31.88</v>
      </c>
      <c r="F201" s="363">
        <f t="shared" si="28"/>
        <v>-582.93999999999892</v>
      </c>
      <c r="G201" s="363">
        <f t="shared" si="31"/>
        <v>16522.939999999999</v>
      </c>
      <c r="H201" s="364">
        <f t="shared" si="30"/>
        <v>-3.5280646180401248E-2</v>
      </c>
      <c r="I201" s="363"/>
    </row>
    <row r="202" spans="2:9" x14ac:dyDescent="0.25">
      <c r="B202" s="361">
        <v>42600</v>
      </c>
      <c r="C202" s="362">
        <v>500</v>
      </c>
      <c r="D202" s="363">
        <v>33.045879999999997</v>
      </c>
      <c r="E202" s="363">
        <v>32.46</v>
      </c>
      <c r="F202" s="363">
        <f t="shared" si="28"/>
        <v>-292.93999999999801</v>
      </c>
      <c r="G202" s="363">
        <f t="shared" si="31"/>
        <v>16522.939999999999</v>
      </c>
      <c r="H202" s="364">
        <f t="shared" si="30"/>
        <v>-1.7729290307899079E-2</v>
      </c>
      <c r="I202" s="363"/>
    </row>
    <row r="203" spans="2:9" x14ac:dyDescent="0.25">
      <c r="B203" s="361">
        <v>42601</v>
      </c>
      <c r="C203" s="362">
        <v>500</v>
      </c>
      <c r="D203" s="363">
        <v>33.045879999999997</v>
      </c>
      <c r="E203" s="363">
        <v>32.61</v>
      </c>
      <c r="F203" s="363">
        <f t="shared" si="28"/>
        <v>-217.93999999999869</v>
      </c>
      <c r="G203" s="363">
        <f t="shared" si="31"/>
        <v>16522.939999999999</v>
      </c>
      <c r="H203" s="364">
        <f t="shared" si="30"/>
        <v>-1.3190146547769266E-2</v>
      </c>
      <c r="I203" s="363"/>
    </row>
    <row r="204" spans="2:9" x14ac:dyDescent="0.25">
      <c r="B204" s="361">
        <v>42604</v>
      </c>
      <c r="C204" s="362">
        <v>500</v>
      </c>
      <c r="D204" s="363">
        <v>33.045879999999997</v>
      </c>
      <c r="E204" s="363">
        <v>32.86</v>
      </c>
      <c r="F204" s="363">
        <f t="shared" si="28"/>
        <v>-92.93999999999869</v>
      </c>
      <c r="G204" s="363">
        <f t="shared" si="31"/>
        <v>16522.939999999999</v>
      </c>
      <c r="H204" s="364">
        <f t="shared" si="30"/>
        <v>-5.624906947552839E-3</v>
      </c>
      <c r="I204" s="363"/>
    </row>
    <row r="205" spans="2:9" x14ac:dyDescent="0.25">
      <c r="B205" s="361">
        <v>42605</v>
      </c>
      <c r="C205" s="362">
        <v>500</v>
      </c>
      <c r="D205" s="363">
        <v>33.045879999999997</v>
      </c>
      <c r="E205" s="363">
        <v>32.25</v>
      </c>
      <c r="F205" s="363">
        <f t="shared" si="28"/>
        <v>-397.93999999999841</v>
      </c>
      <c r="G205" s="363">
        <f t="shared" si="31"/>
        <v>16522.939999999999</v>
      </c>
      <c r="H205" s="364">
        <f t="shared" si="30"/>
        <v>-2.4084091572080902E-2</v>
      </c>
      <c r="I205" s="363"/>
    </row>
    <row r="206" spans="2:9" x14ac:dyDescent="0.25">
      <c r="B206" s="361">
        <v>42606</v>
      </c>
      <c r="C206" s="362">
        <v>500</v>
      </c>
      <c r="D206" s="363">
        <v>33.045879999999997</v>
      </c>
      <c r="E206" s="363">
        <v>32.99</v>
      </c>
      <c r="F206" s="363">
        <f t="shared" si="28"/>
        <v>-27.939999999997411</v>
      </c>
      <c r="G206" s="363">
        <f t="shared" ref="G206:G228" si="32">D206*C206</f>
        <v>16522.939999999999</v>
      </c>
      <c r="H206" s="364">
        <f t="shared" si="30"/>
        <v>-1.6909823554402191E-3</v>
      </c>
      <c r="I206" s="363"/>
    </row>
    <row r="207" spans="2:9" x14ac:dyDescent="0.25">
      <c r="B207" s="361">
        <v>42607</v>
      </c>
      <c r="C207" s="362">
        <v>500</v>
      </c>
      <c r="D207" s="363">
        <v>33.045879999999997</v>
      </c>
      <c r="E207" s="363">
        <v>32.76</v>
      </c>
      <c r="F207" s="363">
        <f t="shared" si="28"/>
        <v>-142.9399999999994</v>
      </c>
      <c r="G207" s="363">
        <f t="shared" si="32"/>
        <v>16522.939999999999</v>
      </c>
      <c r="H207" s="364">
        <f t="shared" si="30"/>
        <v>-8.6510027876394533E-3</v>
      </c>
      <c r="I207" s="363"/>
    </row>
    <row r="208" spans="2:9" x14ac:dyDescent="0.25">
      <c r="B208" s="361">
        <v>42611</v>
      </c>
      <c r="C208" s="362">
        <v>500</v>
      </c>
      <c r="D208" s="363">
        <v>33.045879999999997</v>
      </c>
      <c r="E208" s="363">
        <v>32.33</v>
      </c>
      <c r="F208" s="363">
        <f t="shared" si="28"/>
        <v>-357.93999999999926</v>
      </c>
      <c r="G208" s="363">
        <f t="shared" si="32"/>
        <v>16522.939999999999</v>
      </c>
      <c r="H208" s="364">
        <f t="shared" si="30"/>
        <v>-2.1663214900011697E-2</v>
      </c>
      <c r="I208" s="363"/>
    </row>
    <row r="209" spans="2:9" x14ac:dyDescent="0.25">
      <c r="B209" s="361">
        <v>42612</v>
      </c>
      <c r="C209" s="362">
        <v>500</v>
      </c>
      <c r="D209" s="363">
        <v>33.045879999999997</v>
      </c>
      <c r="E209" s="363">
        <v>32.159999999999997</v>
      </c>
      <c r="F209" s="363">
        <f t="shared" si="28"/>
        <v>-442.94000000000011</v>
      </c>
      <c r="G209" s="363">
        <f t="shared" si="32"/>
        <v>16522.939999999999</v>
      </c>
      <c r="H209" s="364">
        <f t="shared" si="30"/>
        <v>-2.6807577828158919E-2</v>
      </c>
      <c r="I209" s="363"/>
    </row>
    <row r="210" spans="2:9" x14ac:dyDescent="0.25">
      <c r="B210" s="361">
        <v>42614</v>
      </c>
      <c r="C210" s="362">
        <v>500</v>
      </c>
      <c r="D210" s="363">
        <v>33.045879999999997</v>
      </c>
      <c r="E210" s="363">
        <v>31.96</v>
      </c>
      <c r="F210" s="363">
        <f t="shared" si="28"/>
        <v>-542.93999999999801</v>
      </c>
      <c r="G210" s="363">
        <f t="shared" si="32"/>
        <v>16522.939999999999</v>
      </c>
      <c r="H210" s="364">
        <f t="shared" si="30"/>
        <v>-3.2859769508331936E-2</v>
      </c>
      <c r="I210" s="363"/>
    </row>
    <row r="211" spans="2:9" x14ac:dyDescent="0.25">
      <c r="B211" s="361">
        <v>42615</v>
      </c>
      <c r="C211" s="362">
        <v>500</v>
      </c>
      <c r="D211" s="363">
        <v>32.94988</v>
      </c>
      <c r="E211" s="363">
        <v>32.5</v>
      </c>
      <c r="F211" s="363">
        <f t="shared" si="28"/>
        <v>-224.94000000000014</v>
      </c>
      <c r="G211" s="363">
        <f t="shared" si="32"/>
        <v>16474.939999999999</v>
      </c>
      <c r="H211" s="364">
        <f t="shared" si="30"/>
        <v>-1.3653463988336233E-2</v>
      </c>
      <c r="I211" s="363" t="s">
        <v>185</v>
      </c>
    </row>
    <row r="212" spans="2:9" x14ac:dyDescent="0.25">
      <c r="B212" s="361">
        <v>42619</v>
      </c>
      <c r="C212" s="362">
        <v>500</v>
      </c>
      <c r="D212" s="363">
        <v>32.94988</v>
      </c>
      <c r="E212" s="363">
        <v>32.67</v>
      </c>
      <c r="F212" s="363">
        <f t="shared" si="28"/>
        <v>-139.93999999999929</v>
      </c>
      <c r="G212" s="363">
        <f t="shared" si="32"/>
        <v>16474.939999999999</v>
      </c>
      <c r="H212" s="364">
        <f t="shared" si="30"/>
        <v>-8.4941128768905548E-3</v>
      </c>
      <c r="I212" s="363"/>
    </row>
    <row r="213" spans="2:9" x14ac:dyDescent="0.25">
      <c r="B213" s="361">
        <v>42620</v>
      </c>
      <c r="C213" s="362">
        <v>600</v>
      </c>
      <c r="D213" s="363">
        <v>32.733229999999999</v>
      </c>
      <c r="E213" s="363">
        <v>31.32</v>
      </c>
      <c r="F213" s="363">
        <f t="shared" si="28"/>
        <v>-847.93799999999919</v>
      </c>
      <c r="G213" s="363">
        <f t="shared" si="32"/>
        <v>19639.937999999998</v>
      </c>
      <c r="H213" s="364">
        <f t="shared" si="30"/>
        <v>-4.3174168879759153E-2</v>
      </c>
      <c r="I213" s="363"/>
    </row>
    <row r="214" spans="2:9" x14ac:dyDescent="0.25">
      <c r="B214" s="361">
        <v>42620</v>
      </c>
      <c r="C214" s="362">
        <v>700</v>
      </c>
      <c r="D214" s="363">
        <v>32.511339999999997</v>
      </c>
      <c r="E214" s="363">
        <v>31.32</v>
      </c>
      <c r="F214" s="363">
        <f t="shared" si="28"/>
        <v>-833.93799999999771</v>
      </c>
      <c r="G214" s="363">
        <f t="shared" si="32"/>
        <v>22757.937999999998</v>
      </c>
      <c r="H214" s="364">
        <f t="shared" si="30"/>
        <v>-3.6643829506873504E-2</v>
      </c>
      <c r="I214" s="363"/>
    </row>
    <row r="215" spans="2:9" x14ac:dyDescent="0.25">
      <c r="B215" s="361">
        <v>42621</v>
      </c>
      <c r="C215" s="362">
        <v>700</v>
      </c>
      <c r="D215" s="363">
        <v>32.511339999999997</v>
      </c>
      <c r="E215" s="363">
        <v>31.31</v>
      </c>
      <c r="F215" s="363">
        <f t="shared" si="28"/>
        <v>-840.93799999999885</v>
      </c>
      <c r="G215" s="363">
        <f t="shared" si="32"/>
        <v>22757.937999999998</v>
      </c>
      <c r="H215" s="364">
        <f t="shared" si="30"/>
        <v>-3.6951414491066759E-2</v>
      </c>
      <c r="I215" s="363"/>
    </row>
    <row r="216" spans="2:9" x14ac:dyDescent="0.25">
      <c r="B216" s="361">
        <v>42622</v>
      </c>
      <c r="C216" s="362">
        <v>700</v>
      </c>
      <c r="D216" s="363">
        <v>32.511339999999997</v>
      </c>
      <c r="E216" s="363">
        <v>31.51</v>
      </c>
      <c r="F216" s="363">
        <f t="shared" si="28"/>
        <v>-700.9379999999968</v>
      </c>
      <c r="G216" s="363">
        <f t="shared" si="32"/>
        <v>22757.937999999998</v>
      </c>
      <c r="H216" s="364">
        <f t="shared" si="30"/>
        <v>-3.0799714807202519E-2</v>
      </c>
      <c r="I216" s="363"/>
    </row>
    <row r="217" spans="2:9" x14ac:dyDescent="0.25">
      <c r="B217" s="361">
        <v>42625</v>
      </c>
      <c r="C217" s="362">
        <v>800</v>
      </c>
      <c r="D217" s="363">
        <v>32.297429999999999</v>
      </c>
      <c r="E217" s="363">
        <v>30.89</v>
      </c>
      <c r="F217" s="363">
        <f t="shared" si="28"/>
        <v>-1125.9439999999984</v>
      </c>
      <c r="G217" s="363">
        <f t="shared" si="32"/>
        <v>25837.944</v>
      </c>
      <c r="H217" s="364">
        <f t="shared" si="30"/>
        <v>-4.3577151494716394E-2</v>
      </c>
      <c r="I217" s="363"/>
    </row>
    <row r="218" spans="2:9" x14ac:dyDescent="0.25">
      <c r="B218" s="361">
        <v>42632</v>
      </c>
      <c r="C218" s="362">
        <v>800</v>
      </c>
      <c r="D218" s="363">
        <v>32.297429999999999</v>
      </c>
      <c r="E218" s="363">
        <v>30.79</v>
      </c>
      <c r="F218" s="363">
        <f t="shared" si="28"/>
        <v>-1205.9439999999995</v>
      </c>
      <c r="G218" s="363">
        <f t="shared" si="32"/>
        <v>25837.944</v>
      </c>
      <c r="H218" s="364">
        <f t="shared" si="30"/>
        <v>-4.6673373082626063E-2</v>
      </c>
      <c r="I218" s="363"/>
    </row>
    <row r="219" spans="2:9" x14ac:dyDescent="0.25">
      <c r="B219" s="361">
        <v>42633</v>
      </c>
      <c r="C219" s="362">
        <v>800</v>
      </c>
      <c r="D219" s="363">
        <v>32.297429999999999</v>
      </c>
      <c r="E219" s="363">
        <v>31.09</v>
      </c>
      <c r="F219" s="363">
        <f t="shared" si="28"/>
        <v>-965.94399999999894</v>
      </c>
      <c r="G219" s="363">
        <f t="shared" si="32"/>
        <v>25837.944</v>
      </c>
      <c r="H219" s="364">
        <f t="shared" si="30"/>
        <v>-3.7384708318897161E-2</v>
      </c>
      <c r="I219" s="363"/>
    </row>
    <row r="220" spans="2:9" x14ac:dyDescent="0.25">
      <c r="B220" s="361">
        <v>42605</v>
      </c>
      <c r="C220" s="362">
        <v>800</v>
      </c>
      <c r="D220" s="363">
        <v>32.297429999999999</v>
      </c>
      <c r="E220" s="363">
        <v>30.45</v>
      </c>
      <c r="F220" s="363">
        <f t="shared" si="28"/>
        <v>-1477.9439999999995</v>
      </c>
      <c r="G220" s="363">
        <f t="shared" si="32"/>
        <v>25837.944</v>
      </c>
      <c r="H220" s="364">
        <f t="shared" si="30"/>
        <v>-5.7200526481518785E-2</v>
      </c>
      <c r="I220" s="363"/>
    </row>
    <row r="221" spans="2:9" x14ac:dyDescent="0.25">
      <c r="B221" s="361">
        <v>42639</v>
      </c>
      <c r="C221" s="362">
        <v>900</v>
      </c>
      <c r="D221" s="363">
        <v>32.05104</v>
      </c>
      <c r="E221" s="363">
        <v>30.08</v>
      </c>
      <c r="F221" s="363">
        <f t="shared" si="28"/>
        <v>-1773.936000000002</v>
      </c>
      <c r="G221" s="363">
        <f t="shared" si="32"/>
        <v>28845.936000000002</v>
      </c>
      <c r="H221" s="364">
        <f t="shared" si="30"/>
        <v>-6.14969124246827E-2</v>
      </c>
      <c r="I221" s="363"/>
    </row>
    <row r="222" spans="2:9" x14ac:dyDescent="0.25">
      <c r="B222" s="361">
        <v>42640</v>
      </c>
      <c r="C222" s="362">
        <v>900</v>
      </c>
      <c r="D222" s="363">
        <v>32.05104</v>
      </c>
      <c r="E222" s="363">
        <v>29.9</v>
      </c>
      <c r="F222" s="363">
        <f t="shared" si="28"/>
        <v>-1935.9360000000017</v>
      </c>
      <c r="G222" s="363">
        <f t="shared" si="32"/>
        <v>28845.936000000002</v>
      </c>
      <c r="H222" s="364">
        <f t="shared" si="30"/>
        <v>-6.7112954837034985E-2</v>
      </c>
      <c r="I222" s="363"/>
    </row>
    <row r="223" spans="2:9" x14ac:dyDescent="0.25">
      <c r="B223" s="361">
        <v>42641</v>
      </c>
      <c r="C223" s="362">
        <v>900</v>
      </c>
      <c r="D223" s="363">
        <v>32.05104</v>
      </c>
      <c r="E223" s="363">
        <v>29.84</v>
      </c>
      <c r="F223" s="363">
        <f t="shared" si="28"/>
        <v>-1989.9360000000006</v>
      </c>
      <c r="G223" s="363">
        <f t="shared" si="32"/>
        <v>28845.936000000002</v>
      </c>
      <c r="H223" s="364">
        <f t="shared" si="30"/>
        <v>-6.8984968974485708E-2</v>
      </c>
      <c r="I223" s="363"/>
    </row>
    <row r="224" spans="2:9" x14ac:dyDescent="0.25">
      <c r="B224" s="361">
        <v>42643</v>
      </c>
      <c r="C224" s="362">
        <v>900</v>
      </c>
      <c r="D224" s="363">
        <v>32.05104</v>
      </c>
      <c r="E224" s="363">
        <v>29.68</v>
      </c>
      <c r="F224" s="363">
        <f t="shared" si="28"/>
        <v>-2133.9360000000006</v>
      </c>
      <c r="G224" s="363">
        <f t="shared" si="32"/>
        <v>28845.936000000002</v>
      </c>
      <c r="H224" s="364">
        <f t="shared" si="30"/>
        <v>-7.3977006674354431E-2</v>
      </c>
      <c r="I224" s="363"/>
    </row>
    <row r="225" spans="2:9" x14ac:dyDescent="0.25">
      <c r="B225" s="361">
        <v>42646</v>
      </c>
      <c r="C225" s="362">
        <v>1000</v>
      </c>
      <c r="D225" s="363">
        <v>31.78594</v>
      </c>
      <c r="E225" s="363">
        <v>29.28</v>
      </c>
      <c r="F225" s="363">
        <f t="shared" si="28"/>
        <v>-2505.9399999999991</v>
      </c>
      <c r="G225" s="363">
        <f t="shared" si="32"/>
        <v>31785.94</v>
      </c>
      <c r="H225" s="364">
        <f t="shared" si="30"/>
        <v>-7.8838001959356835E-2</v>
      </c>
      <c r="I225" s="363"/>
    </row>
    <row r="226" spans="2:9" x14ac:dyDescent="0.25">
      <c r="B226" s="361">
        <v>42648</v>
      </c>
      <c r="C226" s="362">
        <v>1000</v>
      </c>
      <c r="D226" s="363">
        <v>31.78594</v>
      </c>
      <c r="E226" s="363">
        <v>28.84</v>
      </c>
      <c r="F226" s="363">
        <f t="shared" si="28"/>
        <v>-2945.94</v>
      </c>
      <c r="G226" s="363">
        <f t="shared" si="32"/>
        <v>31785.94</v>
      </c>
      <c r="H226" s="364">
        <f t="shared" si="30"/>
        <v>-9.2680600290568724E-2</v>
      </c>
      <c r="I226" s="363"/>
    </row>
    <row r="227" spans="2:9" x14ac:dyDescent="0.25">
      <c r="B227" s="361">
        <v>42649</v>
      </c>
      <c r="C227" s="362">
        <v>1000</v>
      </c>
      <c r="D227" s="363">
        <v>31.78594</v>
      </c>
      <c r="E227" s="363">
        <v>29.37</v>
      </c>
      <c r="F227" s="363">
        <f t="shared" si="28"/>
        <v>-2415.9399999999991</v>
      </c>
      <c r="G227" s="363">
        <f t="shared" si="32"/>
        <v>31785.94</v>
      </c>
      <c r="H227" s="364">
        <f t="shared" si="30"/>
        <v>-7.6006561391608968E-2</v>
      </c>
      <c r="I227" s="363"/>
    </row>
    <row r="228" spans="2:9" x14ac:dyDescent="0.25">
      <c r="B228" s="361">
        <v>42650</v>
      </c>
      <c r="C228" s="362">
        <v>1000</v>
      </c>
      <c r="D228" s="363">
        <v>31.78594</v>
      </c>
      <c r="E228" s="363">
        <v>29</v>
      </c>
      <c r="F228" s="363">
        <f t="shared" si="28"/>
        <v>-2785.94</v>
      </c>
      <c r="G228" s="363">
        <f t="shared" si="32"/>
        <v>31785.94</v>
      </c>
      <c r="H228" s="364">
        <f t="shared" si="30"/>
        <v>-8.7646928170128049E-2</v>
      </c>
      <c r="I228" s="363"/>
    </row>
    <row r="229" spans="2:9" x14ac:dyDescent="0.25">
      <c r="B229" s="361">
        <v>42661</v>
      </c>
      <c r="C229" s="362">
        <v>1000</v>
      </c>
      <c r="D229" s="363">
        <v>31.78594</v>
      </c>
      <c r="E229" s="363">
        <v>30.64</v>
      </c>
      <c r="F229" s="363">
        <f t="shared" ref="F229:F234" si="33">C229*(E229-D229)</f>
        <v>-1145.9399999999996</v>
      </c>
      <c r="G229" s="363">
        <f t="shared" ref="G229:G234" si="34">D229*C229</f>
        <v>31785.94</v>
      </c>
      <c r="H229" s="364">
        <f t="shared" ref="H229:H234" si="35">(E229-D229)/D229</f>
        <v>-3.6051788935611138E-2</v>
      </c>
      <c r="I229" s="363"/>
    </row>
    <row r="230" spans="2:9" x14ac:dyDescent="0.25">
      <c r="B230" s="361">
        <v>42671</v>
      </c>
      <c r="C230" s="362">
        <v>900</v>
      </c>
      <c r="D230" s="363">
        <v>31.837789999999998</v>
      </c>
      <c r="E230" s="363">
        <v>31.26</v>
      </c>
      <c r="F230" s="363">
        <f t="shared" si="33"/>
        <v>-520.01099999999701</v>
      </c>
      <c r="G230" s="363">
        <f t="shared" si="34"/>
        <v>28654.010999999999</v>
      </c>
      <c r="H230" s="364">
        <f t="shared" si="35"/>
        <v>-1.8147930493919232E-2</v>
      </c>
      <c r="I230" s="363"/>
    </row>
    <row r="231" spans="2:9" x14ac:dyDescent="0.25">
      <c r="B231" s="361">
        <v>42674</v>
      </c>
      <c r="C231" s="362">
        <v>1000</v>
      </c>
      <c r="D231" s="363">
        <v>31.763999999999999</v>
      </c>
      <c r="E231" s="363">
        <v>30.98</v>
      </c>
      <c r="F231" s="363">
        <f t="shared" si="33"/>
        <v>-783.99999999999886</v>
      </c>
      <c r="G231" s="363">
        <f t="shared" si="34"/>
        <v>31764</v>
      </c>
      <c r="H231" s="364">
        <f t="shared" si="35"/>
        <v>-2.468202997103636E-2</v>
      </c>
      <c r="I231" s="363"/>
    </row>
    <row r="232" spans="2:9" x14ac:dyDescent="0.25">
      <c r="B232" s="361">
        <v>42676</v>
      </c>
      <c r="C232" s="362">
        <v>500</v>
      </c>
      <c r="D232" s="363">
        <v>31.518719999999998</v>
      </c>
      <c r="E232" s="363">
        <v>32.22</v>
      </c>
      <c r="F232" s="363">
        <f t="shared" si="33"/>
        <v>350.64000000000027</v>
      </c>
      <c r="G232" s="363">
        <f t="shared" si="34"/>
        <v>15759.359999999999</v>
      </c>
      <c r="H232" s="364">
        <f t="shared" si="35"/>
        <v>2.2249634502923995E-2</v>
      </c>
      <c r="I232" s="363">
        <v>31</v>
      </c>
    </row>
    <row r="233" spans="2:9" x14ac:dyDescent="0.25">
      <c r="B233" s="361">
        <v>42677</v>
      </c>
      <c r="C233" s="362">
        <v>800</v>
      </c>
      <c r="D233" s="363">
        <v>31.51858</v>
      </c>
      <c r="E233" s="363">
        <v>31.02</v>
      </c>
      <c r="F233" s="363">
        <f t="shared" si="33"/>
        <v>-398.86400000000037</v>
      </c>
      <c r="G233" s="363">
        <f t="shared" si="34"/>
        <v>25214.864000000001</v>
      </c>
      <c r="H233" s="364">
        <f t="shared" si="35"/>
        <v>-1.5818606041262027E-2</v>
      </c>
      <c r="I233" s="363"/>
    </row>
    <row r="234" spans="2:9" x14ac:dyDescent="0.25">
      <c r="B234" s="361">
        <v>42701</v>
      </c>
      <c r="C234" s="362">
        <v>400</v>
      </c>
      <c r="D234" s="363">
        <v>30.677849999999999</v>
      </c>
      <c r="E234" s="363">
        <v>33.880000000000003</v>
      </c>
      <c r="F234" s="363">
        <f t="shared" si="33"/>
        <v>1280.8600000000013</v>
      </c>
      <c r="G234" s="363">
        <f t="shared" si="34"/>
        <v>12271.14</v>
      </c>
      <c r="H234" s="364">
        <f t="shared" si="35"/>
        <v>0.10437987016691207</v>
      </c>
      <c r="I234" s="363"/>
    </row>
    <row r="235" spans="2:9" x14ac:dyDescent="0.25">
      <c r="B235" s="361">
        <v>42704</v>
      </c>
      <c r="C235" s="362">
        <v>400</v>
      </c>
      <c r="D235" s="363">
        <v>30.677849999999999</v>
      </c>
      <c r="E235" s="363">
        <v>32.299999999999997</v>
      </c>
      <c r="F235" s="363">
        <f t="shared" ref="F235:F241" si="36">C235*(E235-D235)</f>
        <v>648.8599999999991</v>
      </c>
      <c r="G235" s="363">
        <f t="shared" ref="G235:G241" si="37">D235*C235</f>
        <v>12271.14</v>
      </c>
      <c r="H235" s="364">
        <f t="shared" ref="H235:H241" si="38">(E235-D235)/D235</f>
        <v>5.2876912821465581E-2</v>
      </c>
      <c r="I235" s="363"/>
    </row>
    <row r="236" spans="2:9" x14ac:dyDescent="0.25">
      <c r="B236" s="361">
        <v>42706</v>
      </c>
      <c r="C236" s="362">
        <v>400</v>
      </c>
      <c r="D236" s="363">
        <v>30.527850000000001</v>
      </c>
      <c r="E236" s="363">
        <v>33.299999999999997</v>
      </c>
      <c r="F236" s="363">
        <f t="shared" si="36"/>
        <v>1108.8599999999985</v>
      </c>
      <c r="G236" s="363">
        <f t="shared" si="37"/>
        <v>12211.14</v>
      </c>
      <c r="H236" s="364">
        <f t="shared" si="38"/>
        <v>9.0807246497869851E-2</v>
      </c>
      <c r="I236" s="363"/>
    </row>
    <row r="237" spans="2:9" x14ac:dyDescent="0.25">
      <c r="B237" s="361">
        <v>42712</v>
      </c>
      <c r="C237" s="362">
        <v>300</v>
      </c>
      <c r="D237" s="363">
        <v>29.297370000000001</v>
      </c>
      <c r="E237" s="363">
        <v>34.19</v>
      </c>
      <c r="F237" s="363">
        <f t="shared" si="36"/>
        <v>1467.7889999999991</v>
      </c>
      <c r="G237" s="363">
        <f t="shared" si="37"/>
        <v>8789.2109999999993</v>
      </c>
      <c r="H237" s="364">
        <f t="shared" si="38"/>
        <v>0.16699894905242338</v>
      </c>
      <c r="I237" s="363"/>
    </row>
    <row r="238" spans="2:9" x14ac:dyDescent="0.25">
      <c r="B238" s="361">
        <v>42713</v>
      </c>
      <c r="C238" s="362">
        <v>200</v>
      </c>
      <c r="D238" s="363">
        <v>26.551449999999999</v>
      </c>
      <c r="E238" s="363">
        <v>34.78</v>
      </c>
      <c r="F238" s="363">
        <f t="shared" si="36"/>
        <v>1645.7100000000005</v>
      </c>
      <c r="G238" s="363">
        <f t="shared" si="37"/>
        <v>5310.29</v>
      </c>
      <c r="H238" s="364">
        <f t="shared" si="38"/>
        <v>0.30990962828772073</v>
      </c>
      <c r="I238" s="363"/>
    </row>
    <row r="239" spans="2:9" x14ac:dyDescent="0.25">
      <c r="B239" s="361">
        <v>42716</v>
      </c>
      <c r="C239" s="362">
        <v>300</v>
      </c>
      <c r="D239" s="363">
        <v>29.0943</v>
      </c>
      <c r="E239" s="363">
        <v>34.22</v>
      </c>
      <c r="F239" s="363">
        <f t="shared" si="36"/>
        <v>1537.7099999999996</v>
      </c>
      <c r="G239" s="363">
        <f t="shared" si="37"/>
        <v>8728.2900000000009</v>
      </c>
      <c r="H239" s="364">
        <f t="shared" si="38"/>
        <v>0.17617540205469795</v>
      </c>
      <c r="I239" s="363"/>
    </row>
    <row r="240" spans="2:9" x14ac:dyDescent="0.25">
      <c r="B240" s="361">
        <v>42718</v>
      </c>
      <c r="C240" s="362">
        <v>100</v>
      </c>
      <c r="D240" s="363">
        <v>17.179500000000001</v>
      </c>
      <c r="E240" s="363">
        <v>34.72</v>
      </c>
      <c r="F240" s="363">
        <f t="shared" si="36"/>
        <v>1754.0499999999997</v>
      </c>
      <c r="G240" s="363">
        <f t="shared" si="37"/>
        <v>1717.95</v>
      </c>
      <c r="H240" s="364">
        <f t="shared" si="38"/>
        <v>1.021013417154166</v>
      </c>
      <c r="I240" s="363"/>
    </row>
    <row r="241" spans="2:9" x14ac:dyDescent="0.25">
      <c r="B241" s="361">
        <v>42718</v>
      </c>
      <c r="C241" s="362">
        <v>300</v>
      </c>
      <c r="D241" s="363">
        <v>28.9132</v>
      </c>
      <c r="E241" s="363">
        <v>34.72</v>
      </c>
      <c r="F241" s="363">
        <f t="shared" si="36"/>
        <v>1742.0399999999997</v>
      </c>
      <c r="G241" s="363">
        <f t="shared" si="37"/>
        <v>8673.9599999999991</v>
      </c>
      <c r="H241" s="364">
        <f t="shared" si="38"/>
        <v>0.20083560449898313</v>
      </c>
      <c r="I241" s="363"/>
    </row>
    <row r="242" spans="2:9" x14ac:dyDescent="0.25">
      <c r="B242" s="361">
        <v>42729</v>
      </c>
      <c r="C242" s="362">
        <v>300</v>
      </c>
      <c r="D242" s="363">
        <v>28.9132</v>
      </c>
      <c r="E242" s="363">
        <v>35.08</v>
      </c>
      <c r="F242" s="363">
        <f>C242*(E242-D242)</f>
        <v>1850.0399999999995</v>
      </c>
      <c r="G242" s="363">
        <f>D242*C242</f>
        <v>8673.9599999999991</v>
      </c>
      <c r="H242" s="364">
        <f>(E242-D242)/D242</f>
        <v>0.21328666491429515</v>
      </c>
      <c r="I242" s="363"/>
    </row>
    <row r="243" spans="2:9" x14ac:dyDescent="0.25">
      <c r="B243" s="361">
        <v>42745</v>
      </c>
      <c r="C243" s="362">
        <v>400</v>
      </c>
      <c r="D243" s="363">
        <v>30.12988</v>
      </c>
      <c r="E243" s="363">
        <v>33.19</v>
      </c>
      <c r="F243" s="363">
        <f>C243*(E243-D243)</f>
        <v>1224.0479999999991</v>
      </c>
      <c r="G243" s="363">
        <f>D243*C243</f>
        <v>12051.951999999999</v>
      </c>
      <c r="H243" s="364">
        <f>(E243-D243)/D243</f>
        <v>0.1015642943151449</v>
      </c>
      <c r="I243" s="363"/>
    </row>
    <row r="244" spans="2:9" x14ac:dyDescent="0.25">
      <c r="B244" s="361">
        <v>42752</v>
      </c>
      <c r="C244" s="362">
        <v>300</v>
      </c>
      <c r="D244" s="363">
        <v>28.620100000000001</v>
      </c>
      <c r="E244" s="363">
        <v>34.840000000000003</v>
      </c>
      <c r="F244" s="363">
        <f>C244*(E244-D244)</f>
        <v>1865.9700000000007</v>
      </c>
      <c r="G244" s="363">
        <f>D244*C244</f>
        <v>8586.0300000000007</v>
      </c>
      <c r="H244" s="364">
        <f>(E244-D244)/D244</f>
        <v>0.21732628467405782</v>
      </c>
      <c r="I244" s="363">
        <v>28.25</v>
      </c>
    </row>
    <row r="245" spans="2:9" x14ac:dyDescent="0.25">
      <c r="B245" s="361">
        <v>42754</v>
      </c>
      <c r="C245" s="362">
        <v>400</v>
      </c>
      <c r="D245" s="363">
        <v>30.032579999999999</v>
      </c>
      <c r="E245" s="363">
        <v>34.26</v>
      </c>
      <c r="F245" s="363">
        <f>C245*(E245-D245)</f>
        <v>1690.9679999999994</v>
      </c>
      <c r="G245" s="363">
        <f>D245*C245</f>
        <v>12013.031999999999</v>
      </c>
      <c r="H245" s="364">
        <f>(E245-D245)/D245</f>
        <v>0.14076113340911767</v>
      </c>
      <c r="I245" s="363"/>
    </row>
    <row r="260" spans="1:13" x14ac:dyDescent="0.25">
      <c r="M260" s="2">
        <f>M288+K291-F291</f>
        <v>1747.9699999999939</v>
      </c>
    </row>
    <row r="261" spans="1:13" x14ac:dyDescent="0.25">
      <c r="M261" s="252" t="s">
        <v>38</v>
      </c>
    </row>
    <row r="262" spans="1:13" x14ac:dyDescent="0.25">
      <c r="M262" s="251">
        <v>10.5</v>
      </c>
    </row>
    <row r="263" spans="1:13" x14ac:dyDescent="0.25">
      <c r="L263" t="s">
        <v>65</v>
      </c>
      <c r="M263" s="251">
        <v>48</v>
      </c>
    </row>
    <row r="264" spans="1:13" x14ac:dyDescent="0.25">
      <c r="A264" s="252" t="s">
        <v>1</v>
      </c>
      <c r="B264" s="252" t="s">
        <v>2</v>
      </c>
      <c r="C264" s="252" t="s">
        <v>4</v>
      </c>
      <c r="D264" s="253" t="s">
        <v>5</v>
      </c>
      <c r="E264" s="253" t="s">
        <v>94</v>
      </c>
      <c r="F264" s="253" t="s">
        <v>60</v>
      </c>
      <c r="G264" s="252" t="s">
        <v>3</v>
      </c>
      <c r="H264" s="252" t="s">
        <v>6</v>
      </c>
      <c r="I264" s="253" t="s">
        <v>7</v>
      </c>
      <c r="J264" s="253" t="s">
        <v>95</v>
      </c>
      <c r="K264" s="253" t="s">
        <v>61</v>
      </c>
      <c r="L264" s="252" t="s">
        <v>37</v>
      </c>
      <c r="M264" s="251">
        <v>60</v>
      </c>
    </row>
    <row r="265" spans="1:13" x14ac:dyDescent="0.25">
      <c r="A265" s="254" t="s">
        <v>195</v>
      </c>
      <c r="B265" s="255">
        <v>42482</v>
      </c>
      <c r="C265" s="250">
        <v>80</v>
      </c>
      <c r="D265" s="251">
        <v>36.01</v>
      </c>
      <c r="E265" s="251">
        <v>0</v>
      </c>
      <c r="F265" s="251">
        <f t="shared" ref="F265:F285" si="39">D265*C265+E265</f>
        <v>2880.7999999999997</v>
      </c>
      <c r="G265" s="255">
        <v>42514</v>
      </c>
      <c r="H265" s="250">
        <v>40</v>
      </c>
      <c r="I265" s="251">
        <v>35.35</v>
      </c>
      <c r="J265" s="251">
        <v>0.03</v>
      </c>
      <c r="K265" s="251">
        <f>I265*H265-J265</f>
        <v>1413.97</v>
      </c>
      <c r="L265" s="255">
        <v>42522</v>
      </c>
      <c r="M265" s="250"/>
    </row>
    <row r="266" spans="1:13" x14ac:dyDescent="0.25">
      <c r="A266" s="257" t="s">
        <v>71</v>
      </c>
      <c r="B266" s="255">
        <v>42482</v>
      </c>
      <c r="C266" s="250">
        <v>20</v>
      </c>
      <c r="D266" s="251">
        <v>35.549999999999997</v>
      </c>
      <c r="E266" s="251">
        <v>0</v>
      </c>
      <c r="F266" s="251">
        <f t="shared" si="39"/>
        <v>711</v>
      </c>
      <c r="G266" s="250"/>
      <c r="H266" s="250"/>
      <c r="I266" s="251"/>
      <c r="J266" s="251"/>
      <c r="K266" s="251"/>
      <c r="L266" s="255">
        <v>42614</v>
      </c>
      <c r="M266" s="250"/>
    </row>
    <row r="267" spans="1:13" x14ac:dyDescent="0.25">
      <c r="A267" s="250"/>
      <c r="B267" s="255">
        <v>42508</v>
      </c>
      <c r="C267" s="250">
        <v>40</v>
      </c>
      <c r="D267" s="251">
        <v>34.19</v>
      </c>
      <c r="E267" s="251">
        <v>0</v>
      </c>
      <c r="F267" s="251">
        <f t="shared" si="39"/>
        <v>1367.6</v>
      </c>
      <c r="G267" s="255">
        <v>42521</v>
      </c>
      <c r="H267" s="256">
        <v>40</v>
      </c>
      <c r="I267" s="251">
        <v>35.99</v>
      </c>
      <c r="J267" s="251">
        <v>0.03</v>
      </c>
      <c r="K267" s="251">
        <f t="shared" ref="K267:K282" si="40">I267*H267-J267</f>
        <v>1439.5700000000002</v>
      </c>
      <c r="L267" s="255">
        <v>42706</v>
      </c>
      <c r="M267" s="250"/>
    </row>
    <row r="268" spans="1:13" x14ac:dyDescent="0.25">
      <c r="A268" s="250"/>
      <c r="B268" s="255">
        <v>42509</v>
      </c>
      <c r="C268" s="250">
        <v>100</v>
      </c>
      <c r="D268" s="251">
        <v>34.49</v>
      </c>
      <c r="E268" s="251">
        <v>0</v>
      </c>
      <c r="F268" s="251">
        <f t="shared" si="39"/>
        <v>3449</v>
      </c>
      <c r="G268" s="255">
        <v>42531</v>
      </c>
      <c r="H268" s="256">
        <v>100</v>
      </c>
      <c r="I268" s="251">
        <v>36.99</v>
      </c>
      <c r="J268" s="251">
        <v>0.08</v>
      </c>
      <c r="K268" s="251">
        <f t="shared" si="40"/>
        <v>3698.92</v>
      </c>
      <c r="L268" s="250"/>
      <c r="M268" s="250"/>
    </row>
    <row r="269" spans="1:13" x14ac:dyDescent="0.25">
      <c r="A269" s="250"/>
      <c r="B269" s="255">
        <v>42536</v>
      </c>
      <c r="C269" s="250">
        <v>100</v>
      </c>
      <c r="D269" s="251">
        <v>35.39</v>
      </c>
      <c r="E269" s="251">
        <v>0</v>
      </c>
      <c r="F269" s="251">
        <f t="shared" si="39"/>
        <v>3539</v>
      </c>
      <c r="G269" s="255">
        <v>42594</v>
      </c>
      <c r="H269" s="256">
        <v>100</v>
      </c>
      <c r="I269" s="251">
        <v>32.58</v>
      </c>
      <c r="J269" s="251">
        <v>7.0000000000000007E-2</v>
      </c>
      <c r="K269" s="251">
        <f t="shared" si="40"/>
        <v>3257.93</v>
      </c>
      <c r="L269" s="250"/>
      <c r="M269" s="250"/>
    </row>
    <row r="270" spans="1:13" x14ac:dyDescent="0.25">
      <c r="A270" s="250"/>
      <c r="B270" s="255">
        <v>42579</v>
      </c>
      <c r="C270" s="250">
        <v>40</v>
      </c>
      <c r="D270" s="251">
        <v>35</v>
      </c>
      <c r="E270" s="251">
        <v>0</v>
      </c>
      <c r="F270" s="251">
        <f t="shared" si="39"/>
        <v>1400</v>
      </c>
      <c r="G270" s="255">
        <v>42671</v>
      </c>
      <c r="H270" s="256">
        <v>100</v>
      </c>
      <c r="I270" s="251">
        <v>31.32</v>
      </c>
      <c r="J270" s="251">
        <v>7.0000000000000007E-2</v>
      </c>
      <c r="K270" s="251">
        <f t="shared" si="40"/>
        <v>3131.93</v>
      </c>
      <c r="L270" s="250"/>
      <c r="M270" s="250"/>
    </row>
    <row r="271" spans="1:13" x14ac:dyDescent="0.25">
      <c r="A271" s="250"/>
      <c r="B271" s="255">
        <v>42579</v>
      </c>
      <c r="C271" s="250">
        <v>30</v>
      </c>
      <c r="D271" s="251">
        <v>34.57</v>
      </c>
      <c r="E271" s="251">
        <v>-7.0000000000000007E-2</v>
      </c>
      <c r="F271" s="251">
        <f t="shared" si="39"/>
        <v>1037.03</v>
      </c>
      <c r="G271" s="255">
        <v>42676</v>
      </c>
      <c r="H271" s="256">
        <v>200</v>
      </c>
      <c r="I271" s="251">
        <v>31.83</v>
      </c>
      <c r="J271" s="251">
        <v>0.14000000000000001</v>
      </c>
      <c r="K271" s="251">
        <f t="shared" si="40"/>
        <v>6365.86</v>
      </c>
      <c r="L271" s="250"/>
      <c r="M271" s="250"/>
    </row>
    <row r="272" spans="1:13" x14ac:dyDescent="0.25">
      <c r="A272" s="250"/>
      <c r="B272" s="255">
        <v>42580</v>
      </c>
      <c r="C272" s="250">
        <v>30</v>
      </c>
      <c r="D272" s="251">
        <v>33.880000000000003</v>
      </c>
      <c r="E272" s="251">
        <v>0</v>
      </c>
      <c r="F272" s="251">
        <f t="shared" si="39"/>
        <v>1016.4000000000001</v>
      </c>
      <c r="G272" s="255">
        <v>42676</v>
      </c>
      <c r="H272" s="256">
        <v>100</v>
      </c>
      <c r="I272" s="251">
        <v>31.98</v>
      </c>
      <c r="J272" s="251">
        <v>7.0000000000000007E-2</v>
      </c>
      <c r="K272" s="251">
        <f t="shared" si="40"/>
        <v>3197.93</v>
      </c>
      <c r="L272" s="250"/>
      <c r="M272" s="250"/>
    </row>
    <row r="273" spans="1:13" x14ac:dyDescent="0.25">
      <c r="A273" s="250"/>
      <c r="B273" s="255">
        <v>42584</v>
      </c>
      <c r="C273" s="250">
        <v>40</v>
      </c>
      <c r="D273" s="251">
        <v>33.049999999999997</v>
      </c>
      <c r="E273" s="251">
        <v>0</v>
      </c>
      <c r="F273" s="251">
        <f t="shared" si="39"/>
        <v>1322</v>
      </c>
      <c r="G273" s="255">
        <v>42676</v>
      </c>
      <c r="H273" s="256">
        <v>100</v>
      </c>
      <c r="I273" s="251">
        <v>32.18</v>
      </c>
      <c r="J273" s="251">
        <v>7.0000000000000007E-2</v>
      </c>
      <c r="K273" s="251">
        <f t="shared" si="40"/>
        <v>3217.93</v>
      </c>
      <c r="L273" s="250"/>
      <c r="M273" s="250"/>
    </row>
    <row r="274" spans="1:13" x14ac:dyDescent="0.25">
      <c r="A274" s="250"/>
      <c r="B274" s="255">
        <v>42586</v>
      </c>
      <c r="C274" s="250">
        <v>100</v>
      </c>
      <c r="D274" s="251">
        <v>32.479999999999997</v>
      </c>
      <c r="E274" s="251">
        <v>0</v>
      </c>
      <c r="F274" s="251">
        <f t="shared" si="39"/>
        <v>3247.9999999999995</v>
      </c>
      <c r="G274" s="255">
        <v>42676</v>
      </c>
      <c r="H274" s="256">
        <v>100</v>
      </c>
      <c r="I274" s="251">
        <v>32.229999999999997</v>
      </c>
      <c r="J274" s="251">
        <v>7.0000000000000007E-2</v>
      </c>
      <c r="K274" s="251">
        <f t="shared" si="40"/>
        <v>3222.9299999999994</v>
      </c>
      <c r="L274" s="250"/>
      <c r="M274" s="250"/>
    </row>
    <row r="275" spans="1:13" x14ac:dyDescent="0.25">
      <c r="A275" s="250"/>
      <c r="B275" s="255">
        <v>42593</v>
      </c>
      <c r="C275" s="250">
        <v>100</v>
      </c>
      <c r="D275" s="251">
        <v>32.049999999999997</v>
      </c>
      <c r="E275" s="251">
        <v>0</v>
      </c>
      <c r="F275" s="251">
        <f t="shared" si="39"/>
        <v>3204.9999999999995</v>
      </c>
      <c r="G275" s="255">
        <v>42683</v>
      </c>
      <c r="H275" s="256">
        <v>100</v>
      </c>
      <c r="I275" s="251">
        <v>32.33</v>
      </c>
      <c r="J275" s="251">
        <v>7.0000000000000007E-2</v>
      </c>
      <c r="K275" s="251">
        <f t="shared" si="40"/>
        <v>3232.93</v>
      </c>
      <c r="L275" s="250"/>
      <c r="M275" s="250"/>
    </row>
    <row r="276" spans="1:13" x14ac:dyDescent="0.25">
      <c r="A276" s="250"/>
      <c r="B276" s="255">
        <v>42599</v>
      </c>
      <c r="C276" s="250">
        <v>100</v>
      </c>
      <c r="D276" s="251">
        <v>31.68</v>
      </c>
      <c r="E276" s="251">
        <v>0</v>
      </c>
      <c r="F276" s="251">
        <f t="shared" si="39"/>
        <v>3168</v>
      </c>
      <c r="G276" s="255">
        <v>42683</v>
      </c>
      <c r="H276" s="256">
        <v>200</v>
      </c>
      <c r="I276" s="251">
        <v>32.08</v>
      </c>
      <c r="J276" s="251">
        <v>0.14000000000000001</v>
      </c>
      <c r="K276" s="251">
        <f t="shared" si="40"/>
        <v>6415.86</v>
      </c>
      <c r="L276" s="250"/>
      <c r="M276" s="250"/>
    </row>
    <row r="277" spans="1:13" x14ac:dyDescent="0.25">
      <c r="A277" s="250"/>
      <c r="B277" s="255">
        <v>42620</v>
      </c>
      <c r="C277" s="250">
        <v>100</v>
      </c>
      <c r="D277" s="251">
        <v>31.65</v>
      </c>
      <c r="E277" s="251">
        <v>0</v>
      </c>
      <c r="F277" s="251">
        <f t="shared" si="39"/>
        <v>3165</v>
      </c>
      <c r="G277" s="255">
        <v>42684</v>
      </c>
      <c r="H277" s="256">
        <v>100</v>
      </c>
      <c r="I277" s="251">
        <v>32.950000000000003</v>
      </c>
      <c r="J277" s="251">
        <v>7.0000000000000007E-2</v>
      </c>
      <c r="K277" s="251">
        <f t="shared" si="40"/>
        <v>3294.9300000000003</v>
      </c>
      <c r="L277" s="250"/>
      <c r="M277" s="250"/>
    </row>
    <row r="278" spans="1:13" x14ac:dyDescent="0.25">
      <c r="A278" s="250"/>
      <c r="B278" s="255">
        <v>42620</v>
      </c>
      <c r="C278" s="250">
        <v>100</v>
      </c>
      <c r="D278" s="251">
        <v>31.18</v>
      </c>
      <c r="E278" s="251">
        <v>0</v>
      </c>
      <c r="F278" s="251">
        <f t="shared" si="39"/>
        <v>3118</v>
      </c>
      <c r="G278" s="255">
        <v>42712</v>
      </c>
      <c r="H278" s="256">
        <v>100</v>
      </c>
      <c r="I278" s="251">
        <v>34.22</v>
      </c>
      <c r="J278" s="251">
        <v>7.0000000000000007E-2</v>
      </c>
      <c r="K278" s="251">
        <f t="shared" si="40"/>
        <v>3421.93</v>
      </c>
      <c r="L278" s="250"/>
      <c r="M278" s="250"/>
    </row>
    <row r="279" spans="1:13" x14ac:dyDescent="0.25">
      <c r="A279" s="250"/>
      <c r="B279" s="255">
        <v>42625</v>
      </c>
      <c r="C279" s="250">
        <v>100</v>
      </c>
      <c r="D279" s="251">
        <v>30.8</v>
      </c>
      <c r="E279" s="251">
        <v>0</v>
      </c>
      <c r="F279" s="251">
        <f t="shared" si="39"/>
        <v>3080</v>
      </c>
      <c r="G279" s="255">
        <v>42713</v>
      </c>
      <c r="H279" s="256">
        <v>100</v>
      </c>
      <c r="I279" s="251">
        <v>34.79</v>
      </c>
      <c r="J279" s="251">
        <v>0.08</v>
      </c>
      <c r="K279" s="251">
        <f t="shared" si="40"/>
        <v>3478.92</v>
      </c>
      <c r="L279" s="250"/>
      <c r="M279" s="250"/>
    </row>
    <row r="280" spans="1:13" x14ac:dyDescent="0.25">
      <c r="A280" s="250"/>
      <c r="B280" s="255">
        <v>42639</v>
      </c>
      <c r="C280" s="250">
        <v>100</v>
      </c>
      <c r="D280" s="251">
        <v>30.08</v>
      </c>
      <c r="E280" s="251">
        <v>0</v>
      </c>
      <c r="F280" s="251">
        <f t="shared" si="39"/>
        <v>3008</v>
      </c>
      <c r="G280" s="255">
        <v>42718</v>
      </c>
      <c r="H280" s="256">
        <v>100</v>
      </c>
      <c r="I280" s="251">
        <v>35.21</v>
      </c>
      <c r="J280" s="251">
        <v>0.57999999999999996</v>
      </c>
      <c r="K280" s="251">
        <f t="shared" si="40"/>
        <v>3520.42</v>
      </c>
      <c r="L280" s="250"/>
      <c r="M280" s="250"/>
    </row>
    <row r="281" spans="1:13" x14ac:dyDescent="0.25">
      <c r="A281" s="250"/>
      <c r="B281" s="255">
        <v>42646</v>
      </c>
      <c r="C281" s="250">
        <v>100</v>
      </c>
      <c r="D281" s="251">
        <v>29.4</v>
      </c>
      <c r="E281" s="251">
        <v>0</v>
      </c>
      <c r="F281" s="251">
        <f t="shared" si="39"/>
        <v>2940</v>
      </c>
      <c r="G281" s="255">
        <v>42718</v>
      </c>
      <c r="H281" s="256">
        <v>100</v>
      </c>
      <c r="I281" s="251">
        <v>34.9</v>
      </c>
      <c r="J281" s="251">
        <v>0.08</v>
      </c>
      <c r="K281" s="251">
        <f t="shared" si="40"/>
        <v>3489.92</v>
      </c>
      <c r="L281" s="250"/>
      <c r="M281" s="250"/>
    </row>
    <row r="282" spans="1:13" x14ac:dyDescent="0.25">
      <c r="A282" s="250"/>
      <c r="B282" s="255">
        <v>42674</v>
      </c>
      <c r="C282" s="250">
        <v>100</v>
      </c>
      <c r="D282" s="251">
        <v>31.1</v>
      </c>
      <c r="E282" s="251">
        <v>0</v>
      </c>
      <c r="F282" s="251">
        <f t="shared" si="39"/>
        <v>3110</v>
      </c>
      <c r="G282" s="255">
        <v>42752</v>
      </c>
      <c r="H282" s="256">
        <v>100</v>
      </c>
      <c r="I282" s="251">
        <v>34.659999999999997</v>
      </c>
      <c r="J282" s="251">
        <v>0.08</v>
      </c>
      <c r="K282" s="251">
        <f t="shared" si="40"/>
        <v>3465.9199999999996</v>
      </c>
      <c r="L282" s="250"/>
      <c r="M282" s="250"/>
    </row>
    <row r="283" spans="1:13" x14ac:dyDescent="0.25">
      <c r="A283" s="250"/>
      <c r="B283" s="255">
        <v>42677</v>
      </c>
      <c r="C283" s="250">
        <v>200</v>
      </c>
      <c r="D283" s="251">
        <v>31.68</v>
      </c>
      <c r="E283" s="251">
        <v>0</v>
      </c>
      <c r="F283" s="251">
        <f t="shared" si="39"/>
        <v>6336</v>
      </c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>
        <v>42677</v>
      </c>
      <c r="C284" s="250">
        <v>100</v>
      </c>
      <c r="D284" s="251">
        <v>31.2</v>
      </c>
      <c r="E284" s="251">
        <v>-0.5</v>
      </c>
      <c r="F284" s="251">
        <f t="shared" si="39"/>
        <v>3119.5</v>
      </c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>
        <v>42716</v>
      </c>
      <c r="C285" s="250">
        <v>100</v>
      </c>
      <c r="D285" s="251">
        <v>34.18</v>
      </c>
      <c r="E285" s="251">
        <v>0</v>
      </c>
      <c r="F285" s="251">
        <f t="shared" si="39"/>
        <v>3418</v>
      </c>
      <c r="G285" s="250"/>
      <c r="H285" s="250"/>
      <c r="I285" s="251"/>
      <c r="J285" s="251"/>
      <c r="K285" s="251"/>
      <c r="L285" s="250"/>
      <c r="M285" s="250"/>
    </row>
    <row r="286" spans="1:13" x14ac:dyDescent="0.25">
      <c r="A286" s="250"/>
      <c r="B286" s="255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/>
      <c r="C288" s="250"/>
      <c r="D288" s="251"/>
      <c r="E288" s="251"/>
      <c r="F288" s="251"/>
      <c r="G288" s="250"/>
      <c r="H288" s="250"/>
      <c r="I288" s="251"/>
      <c r="J288" s="251"/>
      <c r="K288" s="251"/>
      <c r="L288" s="250"/>
      <c r="M288" s="18">
        <f>SUM(M262:M287)</f>
        <v>118.5</v>
      </c>
    </row>
    <row r="289" spans="1:12" x14ac:dyDescent="0.25">
      <c r="A289" s="250"/>
      <c r="B289" s="250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</row>
    <row r="290" spans="1:12" x14ac:dyDescent="0.25">
      <c r="A290" s="250"/>
      <c r="B290" s="250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</row>
    <row r="291" spans="1:12" x14ac:dyDescent="0.25">
      <c r="A291" s="31" t="s">
        <v>81</v>
      </c>
      <c r="B291" s="14"/>
      <c r="C291" s="14">
        <f>SUM(C265:C288)</f>
        <v>1780</v>
      </c>
      <c r="D291" s="18"/>
      <c r="E291" s="18"/>
      <c r="F291" s="18">
        <f>SUM(F265:F288)</f>
        <v>57638.33</v>
      </c>
      <c r="G291" s="14"/>
      <c r="H291" s="14">
        <f>SUM(H265:H290)</f>
        <v>1780</v>
      </c>
      <c r="I291" s="18"/>
      <c r="J291" s="18"/>
      <c r="K291" s="18">
        <f>SUM(K265:K290)</f>
        <v>59267.799999999996</v>
      </c>
      <c r="L291" s="14"/>
    </row>
  </sheetData>
  <mergeCells count="1">
    <mergeCell ref="O22:P22"/>
  </mergeCells>
  <conditionalFormatting sqref="O23:O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6:F180 F139:F142 H139:H142 F169:F170 H169:H170 H150:H152 F150:F152 K168:K170">
    <cfRule type="expression" dxfId="1964" priority="111">
      <formula>F139&gt;0</formula>
    </cfRule>
    <cfRule type="expression" dxfId="1963" priority="112">
      <formula>F139&lt;0</formula>
    </cfRule>
  </conditionalFormatting>
  <conditionalFormatting sqref="F181:F194 F197:F241 F244:F245">
    <cfRule type="expression" dxfId="1962" priority="107">
      <formula>F181&gt;0</formula>
    </cfRule>
    <cfRule type="expression" dxfId="1961" priority="108">
      <formula>F181&lt;0</formula>
    </cfRule>
  </conditionalFormatting>
  <conditionalFormatting sqref="F181:F194 F197:F241 F244:F245">
    <cfRule type="expression" dxfId="1960" priority="109">
      <formula>F181&gt;0</formula>
    </cfRule>
    <cfRule type="expression" dxfId="1959" priority="110">
      <formula>F181&lt;0</formula>
    </cfRule>
  </conditionalFormatting>
  <conditionalFormatting sqref="H176:H194 H197:H241 H244:H245">
    <cfRule type="expression" dxfId="1958" priority="105">
      <formula>H176&gt;0</formula>
    </cfRule>
    <cfRule type="expression" dxfId="1957" priority="106">
      <formula>H176&lt;0</formula>
    </cfRule>
  </conditionalFormatting>
  <conditionalFormatting sqref="F172:F175">
    <cfRule type="expression" dxfId="1956" priority="99">
      <formula>F172&gt;0</formula>
    </cfRule>
    <cfRule type="expression" dxfId="1955" priority="100">
      <formula>F172&lt;0</formula>
    </cfRule>
  </conditionalFormatting>
  <conditionalFormatting sqref="H172:H175">
    <cfRule type="expression" dxfId="1954" priority="97">
      <formula>H172&gt;0</formula>
    </cfRule>
    <cfRule type="expression" dxfId="1953" priority="98">
      <formula>H172&lt;0</formula>
    </cfRule>
  </conditionalFormatting>
  <conditionalFormatting sqref="Q8">
    <cfRule type="expression" dxfId="1952" priority="93">
      <formula>Q8&gt;0</formula>
    </cfRule>
    <cfRule type="expression" dxfId="1951" priority="94">
      <formula>Q8&lt;0</formula>
    </cfRule>
  </conditionalFormatting>
  <conditionalFormatting sqref="Q7">
    <cfRule type="expression" dxfId="1950" priority="95">
      <formula>Q7&gt;0</formula>
    </cfRule>
    <cfRule type="expression" dxfId="1949" priority="96">
      <formula>Q7&lt;0</formula>
    </cfRule>
  </conditionalFormatting>
  <conditionalFormatting sqref="F195">
    <cfRule type="expression" dxfId="1948" priority="89">
      <formula>F195&gt;0</formula>
    </cfRule>
    <cfRule type="expression" dxfId="1947" priority="90">
      <formula>F195&lt;0</formula>
    </cfRule>
  </conditionalFormatting>
  <conditionalFormatting sqref="F195">
    <cfRule type="expression" dxfId="1946" priority="91">
      <formula>F195&gt;0</formula>
    </cfRule>
    <cfRule type="expression" dxfId="1945" priority="92">
      <formula>F195&lt;0</formula>
    </cfRule>
  </conditionalFormatting>
  <conditionalFormatting sqref="H195">
    <cfRule type="expression" dxfId="1944" priority="87">
      <formula>H195&gt;0</formula>
    </cfRule>
    <cfRule type="expression" dxfId="1943" priority="88">
      <formula>H195&lt;0</formula>
    </cfRule>
  </conditionalFormatting>
  <conditionalFormatting sqref="F196">
    <cfRule type="expression" dxfId="1942" priority="83">
      <formula>F196&gt;0</formula>
    </cfRule>
    <cfRule type="expression" dxfId="1941" priority="84">
      <formula>F196&lt;0</formula>
    </cfRule>
  </conditionalFormatting>
  <conditionalFormatting sqref="F196">
    <cfRule type="expression" dxfId="1940" priority="85">
      <formula>F196&gt;0</formula>
    </cfRule>
    <cfRule type="expression" dxfId="1939" priority="86">
      <formula>F196&lt;0</formula>
    </cfRule>
  </conditionalFormatting>
  <conditionalFormatting sqref="H196">
    <cfRule type="expression" dxfId="1938" priority="81">
      <formula>H196&gt;0</formula>
    </cfRule>
    <cfRule type="expression" dxfId="1937" priority="82">
      <formula>H196&lt;0</formula>
    </cfRule>
  </conditionalFormatting>
  <conditionalFormatting sqref="F242:F243">
    <cfRule type="expression" dxfId="1936" priority="77">
      <formula>F242&gt;0</formula>
    </cfRule>
    <cfRule type="expression" dxfId="1935" priority="78">
      <formula>F242&lt;0</formula>
    </cfRule>
  </conditionalFormatting>
  <conditionalFormatting sqref="F242:F243">
    <cfRule type="expression" dxfId="1934" priority="79">
      <formula>F242&gt;0</formula>
    </cfRule>
    <cfRule type="expression" dxfId="1933" priority="80">
      <formula>F242&lt;0</formula>
    </cfRule>
  </conditionalFormatting>
  <conditionalFormatting sqref="H242:H243">
    <cfRule type="expression" dxfId="1932" priority="75">
      <formula>H242&gt;0</formula>
    </cfRule>
    <cfRule type="expression" dxfId="1931" priority="76">
      <formula>H242&lt;0</formula>
    </cfRule>
  </conditionalFormatting>
  <conditionalFormatting sqref="F64:F79">
    <cfRule type="expression" dxfId="1930" priority="73">
      <formula>F64&gt;0</formula>
    </cfRule>
    <cfRule type="expression" dxfId="1929" priority="74">
      <formula>F64&lt;0</formula>
    </cfRule>
  </conditionalFormatting>
  <conditionalFormatting sqref="H64:H79">
    <cfRule type="expression" dxfId="1928" priority="71">
      <formula>H64&gt;0</formula>
    </cfRule>
    <cfRule type="expression" dxfId="1927" priority="72">
      <formula>H64&lt;0</formula>
    </cfRule>
  </conditionalFormatting>
  <conditionalFormatting sqref="Q10">
    <cfRule type="expression" dxfId="1926" priority="69">
      <formula>Q10&gt;0</formula>
    </cfRule>
    <cfRule type="expression" dxfId="1925" priority="70">
      <formula>Q10&lt;0</formula>
    </cfRule>
  </conditionalFormatting>
  <conditionalFormatting sqref="J74">
    <cfRule type="expression" dxfId="1924" priority="67">
      <formula>J74&gt;0</formula>
    </cfRule>
    <cfRule type="expression" dxfId="1923" priority="68">
      <formula>J74&lt;0</formula>
    </cfRule>
  </conditionalFormatting>
  <conditionalFormatting sqref="F81:F89">
    <cfRule type="expression" dxfId="1922" priority="61">
      <formula>F81&gt;0</formula>
    </cfRule>
    <cfRule type="expression" dxfId="1921" priority="62">
      <formula>F81&lt;0</formula>
    </cfRule>
  </conditionalFormatting>
  <conditionalFormatting sqref="H81:H89">
    <cfRule type="expression" dxfId="1920" priority="59">
      <formula>H81&gt;0</formula>
    </cfRule>
    <cfRule type="expression" dxfId="1919" priority="60">
      <formula>H81&lt;0</formula>
    </cfRule>
  </conditionalFormatting>
  <conditionalFormatting sqref="R4">
    <cfRule type="expression" dxfId="1918" priority="57">
      <formula>R4&gt;0</formula>
    </cfRule>
    <cfRule type="expression" dxfId="1917" priority="58">
      <formula>R4&lt;0</formula>
    </cfRule>
  </conditionalFormatting>
  <conditionalFormatting sqref="Q9">
    <cfRule type="expression" dxfId="1916" priority="55">
      <formula>Q9&gt;0</formula>
    </cfRule>
    <cfRule type="expression" dxfId="1915" priority="56">
      <formula>Q9&lt;0</formula>
    </cfRule>
  </conditionalFormatting>
  <conditionalFormatting sqref="F90:F113">
    <cfRule type="expression" dxfId="1914" priority="51">
      <formula>F90&gt;0</formula>
    </cfRule>
    <cfRule type="expression" dxfId="1913" priority="52">
      <formula>F90&lt;0</formula>
    </cfRule>
  </conditionalFormatting>
  <conditionalFormatting sqref="H90:H113">
    <cfRule type="expression" dxfId="1912" priority="49">
      <formula>H90&gt;0</formula>
    </cfRule>
    <cfRule type="expression" dxfId="1911" priority="50">
      <formula>H90&lt;0</formula>
    </cfRule>
  </conditionalFormatting>
  <conditionalFormatting sqref="W1:W3 W5:W6">
    <cfRule type="iconSet" priority="4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0" priority="45">
      <formula>F114&gt;0</formula>
    </cfRule>
    <cfRule type="expression" dxfId="1909" priority="46">
      <formula>F114&lt;0</formula>
    </cfRule>
  </conditionalFormatting>
  <conditionalFormatting sqref="H114:H138">
    <cfRule type="expression" dxfId="1908" priority="43">
      <formula>H114&gt;0</formula>
    </cfRule>
    <cfRule type="expression" dxfId="1907" priority="44">
      <formula>H114&lt;0</formula>
    </cfRule>
  </conditionalFormatting>
  <conditionalFormatting sqref="H148:H149 F148:F149">
    <cfRule type="expression" dxfId="1906" priority="25">
      <formula>F148&gt;0</formula>
    </cfRule>
    <cfRule type="expression" dxfId="1905" priority="26">
      <formula>F148&lt;0</formula>
    </cfRule>
  </conditionalFormatting>
  <conditionalFormatting sqref="H143:H147 F143:F147">
    <cfRule type="expression" dxfId="1904" priority="23">
      <formula>F143&gt;0</formula>
    </cfRule>
    <cfRule type="expression" dxfId="1903" priority="24">
      <formula>F143&lt;0</formula>
    </cfRule>
  </conditionalFormatting>
  <conditionalFormatting sqref="F80">
    <cfRule type="expression" dxfId="1902" priority="21">
      <formula>F80&gt;0</formula>
    </cfRule>
    <cfRule type="expression" dxfId="1901" priority="22">
      <formula>F80&lt;0</formula>
    </cfRule>
  </conditionalFormatting>
  <conditionalFormatting sqref="H80">
    <cfRule type="expression" dxfId="1900" priority="19">
      <formula>H80&gt;0</formula>
    </cfRule>
    <cfRule type="expression" dxfId="1899" priority="20">
      <formula>H80&lt;0</formula>
    </cfRule>
  </conditionalFormatting>
  <conditionalFormatting sqref="F168 H168">
    <cfRule type="expression" dxfId="1898" priority="17">
      <formula>F168&gt;0</formula>
    </cfRule>
    <cfRule type="expression" dxfId="1897" priority="18">
      <formula>F168&lt;0</formula>
    </cfRule>
  </conditionalFormatting>
  <conditionalFormatting sqref="F160:F164 H160:H164">
    <cfRule type="expression" dxfId="1896" priority="13">
      <formula>F160&gt;0</formula>
    </cfRule>
    <cfRule type="expression" dxfId="1895" priority="14">
      <formula>F160&lt;0</formula>
    </cfRule>
  </conditionalFormatting>
  <conditionalFormatting sqref="F157:F159 H157:H159">
    <cfRule type="expression" dxfId="1894" priority="9">
      <formula>F157&gt;0</formula>
    </cfRule>
    <cfRule type="expression" dxfId="1893" priority="10">
      <formula>F157&lt;0</formula>
    </cfRule>
  </conditionalFormatting>
  <conditionalFormatting sqref="F154:F156 H154:H156">
    <cfRule type="expression" dxfId="1892" priority="7">
      <formula>F154&gt;0</formula>
    </cfRule>
    <cfRule type="expression" dxfId="1891" priority="8">
      <formula>F154&lt;0</formula>
    </cfRule>
  </conditionalFormatting>
  <conditionalFormatting sqref="F153 H153">
    <cfRule type="expression" dxfId="1890" priority="5">
      <formula>F153&gt;0</formula>
    </cfRule>
    <cfRule type="expression" dxfId="1889" priority="6">
      <formula>F153&lt;0</formula>
    </cfRule>
  </conditionalFormatting>
  <conditionalFormatting sqref="F166:F167 H166:H167 K64:K167">
    <cfRule type="expression" dxfId="1888" priority="3">
      <formula>F64&gt;0</formula>
    </cfRule>
    <cfRule type="expression" dxfId="1887" priority="4">
      <formula>F64&lt;0</formula>
    </cfRule>
  </conditionalFormatting>
  <conditionalFormatting sqref="F165 H165">
    <cfRule type="expression" dxfId="1886" priority="1">
      <formula>F165&gt;0</formula>
    </cfRule>
    <cfRule type="expression" dxfId="1885" priority="2">
      <formula>F165&lt;0</formula>
    </cfRule>
  </conditionalFormatting>
  <hyperlinks>
    <hyperlink ref="A3" location="ACTIVE!A1" display="Back"/>
    <hyperlink ref="A266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4" priority="31">
      <formula>Q7&gt;0</formula>
    </cfRule>
    <cfRule type="expression" dxfId="1883" priority="32">
      <formula>Q7&lt;0</formula>
    </cfRule>
  </conditionalFormatting>
  <conditionalFormatting sqref="Q8">
    <cfRule type="expression" dxfId="1882" priority="29">
      <formula>Q8&gt;0</formula>
    </cfRule>
    <cfRule type="expression" dxfId="1881" priority="30">
      <formula>Q8&lt;0</formula>
    </cfRule>
  </conditionalFormatting>
  <conditionalFormatting sqref="F62:F65">
    <cfRule type="expression" dxfId="1880" priority="21">
      <formula>F62&gt;0</formula>
    </cfRule>
    <cfRule type="expression" dxfId="1879" priority="22">
      <formula>F62&lt;0</formula>
    </cfRule>
  </conditionalFormatting>
  <conditionalFormatting sqref="F66:F74 F78:F98 F102:F106">
    <cfRule type="expression" dxfId="1878" priority="17">
      <formula>F66&gt;0</formula>
    </cfRule>
    <cfRule type="expression" dxfId="1877" priority="18">
      <formula>F66&lt;0</formula>
    </cfRule>
  </conditionalFormatting>
  <conditionalFormatting sqref="F66:F74 F78:F98 F102:F106">
    <cfRule type="expression" dxfId="1876" priority="19">
      <formula>F66&gt;0</formula>
    </cfRule>
    <cfRule type="expression" dxfId="1875" priority="20">
      <formula>F66&lt;0</formula>
    </cfRule>
  </conditionalFormatting>
  <conditionalFormatting sqref="H62:H74 H78:H98 H102:H106">
    <cfRule type="expression" dxfId="1874" priority="15">
      <formula>H62&gt;0</formula>
    </cfRule>
    <cfRule type="expression" dxfId="1873" priority="16">
      <formula>H62&lt;0</formula>
    </cfRule>
  </conditionalFormatting>
  <conditionalFormatting sqref="F57:F61">
    <cfRule type="expression" dxfId="1872" priority="13">
      <formula>F57&gt;0</formula>
    </cfRule>
    <cfRule type="expression" dxfId="1871" priority="14">
      <formula>F57&lt;0</formula>
    </cfRule>
  </conditionalFormatting>
  <conditionalFormatting sqref="H57:H61">
    <cfRule type="expression" dxfId="1870" priority="11">
      <formula>H57&gt;0</formula>
    </cfRule>
    <cfRule type="expression" dxfId="1869" priority="12">
      <formula>H57&lt;0</formula>
    </cfRule>
  </conditionalFormatting>
  <conditionalFormatting sqref="F75:F77">
    <cfRule type="expression" dxfId="1868" priority="7">
      <formula>F75&gt;0</formula>
    </cfRule>
    <cfRule type="expression" dxfId="1867" priority="8">
      <formula>F75&lt;0</formula>
    </cfRule>
  </conditionalFormatting>
  <conditionalFormatting sqref="F75:F77">
    <cfRule type="expression" dxfId="1866" priority="9">
      <formula>F75&gt;0</formula>
    </cfRule>
    <cfRule type="expression" dxfId="1865" priority="10">
      <formula>F75&lt;0</formula>
    </cfRule>
  </conditionalFormatting>
  <conditionalFormatting sqref="H75:H77">
    <cfRule type="expression" dxfId="1864" priority="5">
      <formula>H75&gt;0</formula>
    </cfRule>
    <cfRule type="expression" dxfId="1863" priority="6">
      <formula>H75&lt;0</formula>
    </cfRule>
  </conditionalFormatting>
  <conditionalFormatting sqref="F22:F30">
    <cfRule type="expression" dxfId="1862" priority="3">
      <formula>F22&gt;0</formula>
    </cfRule>
    <cfRule type="expression" dxfId="1861" priority="4">
      <formula>F22&lt;0</formula>
    </cfRule>
  </conditionalFormatting>
  <conditionalFormatting sqref="F99:F101">
    <cfRule type="expression" dxfId="1860" priority="1">
      <formula>F99&gt;0</formula>
    </cfRule>
    <cfRule type="expression" dxfId="185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1171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8" priority="25">
      <formula>F30&gt;0</formula>
    </cfRule>
    <cfRule type="expression" dxfId="1857" priority="26">
      <formula>F30&lt;0</formula>
    </cfRule>
  </conditionalFormatting>
  <conditionalFormatting sqref="Q7">
    <cfRule type="expression" dxfId="1856" priority="23">
      <formula>Q7&gt;0</formula>
    </cfRule>
    <cfRule type="expression" dxfId="1855" priority="24">
      <formula>Q7&lt;0</formula>
    </cfRule>
  </conditionalFormatting>
  <conditionalFormatting sqref="Q8">
    <cfRule type="expression" dxfId="1854" priority="21">
      <formula>Q8&gt;0</formula>
    </cfRule>
    <cfRule type="expression" dxfId="1853" priority="22">
      <formula>Q8&lt;0</formula>
    </cfRule>
  </conditionalFormatting>
  <conditionalFormatting sqref="M74">
    <cfRule type="expression" dxfId="1852" priority="15">
      <formula>M74&gt;0</formula>
    </cfRule>
    <cfRule type="expression" dxfId="1851" priority="16">
      <formula>M74&lt;0</formula>
    </cfRule>
  </conditionalFormatting>
  <conditionalFormatting sqref="F113:F149 H113:H149">
    <cfRule type="expression" dxfId="1850" priority="13">
      <formula>F113&gt;0</formula>
    </cfRule>
    <cfRule type="expression" dxfId="1849" priority="14">
      <formula>F113&lt;0</formula>
    </cfRule>
  </conditionalFormatting>
  <conditionalFormatting sqref="F105:F112">
    <cfRule type="expression" dxfId="1848" priority="11">
      <formula>F105&gt;0</formula>
    </cfRule>
    <cfRule type="expression" dxfId="1847" priority="12">
      <formula>F105&lt;0</formula>
    </cfRule>
  </conditionalFormatting>
  <conditionalFormatting sqref="H105:H112">
    <cfRule type="expression" dxfId="1846" priority="9">
      <formula>H105&gt;0</formula>
    </cfRule>
    <cfRule type="expression" dxfId="1845" priority="10">
      <formula>H105&lt;0</formula>
    </cfRule>
  </conditionalFormatting>
  <conditionalFormatting sqref="Q10">
    <cfRule type="expression" dxfId="1844" priority="7">
      <formula>Q10&gt;0</formula>
    </cfRule>
    <cfRule type="expression" dxfId="1843" priority="8">
      <formula>Q10&lt;0</formula>
    </cfRule>
  </conditionalFormatting>
  <conditionalFormatting sqref="F25:F29">
    <cfRule type="expression" dxfId="1842" priority="5">
      <formula>F25&gt;0</formula>
    </cfRule>
    <cfRule type="expression" dxfId="1841" priority="6">
      <formula>F25&lt;0</formula>
    </cfRule>
  </conditionalFormatting>
  <conditionalFormatting sqref="H25:H29">
    <cfRule type="expression" dxfId="1840" priority="3">
      <formula>H25&gt;0</formula>
    </cfRule>
    <cfRule type="expression" dxfId="1839" priority="4">
      <formula>H25&lt;0</formula>
    </cfRule>
  </conditionalFormatting>
  <conditionalFormatting sqref="J26:J35">
    <cfRule type="expression" dxfId="1838" priority="1">
      <formula>J26&gt;0</formula>
    </cfRule>
    <cfRule type="expression" dxfId="183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244.41</v>
      </c>
      <c r="R4" s="495">
        <v>1.11E-2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10998.45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4363.0199999999895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4138.2499999999891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0.60322585347365709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1141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24.960171568627452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1142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268.851</v>
      </c>
      <c r="T20" s="1">
        <v>43288</v>
      </c>
      <c r="U20" t="s">
        <v>1168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266.40690000000001</v>
      </c>
    </row>
    <row r="22" spans="1:21" x14ac:dyDescent="0.25">
      <c r="B22" s="72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263.96280000000002</v>
      </c>
      <c r="T22" s="770">
        <v>43314</v>
      </c>
      <c r="U22" t="s">
        <v>1251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261.51870000000002</v>
      </c>
    </row>
    <row r="24" spans="1:21" x14ac:dyDescent="0.25">
      <c r="C24" s="4"/>
      <c r="O24" s="81">
        <v>1.06</v>
      </c>
      <c r="P24" s="81">
        <f t="shared" si="4"/>
        <v>259.07460000000003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256.63049999999998</v>
      </c>
    </row>
    <row r="26" spans="1:21" x14ac:dyDescent="0.25">
      <c r="O26" s="81">
        <v>1.04</v>
      </c>
      <c r="P26" s="81">
        <f t="shared" si="4"/>
        <v>254.18639999999999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251.7423</v>
      </c>
    </row>
    <row r="28" spans="1:21" x14ac:dyDescent="0.25">
      <c r="O28" s="81">
        <v>1.02</v>
      </c>
      <c r="P28" s="81">
        <f t="shared" si="4"/>
        <v>249.29820000000001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246.85409999999999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244.41</v>
      </c>
    </row>
    <row r="31" spans="1:21" x14ac:dyDescent="0.25">
      <c r="O31" s="81">
        <v>0.99</v>
      </c>
      <c r="P31" s="81">
        <f t="shared" si="4"/>
        <v>241.9659</v>
      </c>
    </row>
    <row r="32" spans="1:21" x14ac:dyDescent="0.25">
      <c r="O32" s="81">
        <v>0.98</v>
      </c>
      <c r="P32" s="81">
        <f t="shared" si="4"/>
        <v>239.52179999999998</v>
      </c>
    </row>
    <row r="33" spans="1:17" x14ac:dyDescent="0.25">
      <c r="O33" s="81">
        <v>0.97</v>
      </c>
      <c r="P33" s="81">
        <f t="shared" si="4"/>
        <v>237.07769999999999</v>
      </c>
    </row>
    <row r="34" spans="1:17" x14ac:dyDescent="0.25">
      <c r="O34" s="81">
        <v>0.96</v>
      </c>
      <c r="P34" s="81">
        <f t="shared" si="4"/>
        <v>234.6336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232.18949999999998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229.74539999999999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227.3013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224.85720000000001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222.41310000000001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219.96899999999999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" si="22">D83*C83</f>
        <v>6860.2499999999991</v>
      </c>
      <c r="H83" s="222">
        <f t="shared" ref="H83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6" priority="47">
      <formula>F7&gt;0</formula>
    </cfRule>
    <cfRule type="expression" dxfId="1835" priority="48">
      <formula>F7&lt;0</formula>
    </cfRule>
  </conditionalFormatting>
  <conditionalFormatting sqref="Q8">
    <cfRule type="expression" dxfId="1834" priority="45">
      <formula>Q8&gt;0</formula>
    </cfRule>
    <cfRule type="expression" dxfId="1833" priority="46">
      <formula>Q8&lt;0</formula>
    </cfRule>
  </conditionalFormatting>
  <conditionalFormatting sqref="F41:F60">
    <cfRule type="expression" dxfId="1832" priority="43">
      <formula>F41&gt;0</formula>
    </cfRule>
    <cfRule type="expression" dxfId="1831" priority="44">
      <formula>F41&lt;0</formula>
    </cfRule>
  </conditionalFormatting>
  <conditionalFormatting sqref="H41:H60">
    <cfRule type="expression" dxfId="1830" priority="41">
      <formula>H41&gt;0</formula>
    </cfRule>
    <cfRule type="expression" dxfId="1829" priority="42">
      <formula>H41&lt;0</formula>
    </cfRule>
  </conditionalFormatting>
  <conditionalFormatting sqref="Q10">
    <cfRule type="expression" dxfId="1828" priority="35">
      <formula>Q10&gt;0</formula>
    </cfRule>
    <cfRule type="expression" dxfId="1827" priority="36">
      <formula>Q10&lt;0</formula>
    </cfRule>
  </conditionalFormatting>
  <conditionalFormatting sqref="J36:J60">
    <cfRule type="expression" dxfId="1826" priority="33">
      <formula>J36&gt;0</formula>
    </cfRule>
    <cfRule type="expression" dxfId="1825" priority="34">
      <formula>J36&lt;0</formula>
    </cfRule>
  </conditionalFormatting>
  <conditionalFormatting sqref="K36:K49">
    <cfRule type="expression" dxfId="1824" priority="31">
      <formula>K36&gt;0</formula>
    </cfRule>
    <cfRule type="expression" dxfId="1823" priority="32">
      <formula>K36&lt;0</formula>
    </cfRule>
  </conditionalFormatting>
  <conditionalFormatting sqref="L36:L49">
    <cfRule type="expression" dxfId="1822" priority="29">
      <formula>L36&gt;0</formula>
    </cfRule>
    <cfRule type="expression" dxfId="1821" priority="30">
      <formula>L36&lt;0</formula>
    </cfRule>
  </conditionalFormatting>
  <conditionalFormatting sqref="F114:F135">
    <cfRule type="expression" dxfId="1820" priority="27">
      <formula>F114&gt;0</formula>
    </cfRule>
    <cfRule type="expression" dxfId="1819" priority="28">
      <formula>F114&lt;0</formula>
    </cfRule>
  </conditionalFormatting>
  <conditionalFormatting sqref="H114:H135">
    <cfRule type="expression" dxfId="1818" priority="25">
      <formula>H114&gt;0</formula>
    </cfRule>
    <cfRule type="expression" dxfId="1817" priority="26">
      <formula>H114&lt;0</formula>
    </cfRule>
  </conditionalFormatting>
  <conditionalFormatting sqref="J114:J127">
    <cfRule type="expression" dxfId="1816" priority="23">
      <formula>J114&gt;0</formula>
    </cfRule>
    <cfRule type="expression" dxfId="1815" priority="24">
      <formula>J114&lt;0</formula>
    </cfRule>
  </conditionalFormatting>
  <conditionalFormatting sqref="K114:K127">
    <cfRule type="expression" dxfId="1814" priority="21">
      <formula>K114&gt;0</formula>
    </cfRule>
    <cfRule type="expression" dxfId="1813" priority="22">
      <formula>K114&lt;0</formula>
    </cfRule>
  </conditionalFormatting>
  <conditionalFormatting sqref="L114:L127">
    <cfRule type="expression" dxfId="1812" priority="19">
      <formula>L114&gt;0</formula>
    </cfRule>
    <cfRule type="expression" dxfId="1811" priority="20">
      <formula>L114&lt;0</formula>
    </cfRule>
  </conditionalFormatting>
  <conditionalFormatting sqref="F36:F40">
    <cfRule type="expression" dxfId="1810" priority="17">
      <formula>F36&gt;0</formula>
    </cfRule>
    <cfRule type="expression" dxfId="1809" priority="18">
      <formula>F36&lt;0</formula>
    </cfRule>
  </conditionalFormatting>
  <conditionalFormatting sqref="H36:H40">
    <cfRule type="expression" dxfId="1808" priority="15">
      <formula>H36&gt;0</formula>
    </cfRule>
    <cfRule type="expression" dxfId="1807" priority="16">
      <formula>H36&lt;0</formula>
    </cfRule>
  </conditionalFormatting>
  <conditionalFormatting sqref="F61:F62">
    <cfRule type="expression" dxfId="1806" priority="13">
      <formula>F61&gt;0</formula>
    </cfRule>
    <cfRule type="expression" dxfId="1805" priority="14">
      <formula>F61&lt;0</formula>
    </cfRule>
  </conditionalFormatting>
  <conditionalFormatting sqref="H61:H62">
    <cfRule type="expression" dxfId="1804" priority="11">
      <formula>H61&gt;0</formula>
    </cfRule>
    <cfRule type="expression" dxfId="1803" priority="12">
      <formula>H61&lt;0</formula>
    </cfRule>
  </conditionalFormatting>
  <conditionalFormatting sqref="J61:J62">
    <cfRule type="expression" dxfId="1802" priority="9">
      <formula>J61&gt;0</formula>
    </cfRule>
    <cfRule type="expression" dxfId="1801" priority="10">
      <formula>J61&lt;0</formula>
    </cfRule>
  </conditionalFormatting>
  <conditionalFormatting sqref="J74:J75 H74:H75 F74:F75">
    <cfRule type="expression" dxfId="1800" priority="7">
      <formula>F74&gt;0</formula>
    </cfRule>
    <cfRule type="expression" dxfId="1799" priority="8">
      <formula>F74&lt;0</formula>
    </cfRule>
  </conditionalFormatting>
  <conditionalFormatting sqref="J79:J82 F79:F83 H79:H83">
    <cfRule type="expression" dxfId="1798" priority="3">
      <formula>F79&gt;0</formula>
    </cfRule>
    <cfRule type="expression" dxfId="1797" priority="4">
      <formula>F79&lt;0</formula>
    </cfRule>
  </conditionalFormatting>
  <conditionalFormatting sqref="F84:F86 H84:H86 J84:J86">
    <cfRule type="expression" dxfId="1796" priority="1">
      <formula>F84&gt;0</formula>
    </cfRule>
    <cfRule type="expression" dxfId="179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1174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4" priority="21">
      <formula>F47&gt;0</formula>
    </cfRule>
    <cfRule type="expression" dxfId="1793" priority="22">
      <formula>F47&lt;0</formula>
    </cfRule>
  </conditionalFormatting>
  <conditionalFormatting sqref="Q7">
    <cfRule type="expression" dxfId="1792" priority="19">
      <formula>Q7&gt;0</formula>
    </cfRule>
    <cfRule type="expression" dxfId="1791" priority="20">
      <formula>Q7&lt;0</formula>
    </cfRule>
  </conditionalFormatting>
  <conditionalFormatting sqref="Q8">
    <cfRule type="expression" dxfId="1790" priority="17">
      <formula>Q8&gt;0</formula>
    </cfRule>
    <cfRule type="expression" dxfId="1789" priority="18">
      <formula>Q8&lt;0</formula>
    </cfRule>
  </conditionalFormatting>
  <conditionalFormatting sqref="F25:F46">
    <cfRule type="expression" dxfId="1788" priority="15">
      <formula>F25&gt;0</formula>
    </cfRule>
    <cfRule type="expression" dxfId="1787" priority="16">
      <formula>F25&lt;0</formula>
    </cfRule>
  </conditionalFormatting>
  <conditionalFormatting sqref="H25:H46">
    <cfRule type="expression" dxfId="1786" priority="13">
      <formula>H25&gt;0</formula>
    </cfRule>
    <cfRule type="expression" dxfId="1785" priority="14">
      <formula>H25&lt;0</formula>
    </cfRule>
  </conditionalFormatting>
  <conditionalFormatting sqref="F89:F110">
    <cfRule type="expression" dxfId="1784" priority="11">
      <formula>F89&gt;0</formula>
    </cfRule>
    <cfRule type="expression" dxfId="1783" priority="12">
      <formula>F89&lt;0</formula>
    </cfRule>
  </conditionalFormatting>
  <conditionalFormatting sqref="H89:H110">
    <cfRule type="expression" dxfId="1782" priority="9">
      <formula>H89&gt;0</formula>
    </cfRule>
    <cfRule type="expression" dxfId="1781" priority="10">
      <formula>H89&lt;0</formula>
    </cfRule>
  </conditionalFormatting>
  <conditionalFormatting sqref="Q10">
    <cfRule type="expression" dxfId="1780" priority="7">
      <formula>Q10&gt;0</formula>
    </cfRule>
    <cfRule type="expression" dxfId="1779" priority="8">
      <formula>Q10&lt;0</formula>
    </cfRule>
  </conditionalFormatting>
  <conditionalFormatting sqref="J25:J38">
    <cfRule type="expression" dxfId="1778" priority="5">
      <formula>J25&gt;0</formula>
    </cfRule>
    <cfRule type="expression" dxfId="1777" priority="6">
      <formula>J25&lt;0</formula>
    </cfRule>
  </conditionalFormatting>
  <conditionalFormatting sqref="K25:K38">
    <cfRule type="expression" dxfId="1776" priority="3">
      <formula>K25&gt;0</formula>
    </cfRule>
    <cfRule type="expression" dxfId="17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4" priority="25">
      <formula>F7&gt;0</formula>
    </cfRule>
    <cfRule type="expression" dxfId="1773" priority="26">
      <formula>F7&lt;0</formula>
    </cfRule>
  </conditionalFormatting>
  <conditionalFormatting sqref="Q8">
    <cfRule type="expression" dxfId="1772" priority="23">
      <formula>Q8&gt;0</formula>
    </cfRule>
    <cfRule type="expression" dxfId="1771" priority="24">
      <formula>Q8&lt;0</formula>
    </cfRule>
  </conditionalFormatting>
  <conditionalFormatting sqref="F93:F114">
    <cfRule type="expression" dxfId="1770" priority="17">
      <formula>F93&gt;0</formula>
    </cfRule>
    <cfRule type="expression" dxfId="1769" priority="18">
      <formula>F93&lt;0</formula>
    </cfRule>
  </conditionalFormatting>
  <conditionalFormatting sqref="H93:H114">
    <cfRule type="expression" dxfId="1768" priority="15">
      <formula>H93&gt;0</formula>
    </cfRule>
    <cfRule type="expression" dxfId="1767" priority="16">
      <formula>H93&lt;0</formula>
    </cfRule>
  </conditionalFormatting>
  <conditionalFormatting sqref="Q10">
    <cfRule type="expression" dxfId="1766" priority="13">
      <formula>Q10&gt;0</formula>
    </cfRule>
    <cfRule type="expression" dxfId="1765" priority="14">
      <formula>Q10&lt;0</formula>
    </cfRule>
  </conditionalFormatting>
  <conditionalFormatting sqref="J25:J38">
    <cfRule type="expression" dxfId="1764" priority="11">
      <formula>J25&gt;0</formula>
    </cfRule>
    <cfRule type="expression" dxfId="1763" priority="12">
      <formula>J25&lt;0</formula>
    </cfRule>
  </conditionalFormatting>
  <conditionalFormatting sqref="K25:K38">
    <cfRule type="expression" dxfId="1762" priority="9">
      <formula>K25&gt;0</formula>
    </cfRule>
    <cfRule type="expression" dxfId="1761" priority="10">
      <formula>K25&lt;0</formula>
    </cfRule>
  </conditionalFormatting>
  <conditionalFormatting sqref="L25:L34">
    <cfRule type="expression" dxfId="1760" priority="7">
      <formula>L25&gt;0</formula>
    </cfRule>
    <cfRule type="expression" dxfId="1759" priority="8">
      <formula>L25&lt;0</formula>
    </cfRule>
  </conditionalFormatting>
  <conditionalFormatting sqref="J43">
    <cfRule type="expression" dxfId="1758" priority="5">
      <formula>J43&gt;0</formula>
    </cfRule>
    <cfRule type="expression" dxfId="1757" priority="6">
      <formula>J43&lt;0</formula>
    </cfRule>
  </conditionalFormatting>
  <conditionalFormatting sqref="M25:M34">
    <cfRule type="expression" dxfId="1756" priority="3">
      <formula>M25&gt;0</formula>
    </cfRule>
    <cfRule type="expression" dxfId="1755" priority="4">
      <formula>M25&lt;0</formula>
    </cfRule>
  </conditionalFormatting>
  <conditionalFormatting sqref="H61:H64 F61:F64">
    <cfRule type="expression" dxfId="1754" priority="1">
      <formula>F61&gt;0</formula>
    </cfRule>
    <cfRule type="expression" dxfId="17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36.679900000000004</v>
      </c>
      <c r="R4" s="495">
        <v>-1.9E-3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3667.9900000000002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988.74999999999864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988.74999999999864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0.36904122064465972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2.0719794764980273E-2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14.671960000000002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1192</v>
      </c>
    </row>
    <row r="17" spans="1:21" x14ac:dyDescent="0.25">
      <c r="T17" s="156">
        <v>43308</v>
      </c>
      <c r="U17" t="s">
        <v>1144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40.347890000000007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39.981091000000006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39.614292000000006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39.247493000000006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38.880694000000005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38.513895000000005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38.147096000000005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37.780297000000004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37.413498000000004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37.046699000000004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36.679900000000004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36.313101000000003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35.946302000000003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35.579503000000003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35.212704000000002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34.845905000000002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34.479106000000002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34.112307000000008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1202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33.745508000000008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33.378709000000008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1203</v>
      </c>
      <c r="J43" s="39"/>
      <c r="K43" s="39"/>
      <c r="L43" s="39"/>
      <c r="O43" s="81">
        <v>0.9</v>
      </c>
      <c r="P43" s="81">
        <f t="shared" si="2"/>
        <v>33.011910000000007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39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2" priority="33">
      <formula>F54&gt;0</formula>
    </cfRule>
    <cfRule type="expression" dxfId="1751" priority="34">
      <formula>F54&lt;0</formula>
    </cfRule>
  </conditionalFormatting>
  <conditionalFormatting sqref="Q7">
    <cfRule type="expression" dxfId="1750" priority="31">
      <formula>Q7&gt;0</formula>
    </cfRule>
    <cfRule type="expression" dxfId="1749" priority="32">
      <formula>Q7&lt;0</formula>
    </cfRule>
  </conditionalFormatting>
  <conditionalFormatting sqref="Q8">
    <cfRule type="expression" dxfId="1748" priority="29">
      <formula>Q8&gt;0</formula>
    </cfRule>
    <cfRule type="expression" dxfId="1747" priority="30">
      <formula>Q8&lt;0</formula>
    </cfRule>
  </conditionalFormatting>
  <conditionalFormatting sqref="F30:F53">
    <cfRule type="expression" dxfId="1746" priority="27">
      <formula>F30&gt;0</formula>
    </cfRule>
    <cfRule type="expression" dxfId="1745" priority="28">
      <formula>F30&lt;0</formula>
    </cfRule>
  </conditionalFormatting>
  <conditionalFormatting sqref="H30:H53">
    <cfRule type="expression" dxfId="1744" priority="25">
      <formula>H30&gt;0</formula>
    </cfRule>
    <cfRule type="expression" dxfId="1743" priority="26">
      <formula>H30&lt;0</formula>
    </cfRule>
  </conditionalFormatting>
  <conditionalFormatting sqref="Q10">
    <cfRule type="expression" dxfId="1742" priority="23">
      <formula>Q10&gt;0</formula>
    </cfRule>
    <cfRule type="expression" dxfId="1741" priority="24">
      <formula>Q10&lt;0</formula>
    </cfRule>
  </conditionalFormatting>
  <conditionalFormatting sqref="J25:J38">
    <cfRule type="expression" dxfId="1740" priority="21">
      <formula>J25&gt;0</formula>
    </cfRule>
    <cfRule type="expression" dxfId="1739" priority="22">
      <formula>J25&lt;0</formula>
    </cfRule>
  </conditionalFormatting>
  <conditionalFormatting sqref="K25:K33">
    <cfRule type="expression" dxfId="1738" priority="19">
      <formula>K25&gt;0</formula>
    </cfRule>
    <cfRule type="expression" dxfId="1737" priority="20">
      <formula>K25&lt;0</formula>
    </cfRule>
  </conditionalFormatting>
  <conditionalFormatting sqref="L25:L38">
    <cfRule type="expression" dxfId="1736" priority="17">
      <formula>L25&gt;0</formula>
    </cfRule>
    <cfRule type="expression" dxfId="1735" priority="18">
      <formula>L25&lt;0</formula>
    </cfRule>
  </conditionalFormatting>
  <conditionalFormatting sqref="F89:F110">
    <cfRule type="expression" dxfId="1734" priority="15">
      <formula>F89&gt;0</formula>
    </cfRule>
    <cfRule type="expression" dxfId="1733" priority="16">
      <formula>F89&lt;0</formula>
    </cfRule>
  </conditionalFormatting>
  <conditionalFormatting sqref="H89:H110">
    <cfRule type="expression" dxfId="1732" priority="13">
      <formula>H89&gt;0</formula>
    </cfRule>
    <cfRule type="expression" dxfId="1731" priority="14">
      <formula>H89&lt;0</formula>
    </cfRule>
  </conditionalFormatting>
  <conditionalFormatting sqref="J89:J102">
    <cfRule type="expression" dxfId="1730" priority="11">
      <formula>J89&gt;0</formula>
    </cfRule>
    <cfRule type="expression" dxfId="1729" priority="12">
      <formula>J89&lt;0</formula>
    </cfRule>
  </conditionalFormatting>
  <conditionalFormatting sqref="K89:K102">
    <cfRule type="expression" dxfId="1728" priority="9">
      <formula>K89&gt;0</formula>
    </cfRule>
    <cfRule type="expression" dxfId="1727" priority="10">
      <formula>K89&lt;0</formula>
    </cfRule>
  </conditionalFormatting>
  <conditionalFormatting sqref="L89:L102">
    <cfRule type="expression" dxfId="1726" priority="7">
      <formula>L89&gt;0</formula>
    </cfRule>
    <cfRule type="expression" dxfId="1725" priority="8">
      <formula>L89&lt;0</formula>
    </cfRule>
  </conditionalFormatting>
  <conditionalFormatting sqref="F25:F29">
    <cfRule type="expression" dxfId="1724" priority="5">
      <formula>F25&gt;0</formula>
    </cfRule>
    <cfRule type="expression" dxfId="1723" priority="6">
      <formula>F25&lt;0</formula>
    </cfRule>
  </conditionalFormatting>
  <conditionalFormatting sqref="H25:H29">
    <cfRule type="expression" dxfId="1722" priority="3">
      <formula>H25&gt;0</formula>
    </cfRule>
    <cfRule type="expression" dxfId="1721" priority="4">
      <formula>H25&lt;0</formula>
    </cfRule>
  </conditionalFormatting>
  <conditionalFormatting sqref="F29">
    <cfRule type="expression" dxfId="1720" priority="1">
      <formula>F29&gt;0</formula>
    </cfRule>
    <cfRule type="expression" dxfId="17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8" priority="31">
      <formula>F47&gt;0</formula>
    </cfRule>
    <cfRule type="expression" dxfId="1717" priority="32">
      <formula>F47&lt;0</formula>
    </cfRule>
  </conditionalFormatting>
  <conditionalFormatting sqref="Q7">
    <cfRule type="expression" dxfId="1716" priority="29">
      <formula>Q7&gt;0</formula>
    </cfRule>
    <cfRule type="expression" dxfId="1715" priority="30">
      <formula>Q7&lt;0</formula>
    </cfRule>
  </conditionalFormatting>
  <conditionalFormatting sqref="Q8">
    <cfRule type="expression" dxfId="1714" priority="27">
      <formula>Q8&gt;0</formula>
    </cfRule>
    <cfRule type="expression" dxfId="1713" priority="28">
      <formula>Q8&lt;0</formula>
    </cfRule>
  </conditionalFormatting>
  <conditionalFormatting sqref="F30:F46">
    <cfRule type="expression" dxfId="1712" priority="25">
      <formula>F30&gt;0</formula>
    </cfRule>
    <cfRule type="expression" dxfId="1711" priority="26">
      <formula>F30&lt;0</formula>
    </cfRule>
  </conditionalFormatting>
  <conditionalFormatting sqref="H30:H46">
    <cfRule type="expression" dxfId="1710" priority="23">
      <formula>H30&gt;0</formula>
    </cfRule>
    <cfRule type="expression" dxfId="1709" priority="24">
      <formula>H30&lt;0</formula>
    </cfRule>
  </conditionalFormatting>
  <conditionalFormatting sqref="Q10">
    <cfRule type="expression" dxfId="1708" priority="21">
      <formula>Q10&gt;0</formula>
    </cfRule>
    <cfRule type="expression" dxfId="1707" priority="22">
      <formula>Q10&lt;0</formula>
    </cfRule>
  </conditionalFormatting>
  <conditionalFormatting sqref="J25:J38">
    <cfRule type="expression" dxfId="1706" priority="19">
      <formula>J25&gt;0</formula>
    </cfRule>
    <cfRule type="expression" dxfId="1705" priority="20">
      <formula>J25&lt;0</formula>
    </cfRule>
  </conditionalFormatting>
  <conditionalFormatting sqref="K25:K38">
    <cfRule type="expression" dxfId="1704" priority="17">
      <formula>K25&gt;0</formula>
    </cfRule>
    <cfRule type="expression" dxfId="1703" priority="18">
      <formula>K25&lt;0</formula>
    </cfRule>
  </conditionalFormatting>
  <conditionalFormatting sqref="L25:L38">
    <cfRule type="expression" dxfId="1702" priority="15">
      <formula>L25&gt;0</formula>
    </cfRule>
    <cfRule type="expression" dxfId="1701" priority="16">
      <formula>L25&lt;0</formula>
    </cfRule>
  </conditionalFormatting>
  <conditionalFormatting sqref="F89:F110">
    <cfRule type="expression" dxfId="1700" priority="13">
      <formula>F89&gt;0</formula>
    </cfRule>
    <cfRule type="expression" dxfId="1699" priority="14">
      <formula>F89&lt;0</formula>
    </cfRule>
  </conditionalFormatting>
  <conditionalFormatting sqref="H89:H110">
    <cfRule type="expression" dxfId="1698" priority="11">
      <formula>H89&gt;0</formula>
    </cfRule>
    <cfRule type="expression" dxfId="1697" priority="12">
      <formula>H89&lt;0</formula>
    </cfRule>
  </conditionalFormatting>
  <conditionalFormatting sqref="J89:J102">
    <cfRule type="expression" dxfId="1696" priority="9">
      <formula>J89&gt;0</formula>
    </cfRule>
    <cfRule type="expression" dxfId="1695" priority="10">
      <formula>J89&lt;0</formula>
    </cfRule>
  </conditionalFormatting>
  <conditionalFormatting sqref="K89:K102">
    <cfRule type="expression" dxfId="1694" priority="7">
      <formula>K89&gt;0</formula>
    </cfRule>
    <cfRule type="expression" dxfId="1693" priority="8">
      <formula>K89&lt;0</formula>
    </cfRule>
  </conditionalFormatting>
  <conditionalFormatting sqref="L89:L102">
    <cfRule type="expression" dxfId="1692" priority="5">
      <formula>L89&gt;0</formula>
    </cfRule>
    <cfRule type="expression" dxfId="1691" priority="6">
      <formula>L89&lt;0</formula>
    </cfRule>
  </conditionalFormatting>
  <conditionalFormatting sqref="F25:F29">
    <cfRule type="expression" dxfId="1690" priority="3">
      <formula>F25&gt;0</formula>
    </cfRule>
    <cfRule type="expression" dxfId="1689" priority="4">
      <formula>F25&lt;0</formula>
    </cfRule>
  </conditionalFormatting>
  <conditionalFormatting sqref="H25:H29">
    <cfRule type="expression" dxfId="1688" priority="1">
      <formula>H25&gt;0</formula>
    </cfRule>
    <cfRule type="expression" dxfId="16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1256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1270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55.529899999999998</v>
      </c>
      <c r="R4" s="495">
        <v>-7.3000000000000001E-3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5552.99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104.98999999999978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104.98999999999978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1.9271292217327419E-2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3.0974303933556518E-2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13.934730238393977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61.082889999999999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60.527591000000001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59.972292000000003</v>
      </c>
    </row>
    <row r="20" spans="1:20" x14ac:dyDescent="0.25">
      <c r="O20" s="81">
        <v>1.07</v>
      </c>
      <c r="P20" s="81">
        <f t="shared" si="0"/>
        <v>59.416992999999998</v>
      </c>
    </row>
    <row r="21" spans="1:20" x14ac:dyDescent="0.25">
      <c r="O21" s="81">
        <v>1.06</v>
      </c>
      <c r="P21" s="81">
        <f t="shared" si="0"/>
        <v>58.861694</v>
      </c>
    </row>
    <row r="22" spans="1:20" x14ac:dyDescent="0.25">
      <c r="O22" s="81">
        <v>1.05</v>
      </c>
      <c r="P22" s="81">
        <f t="shared" si="0"/>
        <v>58.306395000000002</v>
      </c>
    </row>
    <row r="23" spans="1:20" x14ac:dyDescent="0.25">
      <c r="O23" s="81">
        <v>1.04</v>
      </c>
      <c r="P23" s="81">
        <f t="shared" si="0"/>
        <v>57.751095999999997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57.195796999999999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56.640498000000001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56.085198999999996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55.529899999999998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54.974601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54.419301999999995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53.864002999999997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53.308703999999999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52.753404999999994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52.198105999999996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51.642806999999998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51.087508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50.532209000000002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49.976909999999997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6" priority="35">
      <formula>F54&gt;0</formula>
    </cfRule>
    <cfRule type="expression" dxfId="1685" priority="36">
      <formula>F54&lt;0</formula>
    </cfRule>
  </conditionalFormatting>
  <conditionalFormatting sqref="Q7">
    <cfRule type="expression" dxfId="1684" priority="33">
      <formula>Q7&gt;0</formula>
    </cfRule>
    <cfRule type="expression" dxfId="1683" priority="34">
      <formula>Q7&lt;0</formula>
    </cfRule>
  </conditionalFormatting>
  <conditionalFormatting sqref="Q8">
    <cfRule type="expression" dxfId="1682" priority="31">
      <formula>Q8&gt;0</formula>
    </cfRule>
    <cfRule type="expression" dxfId="1681" priority="32">
      <formula>Q8&lt;0</formula>
    </cfRule>
  </conditionalFormatting>
  <conditionalFormatting sqref="F30:F53">
    <cfRule type="expression" dxfId="1680" priority="29">
      <formula>F30&gt;0</formula>
    </cfRule>
    <cfRule type="expression" dxfId="1679" priority="30">
      <formula>F30&lt;0</formula>
    </cfRule>
  </conditionalFormatting>
  <conditionalFormatting sqref="H30:H53">
    <cfRule type="expression" dxfId="1678" priority="27">
      <formula>H30&gt;0</formula>
    </cfRule>
    <cfRule type="expression" dxfId="1677" priority="28">
      <formula>H30&lt;0</formula>
    </cfRule>
  </conditionalFormatting>
  <conditionalFormatting sqref="Q10">
    <cfRule type="expression" dxfId="1676" priority="25">
      <formula>Q10&gt;0</formula>
    </cfRule>
    <cfRule type="expression" dxfId="1675" priority="26">
      <formula>Q10&lt;0</formula>
    </cfRule>
  </conditionalFormatting>
  <conditionalFormatting sqref="J25:J39">
    <cfRule type="expression" dxfId="1674" priority="23">
      <formula>J25&gt;0</formula>
    </cfRule>
    <cfRule type="expression" dxfId="1673" priority="24">
      <formula>J25&lt;0</formula>
    </cfRule>
  </conditionalFormatting>
  <conditionalFormatting sqref="K25:K39">
    <cfRule type="expression" dxfId="1672" priority="21">
      <formula>K25&gt;0</formula>
    </cfRule>
    <cfRule type="expression" dxfId="1671" priority="22">
      <formula>K25&lt;0</formula>
    </cfRule>
  </conditionalFormatting>
  <conditionalFormatting sqref="L25">
    <cfRule type="expression" dxfId="1670" priority="19">
      <formula>L25&gt;0</formula>
    </cfRule>
    <cfRule type="expression" dxfId="1669" priority="20">
      <formula>L25&lt;0</formula>
    </cfRule>
  </conditionalFormatting>
  <conditionalFormatting sqref="F89:F110">
    <cfRule type="expression" dxfId="1668" priority="17">
      <formula>F89&gt;0</formula>
    </cfRule>
    <cfRule type="expression" dxfId="1667" priority="18">
      <formula>F89&lt;0</formula>
    </cfRule>
  </conditionalFormatting>
  <conditionalFormatting sqref="H89:H110">
    <cfRule type="expression" dxfId="1666" priority="15">
      <formula>H89&gt;0</formula>
    </cfRule>
    <cfRule type="expression" dxfId="1665" priority="16">
      <formula>H89&lt;0</formula>
    </cfRule>
  </conditionalFormatting>
  <conditionalFormatting sqref="J89:J102">
    <cfRule type="expression" dxfId="1664" priority="13">
      <formula>J89&gt;0</formula>
    </cfRule>
    <cfRule type="expression" dxfId="1663" priority="14">
      <formula>J89&lt;0</formula>
    </cfRule>
  </conditionalFormatting>
  <conditionalFormatting sqref="K89:K102">
    <cfRule type="expression" dxfId="1662" priority="11">
      <formula>K89&gt;0</formula>
    </cfRule>
    <cfRule type="expression" dxfId="1661" priority="12">
      <formula>K89&lt;0</formula>
    </cfRule>
  </conditionalFormatting>
  <conditionalFormatting sqref="L89:L102">
    <cfRule type="expression" dxfId="1660" priority="9">
      <formula>L89&gt;0</formula>
    </cfRule>
    <cfRule type="expression" dxfId="1659" priority="10">
      <formula>L89&lt;0</formula>
    </cfRule>
  </conditionalFormatting>
  <conditionalFormatting sqref="F29 F25:F26">
    <cfRule type="expression" dxfId="1658" priority="7">
      <formula>F25&gt;0</formula>
    </cfRule>
    <cfRule type="expression" dxfId="1657" priority="8">
      <formula>F25&lt;0</formula>
    </cfRule>
  </conditionalFormatting>
  <conditionalFormatting sqref="H29 H25:H26">
    <cfRule type="expression" dxfId="1656" priority="5">
      <formula>H25&gt;0</formula>
    </cfRule>
    <cfRule type="expression" dxfId="1655" priority="6">
      <formula>H25&lt;0</formula>
    </cfRule>
  </conditionalFormatting>
  <conditionalFormatting sqref="F27:F28">
    <cfRule type="expression" dxfId="1654" priority="3">
      <formula>F27&gt;0</formula>
    </cfRule>
    <cfRule type="expression" dxfId="1653" priority="4">
      <formula>F27&lt;0</formula>
    </cfRule>
  </conditionalFormatting>
  <conditionalFormatting sqref="H27:H28">
    <cfRule type="expression" dxfId="1652" priority="1">
      <formula>H27&gt;0</formula>
    </cfRule>
    <cfRule type="expression" dxfId="165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1140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58.679900000000004</v>
      </c>
      <c r="R4" s="495">
        <v>4.4999999999999997E-3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11735.980000000001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412.82000000000153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412.82000000000153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3.6458020552566736E-2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4.7716509401004428E-2</v>
      </c>
      <c r="R11">
        <v>0.7</v>
      </c>
      <c r="T11" s="1">
        <v>43285</v>
      </c>
      <c r="U11" t="s">
        <v>1139</v>
      </c>
    </row>
    <row r="12" spans="1:21" x14ac:dyDescent="0.25">
      <c r="H12" s="70"/>
      <c r="O12" s="11" t="s">
        <v>925</v>
      </c>
      <c r="Q12" s="1" t="s">
        <v>1213</v>
      </c>
    </row>
    <row r="13" spans="1:21" x14ac:dyDescent="0.25">
      <c r="H13" s="70"/>
      <c r="O13" s="11" t="s">
        <v>952</v>
      </c>
      <c r="Q13" s="2">
        <f>Q4/(3.94+4.03)*2</f>
        <v>14.725194479297365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1163</v>
      </c>
    </row>
    <row r="15" spans="1:21" x14ac:dyDescent="0.25">
      <c r="H15" s="70"/>
      <c r="U15" t="s">
        <v>1190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64.54789000000001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63.96109100000001</v>
      </c>
      <c r="T18" s="1">
        <v>43307</v>
      </c>
      <c r="U18" t="s">
        <v>1204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63.374292000000011</v>
      </c>
    </row>
    <row r="20" spans="1:21" x14ac:dyDescent="0.25">
      <c r="O20" s="81">
        <v>1.07</v>
      </c>
      <c r="P20" s="81">
        <f t="shared" si="0"/>
        <v>62.787493000000005</v>
      </c>
    </row>
    <row r="21" spans="1:21" x14ac:dyDescent="0.25">
      <c r="O21" s="81">
        <v>1.06</v>
      </c>
      <c r="P21" s="81">
        <f t="shared" si="0"/>
        <v>62.200694000000006</v>
      </c>
    </row>
    <row r="22" spans="1:21" x14ac:dyDescent="0.25">
      <c r="O22" s="81">
        <v>1.05</v>
      </c>
      <c r="P22" s="81">
        <f t="shared" si="0"/>
        <v>61.613895000000007</v>
      </c>
    </row>
    <row r="23" spans="1:21" x14ac:dyDescent="0.25">
      <c r="O23" s="81">
        <v>1.04</v>
      </c>
      <c r="P23" s="81">
        <f t="shared" si="0"/>
        <v>61.027096000000007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60.440297000000008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59.853498000000002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59.266699000000003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58.679900000000004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58.093101000000004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57.506302000000005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56.919502999999999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56.332704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55.745905</v>
      </c>
    </row>
    <row r="33" spans="1:17" x14ac:dyDescent="0.25">
      <c r="A33" t="s">
        <v>1172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55.159106000000001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54.572307000000009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53.985508000000003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53.398709000000004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52.811910000000005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0" priority="35">
      <formula>F54&gt;0</formula>
    </cfRule>
    <cfRule type="expression" dxfId="1649" priority="36">
      <formula>F54&lt;0</formula>
    </cfRule>
  </conditionalFormatting>
  <conditionalFormatting sqref="Q7">
    <cfRule type="expression" dxfId="1648" priority="33">
      <formula>Q7&gt;0</formula>
    </cfRule>
    <cfRule type="expression" dxfId="1647" priority="34">
      <formula>Q7&lt;0</formula>
    </cfRule>
  </conditionalFormatting>
  <conditionalFormatting sqref="Q8">
    <cfRule type="expression" dxfId="1646" priority="31">
      <formula>Q8&gt;0</formula>
    </cfRule>
    <cfRule type="expression" dxfId="1645" priority="32">
      <formula>Q8&lt;0</formula>
    </cfRule>
  </conditionalFormatting>
  <conditionalFormatting sqref="F30:F53">
    <cfRule type="expression" dxfId="1644" priority="29">
      <formula>F30&gt;0</formula>
    </cfRule>
    <cfRule type="expression" dxfId="1643" priority="30">
      <formula>F30&lt;0</formula>
    </cfRule>
  </conditionalFormatting>
  <conditionalFormatting sqref="H30:H53">
    <cfRule type="expression" dxfId="1642" priority="27">
      <formula>H30&gt;0</formula>
    </cfRule>
    <cfRule type="expression" dxfId="1641" priority="28">
      <formula>H30&lt;0</formula>
    </cfRule>
  </conditionalFormatting>
  <conditionalFormatting sqref="Q10">
    <cfRule type="expression" dxfId="1640" priority="25">
      <formula>Q10&gt;0</formula>
    </cfRule>
    <cfRule type="expression" dxfId="1639" priority="26">
      <formula>Q10&lt;0</formula>
    </cfRule>
  </conditionalFormatting>
  <conditionalFormatting sqref="J25:J39">
    <cfRule type="expression" dxfId="1638" priority="23">
      <formula>J25&gt;0</formula>
    </cfRule>
    <cfRule type="expression" dxfId="1637" priority="24">
      <formula>J25&lt;0</formula>
    </cfRule>
  </conditionalFormatting>
  <conditionalFormatting sqref="K25:K39">
    <cfRule type="expression" dxfId="1636" priority="21">
      <formula>K25&gt;0</formula>
    </cfRule>
    <cfRule type="expression" dxfId="1635" priority="22">
      <formula>K25&lt;0</formula>
    </cfRule>
  </conditionalFormatting>
  <conditionalFormatting sqref="L25">
    <cfRule type="expression" dxfId="1634" priority="19">
      <formula>L25&gt;0</formula>
    </cfRule>
    <cfRule type="expression" dxfId="1633" priority="20">
      <formula>L25&lt;0</formula>
    </cfRule>
  </conditionalFormatting>
  <conditionalFormatting sqref="F89:F110">
    <cfRule type="expression" dxfId="1632" priority="17">
      <formula>F89&gt;0</formula>
    </cfRule>
    <cfRule type="expression" dxfId="1631" priority="18">
      <formula>F89&lt;0</formula>
    </cfRule>
  </conditionalFormatting>
  <conditionalFormatting sqref="H89:H110">
    <cfRule type="expression" dxfId="1630" priority="15">
      <formula>H89&gt;0</formula>
    </cfRule>
    <cfRule type="expression" dxfId="1629" priority="16">
      <formula>H89&lt;0</formula>
    </cfRule>
  </conditionalFormatting>
  <conditionalFormatting sqref="J89:J102">
    <cfRule type="expression" dxfId="1628" priority="13">
      <formula>J89&gt;0</formula>
    </cfRule>
    <cfRule type="expression" dxfId="1627" priority="14">
      <formula>J89&lt;0</formula>
    </cfRule>
  </conditionalFormatting>
  <conditionalFormatting sqref="K89:K102">
    <cfRule type="expression" dxfId="1626" priority="11">
      <formula>K89&gt;0</formula>
    </cfRule>
    <cfRule type="expression" dxfId="1625" priority="12">
      <formula>K89&lt;0</formula>
    </cfRule>
  </conditionalFormatting>
  <conditionalFormatting sqref="L89:L102">
    <cfRule type="expression" dxfId="1624" priority="9">
      <formula>L89&gt;0</formula>
    </cfRule>
    <cfRule type="expression" dxfId="1623" priority="10">
      <formula>L89&lt;0</formula>
    </cfRule>
  </conditionalFormatting>
  <conditionalFormatting sqref="F25 F29">
    <cfRule type="expression" dxfId="1622" priority="7">
      <formula>F25&gt;0</formula>
    </cfRule>
    <cfRule type="expression" dxfId="1621" priority="8">
      <formula>F25&lt;0</formula>
    </cfRule>
  </conditionalFormatting>
  <conditionalFormatting sqref="H25 H29">
    <cfRule type="expression" dxfId="1620" priority="5">
      <formula>H25&gt;0</formula>
    </cfRule>
    <cfRule type="expression" dxfId="1619" priority="6">
      <formula>H25&lt;0</formula>
    </cfRule>
  </conditionalFormatting>
  <conditionalFormatting sqref="F26:F28">
    <cfRule type="expression" dxfId="1618" priority="3">
      <formula>F26&gt;0</formula>
    </cfRule>
    <cfRule type="expression" dxfId="1617" priority="4">
      <formula>F26&lt;0</formula>
    </cfRule>
  </conditionalFormatting>
  <conditionalFormatting sqref="H26:H28">
    <cfRule type="expression" dxfId="1616" priority="1">
      <formula>H26&gt;0</formula>
    </cfRule>
    <cfRule type="expression" dxfId="161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tabSelected="1" workbookViewId="0">
      <pane ySplit="1" topLeftCell="A2" activePane="bottomLeft" state="frozen"/>
      <selection activeCell="A2" sqref="A2"/>
      <selection pane="bottomLeft" activeCell="C12" sqref="C12:F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2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1120</v>
      </c>
      <c r="U3" t="s">
        <v>1247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1280</v>
      </c>
      <c r="M4" s="4"/>
      <c r="O4" s="11" t="s">
        <v>66</v>
      </c>
      <c r="Q4" s="54">
        <v>31.96</v>
      </c>
      <c r="R4" s="495">
        <v>-8.3999999999999995E-3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44744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1926.7099999999991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1926.7099999999991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4.499841068876613E-2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6.2578222778473094E-2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1241</v>
      </c>
      <c r="T12" s="1">
        <v>43294</v>
      </c>
      <c r="U12" t="s">
        <v>1176</v>
      </c>
    </row>
    <row r="13" spans="1:21" x14ac:dyDescent="0.25">
      <c r="H13" s="70"/>
      <c r="O13" s="11" t="s">
        <v>952</v>
      </c>
      <c r="Q13" s="2">
        <f>Q4/3.47</f>
        <v>9.2103746397694515</v>
      </c>
      <c r="T13" s="770"/>
    </row>
    <row r="14" spans="1:21" x14ac:dyDescent="0.25">
      <c r="H14" s="70"/>
      <c r="O14" s="11" t="s">
        <v>1207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35.156000000000006</v>
      </c>
      <c r="T18" s="1">
        <v>43308</v>
      </c>
      <c r="U18" t="s">
        <v>1205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34.836400000000005</v>
      </c>
    </row>
    <row r="20" spans="1:21" x14ac:dyDescent="0.25">
      <c r="O20" s="81">
        <v>1.08</v>
      </c>
      <c r="P20" s="81">
        <f t="shared" si="1"/>
        <v>34.516800000000003</v>
      </c>
      <c r="T20" s="1">
        <v>43320</v>
      </c>
      <c r="U20" t="s">
        <v>1243</v>
      </c>
    </row>
    <row r="21" spans="1:21" x14ac:dyDescent="0.25">
      <c r="O21" s="81">
        <v>1.07</v>
      </c>
      <c r="P21" s="81">
        <f t="shared" si="1"/>
        <v>34.197200000000002</v>
      </c>
    </row>
    <row r="22" spans="1:21" x14ac:dyDescent="0.25">
      <c r="O22" s="81">
        <v>1.06</v>
      </c>
      <c r="P22" s="81">
        <f t="shared" si="1"/>
        <v>33.877600000000001</v>
      </c>
    </row>
    <row r="23" spans="1:21" x14ac:dyDescent="0.25">
      <c r="O23" s="81">
        <v>1.05</v>
      </c>
      <c r="P23" s="81">
        <f t="shared" si="1"/>
        <v>33.558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33.238399999999999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32.918800000000005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32.599200000000003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32.279600000000002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31.96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31.6404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31.320800000000002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31.001200000000001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30.6816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30.361999999999998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30.042400000000001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29.722800000000003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29.403200000000002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29.083600000000001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28.764000000000003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4" priority="33">
      <formula>F59&gt;0</formula>
    </cfRule>
    <cfRule type="expression" dxfId="1613" priority="34">
      <formula>F59&lt;0</formula>
    </cfRule>
  </conditionalFormatting>
  <conditionalFormatting sqref="Q7">
    <cfRule type="expression" dxfId="1612" priority="31">
      <formula>Q7&gt;0</formula>
    </cfRule>
    <cfRule type="expression" dxfId="1611" priority="32">
      <formula>Q7&lt;0</formula>
    </cfRule>
  </conditionalFormatting>
  <conditionalFormatting sqref="Q8">
    <cfRule type="expression" dxfId="1610" priority="29">
      <formula>Q8&gt;0</formula>
    </cfRule>
    <cfRule type="expression" dxfId="1609" priority="30">
      <formula>Q8&lt;0</formula>
    </cfRule>
  </conditionalFormatting>
  <conditionalFormatting sqref="F30:F58">
    <cfRule type="expression" dxfId="1608" priority="27">
      <formula>F30&gt;0</formula>
    </cfRule>
    <cfRule type="expression" dxfId="1607" priority="28">
      <formula>F30&lt;0</formula>
    </cfRule>
  </conditionalFormatting>
  <conditionalFormatting sqref="H30:H58">
    <cfRule type="expression" dxfId="1606" priority="25">
      <formula>H30&gt;0</formula>
    </cfRule>
    <cfRule type="expression" dxfId="1605" priority="26">
      <formula>H30&lt;0</formula>
    </cfRule>
  </conditionalFormatting>
  <conditionalFormatting sqref="Q10">
    <cfRule type="expression" dxfId="1604" priority="23">
      <formula>Q10&gt;0</formula>
    </cfRule>
    <cfRule type="expression" dxfId="1603" priority="24">
      <formula>Q10&lt;0</formula>
    </cfRule>
  </conditionalFormatting>
  <conditionalFormatting sqref="J25:J38">
    <cfRule type="expression" dxfId="1602" priority="21">
      <formula>J25&gt;0</formula>
    </cfRule>
    <cfRule type="expression" dxfId="1601" priority="22">
      <formula>J25&lt;0</formula>
    </cfRule>
  </conditionalFormatting>
  <conditionalFormatting sqref="K25:K38">
    <cfRule type="expression" dxfId="1600" priority="19">
      <formula>K25&gt;0</formula>
    </cfRule>
    <cfRule type="expression" dxfId="1599" priority="20">
      <formula>K25&lt;0</formula>
    </cfRule>
  </conditionalFormatting>
  <conditionalFormatting sqref="L25:L33">
    <cfRule type="expression" dxfId="1598" priority="17">
      <formula>L25&gt;0</formula>
    </cfRule>
    <cfRule type="expression" dxfId="1597" priority="18">
      <formula>L25&lt;0</formula>
    </cfRule>
  </conditionalFormatting>
  <conditionalFormatting sqref="F89:F110">
    <cfRule type="expression" dxfId="1596" priority="15">
      <formula>F89&gt;0</formula>
    </cfRule>
    <cfRule type="expression" dxfId="1595" priority="16">
      <formula>F89&lt;0</formula>
    </cfRule>
  </conditionalFormatting>
  <conditionalFormatting sqref="H89:H110">
    <cfRule type="expression" dxfId="1594" priority="13">
      <formula>H89&gt;0</formula>
    </cfRule>
    <cfRule type="expression" dxfId="1593" priority="14">
      <formula>H89&lt;0</formula>
    </cfRule>
  </conditionalFormatting>
  <conditionalFormatting sqref="J89:J102">
    <cfRule type="expression" dxfId="1592" priority="11">
      <formula>J89&gt;0</formula>
    </cfRule>
    <cfRule type="expression" dxfId="1591" priority="12">
      <formula>J89&lt;0</formula>
    </cfRule>
  </conditionalFormatting>
  <conditionalFormatting sqref="K89:K102">
    <cfRule type="expression" dxfId="1590" priority="9">
      <formula>K89&gt;0</formula>
    </cfRule>
    <cfRule type="expression" dxfId="1589" priority="10">
      <formula>K89&lt;0</formula>
    </cfRule>
  </conditionalFormatting>
  <conditionalFormatting sqref="L89:L102">
    <cfRule type="expression" dxfId="1588" priority="7">
      <formula>L89&gt;0</formula>
    </cfRule>
    <cfRule type="expression" dxfId="1587" priority="8">
      <formula>L89&lt;0</formula>
    </cfRule>
  </conditionalFormatting>
  <conditionalFormatting sqref="F25:F29">
    <cfRule type="expression" dxfId="1586" priority="5">
      <formula>F25&gt;0</formula>
    </cfRule>
    <cfRule type="expression" dxfId="1585" priority="6">
      <formula>F25&lt;0</formula>
    </cfRule>
  </conditionalFormatting>
  <conditionalFormatting sqref="H25:H29">
    <cfRule type="expression" dxfId="1584" priority="3">
      <formula>H25&gt;0</formula>
    </cfRule>
    <cfRule type="expression" dxfId="1583" priority="4">
      <formula>H25&lt;0</formula>
    </cfRule>
  </conditionalFormatting>
  <conditionalFormatting sqref="Q9">
    <cfRule type="expression" dxfId="1582" priority="1">
      <formula>Q9&gt;0</formula>
    </cfRule>
    <cfRule type="expression" dxfId="1581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0" priority="24">
      <formula>F51&gt;0</formula>
    </cfRule>
    <cfRule type="expression" dxfId="1579" priority="25">
      <formula>F51&lt;0</formula>
    </cfRule>
  </conditionalFormatting>
  <conditionalFormatting sqref="Q7">
    <cfRule type="expression" dxfId="1578" priority="22">
      <formula>Q7&gt;0</formula>
    </cfRule>
    <cfRule type="expression" dxfId="1577" priority="23">
      <formula>Q7&lt;0</formula>
    </cfRule>
  </conditionalFormatting>
  <conditionalFormatting sqref="Q8">
    <cfRule type="expression" dxfId="1576" priority="20">
      <formula>Q8&gt;0</formula>
    </cfRule>
    <cfRule type="expression" dxfId="1575" priority="21">
      <formula>Q8&lt;0</formula>
    </cfRule>
  </conditionalFormatting>
  <conditionalFormatting sqref="F25:F50">
    <cfRule type="expression" dxfId="1574" priority="18">
      <formula>F25&gt;0</formula>
    </cfRule>
    <cfRule type="expression" dxfId="1573" priority="19">
      <formula>F25&lt;0</formula>
    </cfRule>
  </conditionalFormatting>
  <conditionalFormatting sqref="H25:H50">
    <cfRule type="expression" dxfId="1572" priority="16">
      <formula>H25&gt;0</formula>
    </cfRule>
    <cfRule type="expression" dxfId="1571" priority="17">
      <formula>H25&lt;0</formula>
    </cfRule>
  </conditionalFormatting>
  <conditionalFormatting sqref="F89:F110">
    <cfRule type="expression" dxfId="1570" priority="14">
      <formula>F89&gt;0</formula>
    </cfRule>
    <cfRule type="expression" dxfId="1569" priority="15">
      <formula>F89&lt;0</formula>
    </cfRule>
  </conditionalFormatting>
  <conditionalFormatting sqref="H89:H110">
    <cfRule type="expression" dxfId="1568" priority="12">
      <formula>H89&gt;0</formula>
    </cfRule>
    <cfRule type="expression" dxfId="1567" priority="13">
      <formula>H89&lt;0</formula>
    </cfRule>
  </conditionalFormatting>
  <conditionalFormatting sqref="Q10">
    <cfRule type="expression" dxfId="1566" priority="10">
      <formula>Q10&gt;0</formula>
    </cfRule>
    <cfRule type="expression" dxfId="1565" priority="11">
      <formula>Q10&lt;0</formula>
    </cfRule>
  </conditionalFormatting>
  <conditionalFormatting sqref="J25:J39">
    <cfRule type="expression" dxfId="1564" priority="8">
      <formula>J25&gt;0</formula>
    </cfRule>
    <cfRule type="expression" dxfId="1563" priority="9">
      <formula>J25&lt;0</formula>
    </cfRule>
  </conditionalFormatting>
  <conditionalFormatting sqref="K25:K38">
    <cfRule type="expression" dxfId="1562" priority="6">
      <formula>K25&gt;0</formula>
    </cfRule>
    <cfRule type="expression" dxfId="1561" priority="7">
      <formula>K25&lt;0</formula>
    </cfRule>
  </conditionalFormatting>
  <conditionalFormatting sqref="L25:L38">
    <cfRule type="expression" dxfId="1560" priority="4">
      <formula>L25&gt;0</formula>
    </cfRule>
    <cfRule type="expression" dxfId="155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8" priority="1">
      <formula>J40&gt;0</formula>
    </cfRule>
    <cfRule type="expression" dxfId="155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6" priority="74">
      <formula>F12&gt;0</formula>
    </cfRule>
    <cfRule type="expression" dxfId="155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4" priority="67">
      <formula>F124&gt;0</formula>
    </cfRule>
    <cfRule type="expression" dxfId="1553" priority="68">
      <formula>F124&lt;0</formula>
    </cfRule>
  </conditionalFormatting>
  <conditionalFormatting sqref="H124:H130">
    <cfRule type="expression" dxfId="1552" priority="55">
      <formula>H124&gt;0</formula>
    </cfRule>
    <cfRule type="expression" dxfId="1551" priority="56">
      <formula>H124&lt;0</formula>
    </cfRule>
  </conditionalFormatting>
  <conditionalFormatting sqref="H131">
    <cfRule type="expression" dxfId="1550" priority="53">
      <formula>H131&gt;0</formula>
    </cfRule>
    <cfRule type="expression" dxfId="1549" priority="54">
      <formula>H131&lt;0</formula>
    </cfRule>
  </conditionalFormatting>
  <conditionalFormatting sqref="H132">
    <cfRule type="expression" dxfId="1548" priority="51">
      <formula>H132&gt;0</formula>
    </cfRule>
    <cfRule type="expression" dxfId="1547" priority="52">
      <formula>H132&lt;0</formula>
    </cfRule>
  </conditionalFormatting>
  <conditionalFormatting sqref="H133:H135">
    <cfRule type="expression" dxfId="1546" priority="49">
      <formula>H133&gt;0</formula>
    </cfRule>
    <cfRule type="expression" dxfId="1545" priority="50">
      <formula>H133&lt;0</formula>
    </cfRule>
  </conditionalFormatting>
  <conditionalFormatting sqref="H136">
    <cfRule type="expression" dxfId="1544" priority="45">
      <formula>H136&gt;0</formula>
    </cfRule>
    <cfRule type="expression" dxfId="1543" priority="46">
      <formula>H136&lt;0</formula>
    </cfRule>
  </conditionalFormatting>
  <conditionalFormatting sqref="Q7">
    <cfRule type="expression" dxfId="1542" priority="39">
      <formula>Q7&gt;0</formula>
    </cfRule>
    <cfRule type="expression" dxfId="1541" priority="40">
      <formula>Q7&lt;0</formula>
    </cfRule>
  </conditionalFormatting>
  <conditionalFormatting sqref="Q8">
    <cfRule type="expression" dxfId="1540" priority="37">
      <formula>Q8&gt;0</formula>
    </cfRule>
    <cfRule type="expression" dxfId="1539" priority="38">
      <formula>Q8&lt;0</formula>
    </cfRule>
  </conditionalFormatting>
  <conditionalFormatting sqref="F167:F178 H167:H178">
    <cfRule type="expression" dxfId="1538" priority="35">
      <formula>F167&gt;0</formula>
    </cfRule>
    <cfRule type="expression" dxfId="1537" priority="36">
      <formula>F167&lt;0</formula>
    </cfRule>
  </conditionalFormatting>
  <conditionalFormatting sqref="F183:F197 H183:H197">
    <cfRule type="expression" dxfId="1536" priority="33">
      <formula>F183&gt;0</formula>
    </cfRule>
    <cfRule type="expression" dxfId="1535" priority="34">
      <formula>F183&lt;0</formula>
    </cfRule>
  </conditionalFormatting>
  <conditionalFormatting sqref="F198:F206 H198:H206">
    <cfRule type="expression" dxfId="1534" priority="31">
      <formula>F198&gt;0</formula>
    </cfRule>
    <cfRule type="expression" dxfId="1533" priority="32">
      <formula>F198&lt;0</formula>
    </cfRule>
  </conditionalFormatting>
  <conditionalFormatting sqref="F141:F147 H141:H147">
    <cfRule type="expression" dxfId="1532" priority="29">
      <formula>F141&gt;0</formula>
    </cfRule>
    <cfRule type="expression" dxfId="1531" priority="30">
      <formula>F141&lt;0</formula>
    </cfRule>
  </conditionalFormatting>
  <conditionalFormatting sqref="H149:H152 F149:F152">
    <cfRule type="expression" dxfId="1530" priority="27">
      <formula>F149&gt;0</formula>
    </cfRule>
    <cfRule type="expression" dxfId="1529" priority="28">
      <formula>F149&lt;0</formula>
    </cfRule>
  </conditionalFormatting>
  <conditionalFormatting sqref="F226 H215:H218 H257:H260 F257:F260 H226 H231:H233 F231:F233 F235:F244 H235:H244">
    <cfRule type="expression" dxfId="1528" priority="25">
      <formula>F215&gt;0</formula>
    </cfRule>
    <cfRule type="expression" dxfId="1527" priority="26">
      <formula>F215&lt;0</formula>
    </cfRule>
  </conditionalFormatting>
  <conditionalFormatting sqref="F207:F218">
    <cfRule type="expression" dxfId="1526" priority="23">
      <formula>F207&gt;0</formula>
    </cfRule>
    <cfRule type="expression" dxfId="1525" priority="24">
      <formula>F207&lt;0</formula>
    </cfRule>
  </conditionalFormatting>
  <conditionalFormatting sqref="H207:H208">
    <cfRule type="expression" dxfId="1524" priority="21">
      <formula>H207&gt;0</formula>
    </cfRule>
    <cfRule type="expression" dxfId="1523" priority="22">
      <formula>H207&lt;0</formula>
    </cfRule>
  </conditionalFormatting>
  <conditionalFormatting sqref="H209">
    <cfRule type="expression" dxfId="1522" priority="19">
      <formula>H209&gt;0</formula>
    </cfRule>
    <cfRule type="expression" dxfId="1521" priority="20">
      <formula>H209&lt;0</formula>
    </cfRule>
  </conditionalFormatting>
  <conditionalFormatting sqref="H210">
    <cfRule type="expression" dxfId="1520" priority="17">
      <formula>H210&gt;0</formula>
    </cfRule>
    <cfRule type="expression" dxfId="1519" priority="18">
      <formula>H210&lt;0</formula>
    </cfRule>
  </conditionalFormatting>
  <conditionalFormatting sqref="H211:H213">
    <cfRule type="expression" dxfId="1518" priority="15">
      <formula>H211&gt;0</formula>
    </cfRule>
    <cfRule type="expression" dxfId="1517" priority="16">
      <formula>H211&lt;0</formula>
    </cfRule>
  </conditionalFormatting>
  <conditionalFormatting sqref="H214">
    <cfRule type="expression" dxfId="1516" priority="13">
      <formula>H214&gt;0</formula>
    </cfRule>
    <cfRule type="expression" dxfId="1515" priority="14">
      <formula>H214&lt;0</formula>
    </cfRule>
  </conditionalFormatting>
  <conditionalFormatting sqref="F245:F256 H245:H256">
    <cfRule type="expression" dxfId="1514" priority="11">
      <formula>F245&gt;0</formula>
    </cfRule>
    <cfRule type="expression" dxfId="1513" priority="12">
      <formula>F245&lt;0</formula>
    </cfRule>
  </conditionalFormatting>
  <conditionalFormatting sqref="F261:F275 H261:H275">
    <cfRule type="expression" dxfId="1512" priority="9">
      <formula>F261&gt;0</formula>
    </cfRule>
    <cfRule type="expression" dxfId="1511" priority="10">
      <formula>F261&lt;0</formula>
    </cfRule>
  </conditionalFormatting>
  <conditionalFormatting sqref="F276:F283 H276:H283">
    <cfRule type="expression" dxfId="1510" priority="7">
      <formula>F276&gt;0</formula>
    </cfRule>
    <cfRule type="expression" dxfId="1509" priority="8">
      <formula>F276&lt;0</formula>
    </cfRule>
  </conditionalFormatting>
  <conditionalFormatting sqref="F219:F225 H219:H225">
    <cfRule type="expression" dxfId="1508" priority="5">
      <formula>F219&gt;0</formula>
    </cfRule>
    <cfRule type="expression" dxfId="1507" priority="6">
      <formula>F219&lt;0</formula>
    </cfRule>
  </conditionalFormatting>
  <conditionalFormatting sqref="H227:H230 F227:F230">
    <cfRule type="expression" dxfId="1506" priority="3">
      <formula>F227&gt;0</formula>
    </cfRule>
    <cfRule type="expression" dxfId="1505" priority="4">
      <formula>F227&lt;0</formula>
    </cfRule>
  </conditionalFormatting>
  <conditionalFormatting sqref="H234 F234">
    <cfRule type="expression" dxfId="1504" priority="1">
      <formula>F234&gt;0</formula>
    </cfRule>
    <cfRule type="expression" dxfId="150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2" priority="43">
      <formula>F33&gt;0</formula>
    </cfRule>
    <cfRule type="expression" dxfId="1501" priority="44">
      <formula>F33&lt;0</formula>
    </cfRule>
  </conditionalFormatting>
  <conditionalFormatting sqref="Q7">
    <cfRule type="expression" dxfId="1500" priority="41">
      <formula>Q7&gt;0</formula>
    </cfRule>
    <cfRule type="expression" dxfId="1499" priority="42">
      <formula>Q7&lt;0</formula>
    </cfRule>
  </conditionalFormatting>
  <conditionalFormatting sqref="Q8">
    <cfRule type="expression" dxfId="1498" priority="39">
      <formula>Q8&gt;0</formula>
    </cfRule>
    <cfRule type="expression" dxfId="1497" priority="40">
      <formula>Q8&lt;0</formula>
    </cfRule>
  </conditionalFormatting>
  <conditionalFormatting sqref="F29 F32">
    <cfRule type="expression" dxfId="1496" priority="37">
      <formula>F29&gt;0</formula>
    </cfRule>
    <cfRule type="expression" dxfId="1495" priority="38">
      <formula>F29&lt;0</formula>
    </cfRule>
  </conditionalFormatting>
  <conditionalFormatting sqref="H29 H32">
    <cfRule type="expression" dxfId="1494" priority="35">
      <formula>H29&gt;0</formula>
    </cfRule>
    <cfRule type="expression" dxfId="1493" priority="36">
      <formula>H29&lt;0</formula>
    </cfRule>
  </conditionalFormatting>
  <conditionalFormatting sqref="F30:F31">
    <cfRule type="expression" dxfId="1492" priority="33">
      <formula>F30&gt;0</formula>
    </cfRule>
    <cfRule type="expression" dxfId="1491" priority="34">
      <formula>F30&lt;0</formula>
    </cfRule>
  </conditionalFormatting>
  <conditionalFormatting sqref="H30:H31">
    <cfRule type="expression" dxfId="1490" priority="31">
      <formula>H30&gt;0</formula>
    </cfRule>
    <cfRule type="expression" dxfId="1489" priority="32">
      <formula>H30&lt;0</formula>
    </cfRule>
  </conditionalFormatting>
  <conditionalFormatting sqref="F105:F140 H105:H140">
    <cfRule type="expression" dxfId="1488" priority="29">
      <formula>F105&gt;0</formula>
    </cfRule>
    <cfRule type="expression" dxfId="1487" priority="30">
      <formula>F105&lt;0</formula>
    </cfRule>
  </conditionalFormatting>
  <conditionalFormatting sqref="F96:F99">
    <cfRule type="expression" dxfId="1486" priority="27">
      <formula>F96&gt;0</formula>
    </cfRule>
    <cfRule type="expression" dxfId="1485" priority="28">
      <formula>F96&lt;0</formula>
    </cfRule>
  </conditionalFormatting>
  <conditionalFormatting sqref="H96:H99">
    <cfRule type="expression" dxfId="1484" priority="25">
      <formula>H96&gt;0</formula>
    </cfRule>
    <cfRule type="expression" dxfId="1483" priority="26">
      <formula>H96&lt;0</formula>
    </cfRule>
  </conditionalFormatting>
  <conditionalFormatting sqref="F25:F28">
    <cfRule type="expression" dxfId="1482" priority="19">
      <formula>F25&gt;0</formula>
    </cfRule>
    <cfRule type="expression" dxfId="1481" priority="20">
      <formula>F25&lt;0</formula>
    </cfRule>
  </conditionalFormatting>
  <conditionalFormatting sqref="H25:H28">
    <cfRule type="expression" dxfId="1480" priority="17">
      <formula>H25&gt;0</formula>
    </cfRule>
    <cfRule type="expression" dxfId="1479" priority="18">
      <formula>H25&lt;0</formula>
    </cfRule>
  </conditionalFormatting>
  <conditionalFormatting sqref="J27">
    <cfRule type="expression" dxfId="1478" priority="15">
      <formula>J27&gt;0</formula>
    </cfRule>
    <cfRule type="expression" dxfId="1477" priority="16">
      <formula>J27&lt;0</formula>
    </cfRule>
  </conditionalFormatting>
  <conditionalFormatting sqref="F104">
    <cfRule type="expression" dxfId="1476" priority="13">
      <formula>F104&gt;0</formula>
    </cfRule>
    <cfRule type="expression" dxfId="1475" priority="14">
      <formula>F104&lt;0</formula>
    </cfRule>
  </conditionalFormatting>
  <conditionalFormatting sqref="H104">
    <cfRule type="expression" dxfId="1474" priority="11">
      <formula>H104&gt;0</formula>
    </cfRule>
    <cfRule type="expression" dxfId="1473" priority="12">
      <formula>H104&lt;0</formula>
    </cfRule>
  </conditionalFormatting>
  <conditionalFormatting sqref="F100:F103">
    <cfRule type="expression" dxfId="1472" priority="9">
      <formula>F100&gt;0</formula>
    </cfRule>
    <cfRule type="expression" dxfId="1471" priority="10">
      <formula>F100&lt;0</formula>
    </cfRule>
  </conditionalFormatting>
  <conditionalFormatting sqref="H100:H103">
    <cfRule type="expression" dxfId="1470" priority="7">
      <formula>H100&gt;0</formula>
    </cfRule>
    <cfRule type="expression" dxfId="1469" priority="8">
      <formula>H100&lt;0</formula>
    </cfRule>
  </conditionalFormatting>
  <conditionalFormatting sqref="J102">
    <cfRule type="expression" dxfId="1468" priority="5">
      <formula>J102&gt;0</formula>
    </cfRule>
    <cfRule type="expression" dxfId="1467" priority="6">
      <formula>J102&lt;0</formula>
    </cfRule>
  </conditionalFormatting>
  <conditionalFormatting sqref="Q10">
    <cfRule type="expression" dxfId="1466" priority="3">
      <formula>Q10&gt;0</formula>
    </cfRule>
    <cfRule type="expression" dxfId="1465" priority="4">
      <formula>Q10&lt;0</formula>
    </cfRule>
  </conditionalFormatting>
  <conditionalFormatting sqref="M71">
    <cfRule type="expression" dxfId="1464" priority="1">
      <formula>M71&gt;0</formula>
    </cfRule>
    <cfRule type="expression" dxfId="146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2" priority="33">
      <formula>F34&gt;0</formula>
    </cfRule>
    <cfRule type="expression" dxfId="1461" priority="34">
      <formula>F34&lt;0</formula>
    </cfRule>
  </conditionalFormatting>
  <conditionalFormatting sqref="Q7">
    <cfRule type="expression" dxfId="1460" priority="31">
      <formula>Q7&gt;0</formula>
    </cfRule>
    <cfRule type="expression" dxfId="1459" priority="32">
      <formula>Q7&lt;0</formula>
    </cfRule>
  </conditionalFormatting>
  <conditionalFormatting sqref="Q8">
    <cfRule type="expression" dxfId="1458" priority="29">
      <formula>Q8&gt;0</formula>
    </cfRule>
    <cfRule type="expression" dxfId="1457" priority="30">
      <formula>Q8&lt;0</formula>
    </cfRule>
  </conditionalFormatting>
  <conditionalFormatting sqref="F27:F33">
    <cfRule type="expression" dxfId="1456" priority="27">
      <formula>F27&gt;0</formula>
    </cfRule>
    <cfRule type="expression" dxfId="1455" priority="28">
      <formula>F27&lt;0</formula>
    </cfRule>
  </conditionalFormatting>
  <conditionalFormatting sqref="H27:H33">
    <cfRule type="expression" dxfId="1454" priority="25">
      <formula>H27&gt;0</formula>
    </cfRule>
    <cfRule type="expression" dxfId="1453" priority="26">
      <formula>H27&lt;0</formula>
    </cfRule>
  </conditionalFormatting>
  <conditionalFormatting sqref="M46">
    <cfRule type="expression" dxfId="1452" priority="23">
      <formula>M46&gt;0</formula>
    </cfRule>
    <cfRule type="expression" dxfId="1451" priority="24">
      <formula>M46&lt;0</formula>
    </cfRule>
  </conditionalFormatting>
  <conditionalFormatting sqref="F79:F87 H79:H87">
    <cfRule type="expression" dxfId="1450" priority="21">
      <formula>F79&gt;0</formula>
    </cfRule>
    <cfRule type="expression" dxfId="1449" priority="22">
      <formula>F79&lt;0</formula>
    </cfRule>
  </conditionalFormatting>
  <conditionalFormatting sqref="F73 F77:F78">
    <cfRule type="expression" dxfId="1448" priority="19">
      <formula>F73&gt;0</formula>
    </cfRule>
    <cfRule type="expression" dxfId="1447" priority="20">
      <formula>F73&lt;0</formula>
    </cfRule>
  </conditionalFormatting>
  <conditionalFormatting sqref="H73 H77:H78">
    <cfRule type="expression" dxfId="1446" priority="17">
      <formula>H73&gt;0</formula>
    </cfRule>
    <cfRule type="expression" dxfId="1445" priority="18">
      <formula>H73&lt;0</formula>
    </cfRule>
  </conditionalFormatting>
  <conditionalFormatting sqref="F70:F72">
    <cfRule type="expression" dxfId="1444" priority="15">
      <formula>F70&gt;0</formula>
    </cfRule>
    <cfRule type="expression" dxfId="1443" priority="16">
      <formula>F70&lt;0</formula>
    </cfRule>
  </conditionalFormatting>
  <conditionalFormatting sqref="H70:H72">
    <cfRule type="expression" dxfId="1442" priority="13">
      <formula>H70&gt;0</formula>
    </cfRule>
    <cfRule type="expression" dxfId="1441" priority="14">
      <formula>H70&lt;0</formula>
    </cfRule>
  </conditionalFormatting>
  <conditionalFormatting sqref="F25:F26">
    <cfRule type="expression" dxfId="1440" priority="11">
      <formula>F25&gt;0</formula>
    </cfRule>
    <cfRule type="expression" dxfId="1439" priority="12">
      <formula>F25&lt;0</formula>
    </cfRule>
  </conditionalFormatting>
  <conditionalFormatting sqref="H25:H26">
    <cfRule type="expression" dxfId="1438" priority="9">
      <formula>H25&gt;0</formula>
    </cfRule>
    <cfRule type="expression" dxfId="1437" priority="10">
      <formula>H25&lt;0</formula>
    </cfRule>
  </conditionalFormatting>
  <conditionalFormatting sqref="F76">
    <cfRule type="expression" dxfId="1436" priority="7">
      <formula>F76&gt;0</formula>
    </cfRule>
    <cfRule type="expression" dxfId="1435" priority="8">
      <formula>F76&lt;0</formula>
    </cfRule>
  </conditionalFormatting>
  <conditionalFormatting sqref="H76">
    <cfRule type="expression" dxfId="1434" priority="5">
      <formula>H76&gt;0</formula>
    </cfRule>
    <cfRule type="expression" dxfId="1433" priority="6">
      <formula>H76&lt;0</formula>
    </cfRule>
  </conditionalFormatting>
  <conditionalFormatting sqref="F74:F75">
    <cfRule type="expression" dxfId="1432" priority="3">
      <formula>F74&gt;0</formula>
    </cfRule>
    <cfRule type="expression" dxfId="1431" priority="4">
      <formula>F74&lt;0</formula>
    </cfRule>
  </conditionalFormatting>
  <conditionalFormatting sqref="H74:H75">
    <cfRule type="expression" dxfId="1430" priority="1">
      <formula>H74&gt;0</formula>
    </cfRule>
    <cfRule type="expression" dxfId="142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186.41</v>
      </c>
      <c r="R4" s="495">
        <v>-1.8E-3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2796.15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1144.1499999999928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1144.1499999999928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0.69258474576270412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6.8665844107075802E-3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205.05100000000002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203.18690000000001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201.3228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199.45870000000002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197.59460000000001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195.73050000000001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193.8664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192.00229999999999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190.13820000000001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188.2741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186.41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184.54589999999999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182.68179999999998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180.8177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178.95359999999999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177.08949999999999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175.22539999999998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173.3613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171.49719999999999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169.63310000000001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167.76900000000001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8" priority="37">
      <formula>F54&gt;0</formula>
    </cfRule>
    <cfRule type="expression" dxfId="1427" priority="38">
      <formula>F54&lt;0</formula>
    </cfRule>
  </conditionalFormatting>
  <conditionalFormatting sqref="Q7">
    <cfRule type="expression" dxfId="1426" priority="35">
      <formula>Q7&gt;0</formula>
    </cfRule>
    <cfRule type="expression" dxfId="1425" priority="36">
      <formula>Q7&lt;0</formula>
    </cfRule>
  </conditionalFormatting>
  <conditionalFormatting sqref="Q8">
    <cfRule type="expression" dxfId="1424" priority="33">
      <formula>Q8&gt;0</formula>
    </cfRule>
    <cfRule type="expression" dxfId="1423" priority="34">
      <formula>Q8&lt;0</formula>
    </cfRule>
  </conditionalFormatting>
  <conditionalFormatting sqref="F31:F53">
    <cfRule type="expression" dxfId="1422" priority="31">
      <formula>F31&gt;0</formula>
    </cfRule>
    <cfRule type="expression" dxfId="1421" priority="32">
      <formula>F31&lt;0</formula>
    </cfRule>
  </conditionalFormatting>
  <conditionalFormatting sqref="H31:H53">
    <cfRule type="expression" dxfId="1420" priority="29">
      <formula>H31&gt;0</formula>
    </cfRule>
    <cfRule type="expression" dxfId="1419" priority="30">
      <formula>H31&lt;0</formula>
    </cfRule>
  </conditionalFormatting>
  <conditionalFormatting sqref="Q10">
    <cfRule type="expression" dxfId="1418" priority="27">
      <formula>Q10&gt;0</formula>
    </cfRule>
    <cfRule type="expression" dxfId="1417" priority="28">
      <formula>Q10&lt;0</formula>
    </cfRule>
  </conditionalFormatting>
  <conditionalFormatting sqref="J25:J38">
    <cfRule type="expression" dxfId="1416" priority="25">
      <formula>J25&gt;0</formula>
    </cfRule>
    <cfRule type="expression" dxfId="1415" priority="26">
      <formula>J25&lt;0</formula>
    </cfRule>
  </conditionalFormatting>
  <conditionalFormatting sqref="K25:K38">
    <cfRule type="expression" dxfId="1414" priority="23">
      <formula>K25&gt;0</formula>
    </cfRule>
    <cfRule type="expression" dxfId="1413" priority="24">
      <formula>K25&lt;0</formula>
    </cfRule>
  </conditionalFormatting>
  <conditionalFormatting sqref="L25:L38">
    <cfRule type="expression" dxfId="1412" priority="21">
      <formula>L25&gt;0</formula>
    </cfRule>
    <cfRule type="expression" dxfId="1411" priority="22">
      <formula>L25&lt;0</formula>
    </cfRule>
  </conditionalFormatting>
  <conditionalFormatting sqref="F89:F110">
    <cfRule type="expression" dxfId="1410" priority="19">
      <formula>F89&gt;0</formula>
    </cfRule>
    <cfRule type="expression" dxfId="1409" priority="20">
      <formula>F89&lt;0</formula>
    </cfRule>
  </conditionalFormatting>
  <conditionalFormatting sqref="H89:H110">
    <cfRule type="expression" dxfId="1408" priority="17">
      <formula>H89&gt;0</formula>
    </cfRule>
    <cfRule type="expression" dxfId="1407" priority="18">
      <formula>H89&lt;0</formula>
    </cfRule>
  </conditionalFormatting>
  <conditionalFormatting sqref="J89:J102">
    <cfRule type="expression" dxfId="1406" priority="15">
      <formula>J89&gt;0</formula>
    </cfRule>
    <cfRule type="expression" dxfId="1405" priority="16">
      <formula>J89&lt;0</formula>
    </cfRule>
  </conditionalFormatting>
  <conditionalFormatting sqref="K89:K102">
    <cfRule type="expression" dxfId="1404" priority="13">
      <formula>K89&gt;0</formula>
    </cfRule>
    <cfRule type="expression" dxfId="1403" priority="14">
      <formula>K89&lt;0</formula>
    </cfRule>
  </conditionalFormatting>
  <conditionalFormatting sqref="L89:L102">
    <cfRule type="expression" dxfId="1402" priority="11">
      <formula>L89&gt;0</formula>
    </cfRule>
    <cfRule type="expression" dxfId="1401" priority="12">
      <formula>L89&lt;0</formula>
    </cfRule>
  </conditionalFormatting>
  <conditionalFormatting sqref="F25:F28">
    <cfRule type="expression" dxfId="1400" priority="9">
      <formula>F25&gt;0</formula>
    </cfRule>
    <cfRule type="expression" dxfId="1399" priority="10">
      <formula>F25&lt;0</formula>
    </cfRule>
  </conditionalFormatting>
  <conditionalFormatting sqref="H25:H28">
    <cfRule type="expression" dxfId="1398" priority="7">
      <formula>H25&gt;0</formula>
    </cfRule>
    <cfRule type="expression" dxfId="1397" priority="8">
      <formula>H25&lt;0</formula>
    </cfRule>
  </conditionalFormatting>
  <conditionalFormatting sqref="F29:F30">
    <cfRule type="expression" dxfId="1396" priority="3">
      <formula>F29&gt;0</formula>
    </cfRule>
    <cfRule type="expression" dxfId="1395" priority="4">
      <formula>F29&lt;0</formula>
    </cfRule>
  </conditionalFormatting>
  <conditionalFormatting sqref="H29:H30">
    <cfRule type="expression" dxfId="1394" priority="1">
      <formula>H29&gt;0</formula>
    </cfRule>
    <cfRule type="expression" dxfId="1393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67.799899999999994</v>
      </c>
      <c r="R4" s="495">
        <v>-1.2500000000000001E-2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13559.98</v>
      </c>
      <c r="T5" s="1"/>
      <c r="U5" t="s">
        <v>1137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1143.5799999999908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1143.5799999999908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9.2102380722269742E-2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2.3598854865567651E-2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11.347263598326359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1129</v>
      </c>
      <c r="V20" s="134"/>
    </row>
    <row r="21" spans="1:22" ht="20.25" thickBot="1" x14ac:dyDescent="0.35">
      <c r="O21" s="867" t="s">
        <v>78</v>
      </c>
      <c r="P21" s="867"/>
      <c r="U21" t="s">
        <v>1136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74.579890000000006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73.901890999999992</v>
      </c>
      <c r="T23" s="1">
        <v>43285</v>
      </c>
      <c r="U23" t="s">
        <v>1132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73.223891999999992</v>
      </c>
      <c r="U24" t="s">
        <v>1133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72.545892999999992</v>
      </c>
      <c r="U25" t="s">
        <v>1134</v>
      </c>
      <c r="V25" s="134"/>
    </row>
    <row r="26" spans="1:22" x14ac:dyDescent="0.25">
      <c r="O26" s="81">
        <v>1.06</v>
      </c>
      <c r="P26" s="81">
        <f t="shared" si="2"/>
        <v>71.867893999999993</v>
      </c>
      <c r="U26" t="s">
        <v>1135</v>
      </c>
      <c r="V26" s="134"/>
    </row>
    <row r="27" spans="1:22" x14ac:dyDescent="0.25">
      <c r="O27" s="81">
        <v>1.05</v>
      </c>
      <c r="P27" s="81">
        <f t="shared" si="2"/>
        <v>71.189894999999993</v>
      </c>
      <c r="V27" s="134"/>
    </row>
    <row r="28" spans="1:22" x14ac:dyDescent="0.25">
      <c r="O28" s="81">
        <v>1.04</v>
      </c>
      <c r="P28" s="81">
        <f t="shared" si="2"/>
        <v>70.511895999999993</v>
      </c>
      <c r="V28" s="134"/>
    </row>
    <row r="29" spans="1:22" x14ac:dyDescent="0.25">
      <c r="O29" s="81">
        <v>1.03</v>
      </c>
      <c r="P29" s="81">
        <f t="shared" si="2"/>
        <v>69.833896999999993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69.155897999999993</v>
      </c>
      <c r="T30" s="770">
        <v>43318</v>
      </c>
      <c r="U30" t="s">
        <v>1160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68.477898999999994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67.799899999999994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67.121900999999994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66.443901999999994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65.765902999999994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65.087903999999995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64.409904999999995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63.731905999999988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63.053906999999995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62.375907999999995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61.697908999999996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61.019909999999996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92" priority="29">
      <formula>F7&gt;0</formula>
    </cfRule>
    <cfRule type="expression" dxfId="1391" priority="30">
      <formula>F7&lt;0</formula>
    </cfRule>
  </conditionalFormatting>
  <conditionalFormatting sqref="Q8">
    <cfRule type="expression" dxfId="1390" priority="27">
      <formula>Q8&gt;0</formula>
    </cfRule>
    <cfRule type="expression" dxfId="1389" priority="28">
      <formula>Q8&lt;0</formula>
    </cfRule>
  </conditionalFormatting>
  <conditionalFormatting sqref="F111:F132">
    <cfRule type="expression" dxfId="1388" priority="21">
      <formula>F111&gt;0</formula>
    </cfRule>
    <cfRule type="expression" dxfId="1387" priority="22">
      <formula>F111&lt;0</formula>
    </cfRule>
  </conditionalFormatting>
  <conditionalFormatting sqref="H111:H132">
    <cfRule type="expression" dxfId="1386" priority="19">
      <formula>H111&gt;0</formula>
    </cfRule>
    <cfRule type="expression" dxfId="1385" priority="20">
      <formula>H111&lt;0</formula>
    </cfRule>
  </conditionalFormatting>
  <conditionalFormatting sqref="Q10">
    <cfRule type="expression" dxfId="1384" priority="17">
      <formula>Q10&gt;0</formula>
    </cfRule>
    <cfRule type="expression" dxfId="1383" priority="18">
      <formula>Q10&lt;0</formula>
    </cfRule>
  </conditionalFormatting>
  <conditionalFormatting sqref="J31:J44">
    <cfRule type="expression" dxfId="1382" priority="15">
      <formula>J31&gt;0</formula>
    </cfRule>
    <cfRule type="expression" dxfId="1381" priority="16">
      <formula>J31&lt;0</formula>
    </cfRule>
  </conditionalFormatting>
  <conditionalFormatting sqref="K31:K44">
    <cfRule type="expression" dxfId="1380" priority="13">
      <formula>K31&gt;0</formula>
    </cfRule>
    <cfRule type="expression" dxfId="1379" priority="14">
      <formula>K31&lt;0</formula>
    </cfRule>
  </conditionalFormatting>
  <conditionalFormatting sqref="L31:L35 L37:L44">
    <cfRule type="expression" dxfId="1378" priority="11">
      <formula>L31&gt;0</formula>
    </cfRule>
    <cfRule type="expression" dxfId="1377" priority="12">
      <formula>L31&lt;0</formula>
    </cfRule>
  </conditionalFormatting>
  <conditionalFormatting sqref="M31:M44">
    <cfRule type="expression" dxfId="1376" priority="9">
      <formula>M31&gt;0</formula>
    </cfRule>
    <cfRule type="expression" dxfId="1375" priority="10">
      <formula>M31&lt;0</formula>
    </cfRule>
  </conditionalFormatting>
  <conditionalFormatting sqref="F81:F82 H81:H82">
    <cfRule type="expression" dxfId="1374" priority="5">
      <formula>F81&gt;0</formula>
    </cfRule>
    <cfRule type="expression" dxfId="1373" priority="6">
      <formula>F81&lt;0</formula>
    </cfRule>
  </conditionalFormatting>
  <conditionalFormatting sqref="F75:F80 H75:H80">
    <cfRule type="expression" dxfId="1372" priority="3">
      <formula>F75&gt;0</formula>
    </cfRule>
    <cfRule type="expression" dxfId="1371" priority="4">
      <formula>F75&lt;0</formula>
    </cfRule>
  </conditionalFormatting>
  <conditionalFormatting sqref="F71:F74 H71:H74">
    <cfRule type="expression" dxfId="1370" priority="1">
      <formula>F71&gt;0</formula>
    </cfRule>
    <cfRule type="expression" dxfId="1369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8" priority="21">
      <formula>F47&gt;0</formula>
    </cfRule>
    <cfRule type="expression" dxfId="1367" priority="22">
      <formula>F47&lt;0</formula>
    </cfRule>
  </conditionalFormatting>
  <conditionalFormatting sqref="Q7">
    <cfRule type="expression" dxfId="1366" priority="19">
      <formula>Q7&gt;0</formula>
    </cfRule>
    <cfRule type="expression" dxfId="1365" priority="20">
      <formula>Q7&lt;0</formula>
    </cfRule>
  </conditionalFormatting>
  <conditionalFormatting sqref="Q8">
    <cfRule type="expression" dxfId="1364" priority="17">
      <formula>Q8&gt;0</formula>
    </cfRule>
    <cfRule type="expression" dxfId="1363" priority="18">
      <formula>Q8&lt;0</formula>
    </cfRule>
  </conditionalFormatting>
  <conditionalFormatting sqref="F25:F46">
    <cfRule type="expression" dxfId="1362" priority="15">
      <formula>F25&gt;0</formula>
    </cfRule>
    <cfRule type="expression" dxfId="1361" priority="16">
      <formula>F25&lt;0</formula>
    </cfRule>
  </conditionalFormatting>
  <conditionalFormatting sqref="H25:H46">
    <cfRule type="expression" dxfId="1360" priority="13">
      <formula>H25&gt;0</formula>
    </cfRule>
    <cfRule type="expression" dxfId="1359" priority="14">
      <formula>H25&lt;0</formula>
    </cfRule>
  </conditionalFormatting>
  <conditionalFormatting sqref="F89:F110">
    <cfRule type="expression" dxfId="1358" priority="11">
      <formula>F89&gt;0</formula>
    </cfRule>
    <cfRule type="expression" dxfId="1357" priority="12">
      <formula>F89&lt;0</formula>
    </cfRule>
  </conditionalFormatting>
  <conditionalFormatting sqref="H89:H110">
    <cfRule type="expression" dxfId="1356" priority="9">
      <formula>H89&gt;0</formula>
    </cfRule>
    <cfRule type="expression" dxfId="1355" priority="10">
      <formula>H89&lt;0</formula>
    </cfRule>
  </conditionalFormatting>
  <conditionalFormatting sqref="Q10">
    <cfRule type="expression" dxfId="1354" priority="7">
      <formula>Q10&gt;0</formula>
    </cfRule>
    <cfRule type="expression" dxfId="1353" priority="8">
      <formula>Q10&lt;0</formula>
    </cfRule>
  </conditionalFormatting>
  <conditionalFormatting sqref="J25:J38">
    <cfRule type="expression" dxfId="1352" priority="5">
      <formula>J25&gt;0</formula>
    </cfRule>
    <cfRule type="expression" dxfId="1351" priority="6">
      <formula>J25&lt;0</formula>
    </cfRule>
  </conditionalFormatting>
  <conditionalFormatting sqref="K25:K38">
    <cfRule type="expression" dxfId="1350" priority="3">
      <formula>K25&gt;0</formula>
    </cfRule>
    <cfRule type="expression" dxfId="1349" priority="4">
      <formula>K25&lt;0</formula>
    </cfRule>
  </conditionalFormatting>
  <conditionalFormatting sqref="L25:L38">
    <cfRule type="expression" dxfId="1348" priority="1">
      <formula>L25&gt;0</formula>
    </cfRule>
    <cfRule type="expression" dxfId="13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48.79</v>
      </c>
      <c r="R4" s="495">
        <v>-2.0500000000000001E-2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7318.5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2049.2699999999968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2049.2699999999968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0.38891261152008844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2.8284484525517524E-2</v>
      </c>
      <c r="R11">
        <f>0.345</f>
        <v>0.34499999999999997</v>
      </c>
      <c r="U11" t="s">
        <v>1260</v>
      </c>
    </row>
    <row r="12" spans="1:21" x14ac:dyDescent="0.25">
      <c r="H12" s="70"/>
      <c r="O12" s="11" t="s">
        <v>925</v>
      </c>
      <c r="Q12" s="1" t="s">
        <v>1277</v>
      </c>
    </row>
    <row r="13" spans="1:21" x14ac:dyDescent="0.25">
      <c r="H13" s="70"/>
      <c r="O13" s="11" t="s">
        <v>952</v>
      </c>
      <c r="Q13" s="2">
        <f>Q4/4.4</f>
        <v>11.088636363636363</v>
      </c>
      <c r="T13" s="1">
        <v>43338</v>
      </c>
      <c r="U13" t="s">
        <v>1281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53.669000000000004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53.181100000000001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52.693200000000004</v>
      </c>
    </row>
    <row r="20" spans="1:16" x14ac:dyDescent="0.25">
      <c r="O20" s="81">
        <v>1.07</v>
      </c>
      <c r="P20" s="81">
        <f t="shared" si="2"/>
        <v>52.205300000000001</v>
      </c>
    </row>
    <row r="21" spans="1:16" x14ac:dyDescent="0.25">
      <c r="O21" s="81">
        <v>1.06</v>
      </c>
      <c r="P21" s="81">
        <f t="shared" si="2"/>
        <v>51.717400000000005</v>
      </c>
    </row>
    <row r="22" spans="1:16" x14ac:dyDescent="0.25">
      <c r="O22" s="81">
        <v>1.05</v>
      </c>
      <c r="P22" s="81">
        <f t="shared" si="2"/>
        <v>51.229500000000002</v>
      </c>
    </row>
    <row r="23" spans="1:16" x14ac:dyDescent="0.25">
      <c r="O23" s="81">
        <v>1.04</v>
      </c>
      <c r="P23" s="81">
        <f t="shared" si="2"/>
        <v>50.741599999999998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50.253700000000002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49.765799999999999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49.277900000000002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48.79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48.302099999999996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47.8142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47.326299999999996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46.8384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46.350499999999997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45.862599999999993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45.374700000000004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44.886800000000001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44.398899999999998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43.911000000000001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1274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39">
        <f t="shared" ref="F45" si="9">C45*(E45-D45)</f>
        <v>2202.2700000000004</v>
      </c>
      <c r="G45" s="39">
        <f t="shared" ref="G45" si="10">D45*C45</f>
        <v>5269.23</v>
      </c>
      <c r="H45" s="222">
        <f t="shared" ref="H45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6" priority="39">
      <formula>F54&gt;0</formula>
    </cfRule>
    <cfRule type="expression" dxfId="1345" priority="40">
      <formula>F54&lt;0</formula>
    </cfRule>
  </conditionalFormatting>
  <conditionalFormatting sqref="Q7">
    <cfRule type="expression" dxfId="1344" priority="37">
      <formula>Q7&gt;0</formula>
    </cfRule>
    <cfRule type="expression" dxfId="1343" priority="38">
      <formula>Q7&lt;0</formula>
    </cfRule>
  </conditionalFormatting>
  <conditionalFormatting sqref="Q8">
    <cfRule type="expression" dxfId="1342" priority="35">
      <formula>Q8&gt;0</formula>
    </cfRule>
    <cfRule type="expression" dxfId="1341" priority="36">
      <formula>Q8&lt;0</formula>
    </cfRule>
  </conditionalFormatting>
  <conditionalFormatting sqref="F33:F36 F38:F53">
    <cfRule type="expression" dxfId="1340" priority="33">
      <formula>F33&gt;0</formula>
    </cfRule>
    <cfRule type="expression" dxfId="1339" priority="34">
      <formula>F33&lt;0</formula>
    </cfRule>
  </conditionalFormatting>
  <conditionalFormatting sqref="H33:H36 H38:H53">
    <cfRule type="expression" dxfId="1338" priority="31">
      <formula>H33&gt;0</formula>
    </cfRule>
    <cfRule type="expression" dxfId="1337" priority="32">
      <formula>H33&lt;0</formula>
    </cfRule>
  </conditionalFormatting>
  <conditionalFormatting sqref="Q10">
    <cfRule type="expression" dxfId="1336" priority="29">
      <formula>Q10&gt;0</formula>
    </cfRule>
    <cfRule type="expression" dxfId="1335" priority="30">
      <formula>Q10&lt;0</formula>
    </cfRule>
  </conditionalFormatting>
  <conditionalFormatting sqref="J25:J38">
    <cfRule type="expression" dxfId="1334" priority="27">
      <formula>J25&gt;0</formula>
    </cfRule>
    <cfRule type="expression" dxfId="1333" priority="28">
      <formula>J25&lt;0</formula>
    </cfRule>
  </conditionalFormatting>
  <conditionalFormatting sqref="K25:K38">
    <cfRule type="expression" dxfId="1332" priority="25">
      <formula>K25&gt;0</formula>
    </cfRule>
    <cfRule type="expression" dxfId="1331" priority="26">
      <formula>K25&lt;0</formula>
    </cfRule>
  </conditionalFormatting>
  <conditionalFormatting sqref="L25">
    <cfRule type="expression" dxfId="1330" priority="23">
      <formula>L25&gt;0</formula>
    </cfRule>
    <cfRule type="expression" dxfId="1329" priority="24">
      <formula>L25&lt;0</formula>
    </cfRule>
  </conditionalFormatting>
  <conditionalFormatting sqref="F89:F110">
    <cfRule type="expression" dxfId="1328" priority="21">
      <formula>F89&gt;0</formula>
    </cfRule>
    <cfRule type="expression" dxfId="1327" priority="22">
      <formula>F89&lt;0</formula>
    </cfRule>
  </conditionalFormatting>
  <conditionalFormatting sqref="H89:H110">
    <cfRule type="expression" dxfId="1326" priority="19">
      <formula>H89&gt;0</formula>
    </cfRule>
    <cfRule type="expression" dxfId="1325" priority="20">
      <formula>H89&lt;0</formula>
    </cfRule>
  </conditionalFormatting>
  <conditionalFormatting sqref="J89:J102">
    <cfRule type="expression" dxfId="1324" priority="17">
      <formula>J89&gt;0</formula>
    </cfRule>
    <cfRule type="expression" dxfId="1323" priority="18">
      <formula>J89&lt;0</formula>
    </cfRule>
  </conditionalFormatting>
  <conditionalFormatting sqref="K89:K102">
    <cfRule type="expression" dxfId="1322" priority="15">
      <formula>K89&gt;0</formula>
    </cfRule>
    <cfRule type="expression" dxfId="1321" priority="16">
      <formula>K89&lt;0</formula>
    </cfRule>
  </conditionalFormatting>
  <conditionalFormatting sqref="L89:L102">
    <cfRule type="expression" dxfId="1320" priority="13">
      <formula>L89&gt;0</formula>
    </cfRule>
    <cfRule type="expression" dxfId="1319" priority="14">
      <formula>L89&lt;0</formula>
    </cfRule>
  </conditionalFormatting>
  <conditionalFormatting sqref="F29:F32">
    <cfRule type="expression" dxfId="1318" priority="11">
      <formula>F29&gt;0</formula>
    </cfRule>
    <cfRule type="expression" dxfId="1317" priority="12">
      <formula>F29&lt;0</formula>
    </cfRule>
  </conditionalFormatting>
  <conditionalFormatting sqref="H29:H32">
    <cfRule type="expression" dxfId="1316" priority="9">
      <formula>H29&gt;0</formula>
    </cfRule>
    <cfRule type="expression" dxfId="1315" priority="10">
      <formula>H29&lt;0</formula>
    </cfRule>
  </conditionalFormatting>
  <conditionalFormatting sqref="F25:F28">
    <cfRule type="expression" dxfId="1314" priority="7">
      <formula>F25&gt;0</formula>
    </cfRule>
    <cfRule type="expression" dxfId="1313" priority="8">
      <formula>F25&lt;0</formula>
    </cfRule>
  </conditionalFormatting>
  <conditionalFormatting sqref="H25:H28">
    <cfRule type="expression" dxfId="1312" priority="5">
      <formula>H25&gt;0</formula>
    </cfRule>
    <cfRule type="expression" dxfId="1311" priority="6">
      <formula>H25&lt;0</formula>
    </cfRule>
  </conditionalFormatting>
  <conditionalFormatting sqref="F37">
    <cfRule type="expression" dxfId="1310" priority="3">
      <formula>F37&gt;0</formula>
    </cfRule>
    <cfRule type="expression" dxfId="1309" priority="4">
      <formula>F37&lt;0</formula>
    </cfRule>
  </conditionalFormatting>
  <conditionalFormatting sqref="H37">
    <cfRule type="expression" dxfId="1308" priority="1">
      <formula>H37&gt;0</formula>
    </cfRule>
    <cfRule type="expression" dxfId="1307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205.77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205.77</v>
      </c>
      <c r="R4" s="495">
        <v>1.26E-2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8.5532390533119493E-3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23.871229698375874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226.34700000000004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224.28930000000003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222.23160000000001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220.17390000000003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218.11620000000002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216.05850000000001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214.00080000000003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211.94310000000002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209.8854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207.82770000000002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205.77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203.7123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201.65460000000002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199.59690000000001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197.53919999999999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195.48150000000001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193.4238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191.36610000000002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189.30840000000001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187.25070000000002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185.19300000000001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6" priority="31">
      <formula>F47&gt;0</formula>
    </cfRule>
    <cfRule type="expression" dxfId="1305" priority="32">
      <formula>F47&lt;0</formula>
    </cfRule>
  </conditionalFormatting>
  <conditionalFormatting sqref="Q7">
    <cfRule type="expression" dxfId="1304" priority="29">
      <formula>Q7&gt;0</formula>
    </cfRule>
    <cfRule type="expression" dxfId="1303" priority="30">
      <formula>Q7&lt;0</formula>
    </cfRule>
  </conditionalFormatting>
  <conditionalFormatting sqref="Q8">
    <cfRule type="expression" dxfId="1302" priority="27">
      <formula>Q8&gt;0</formula>
    </cfRule>
    <cfRule type="expression" dxfId="1301" priority="28">
      <formula>Q8&lt;0</formula>
    </cfRule>
  </conditionalFormatting>
  <conditionalFormatting sqref="F30:F46">
    <cfRule type="expression" dxfId="1300" priority="25">
      <formula>F30&gt;0</formula>
    </cfRule>
    <cfRule type="expression" dxfId="1299" priority="26">
      <formula>F30&lt;0</formula>
    </cfRule>
  </conditionalFormatting>
  <conditionalFormatting sqref="H30:H46">
    <cfRule type="expression" dxfId="1298" priority="23">
      <formula>H30&gt;0</formula>
    </cfRule>
    <cfRule type="expression" dxfId="1297" priority="24">
      <formula>H30&lt;0</formula>
    </cfRule>
  </conditionalFormatting>
  <conditionalFormatting sqref="Q10">
    <cfRule type="expression" dxfId="1296" priority="21">
      <formula>Q10&gt;0</formula>
    </cfRule>
    <cfRule type="expression" dxfId="1295" priority="22">
      <formula>Q10&lt;0</formula>
    </cfRule>
  </conditionalFormatting>
  <conditionalFormatting sqref="J25:J38">
    <cfRule type="expression" dxfId="1294" priority="19">
      <formula>J25&gt;0</formula>
    </cfRule>
    <cfRule type="expression" dxfId="1293" priority="20">
      <formula>J25&lt;0</formula>
    </cfRule>
  </conditionalFormatting>
  <conditionalFormatting sqref="K25:K38">
    <cfRule type="expression" dxfId="1292" priority="17">
      <formula>K25&gt;0</formula>
    </cfRule>
    <cfRule type="expression" dxfId="1291" priority="18">
      <formula>K25&lt;0</formula>
    </cfRule>
  </conditionalFormatting>
  <conditionalFormatting sqref="L25:L38">
    <cfRule type="expression" dxfId="1290" priority="15">
      <formula>L25&gt;0</formula>
    </cfRule>
    <cfRule type="expression" dxfId="1289" priority="16">
      <formula>L25&lt;0</formula>
    </cfRule>
  </conditionalFormatting>
  <conditionalFormatting sqref="F89:F110">
    <cfRule type="expression" dxfId="1288" priority="13">
      <formula>F89&gt;0</formula>
    </cfRule>
    <cfRule type="expression" dxfId="1287" priority="14">
      <formula>F89&lt;0</formula>
    </cfRule>
  </conditionalFormatting>
  <conditionalFormatting sqref="H89:H110">
    <cfRule type="expression" dxfId="1286" priority="11">
      <formula>H89&gt;0</formula>
    </cfRule>
    <cfRule type="expression" dxfId="1285" priority="12">
      <formula>H89&lt;0</formula>
    </cfRule>
  </conditionalFormatting>
  <conditionalFormatting sqref="J89:J102">
    <cfRule type="expression" dxfId="1284" priority="9">
      <formula>J89&gt;0</formula>
    </cfRule>
    <cfRule type="expression" dxfId="1283" priority="10">
      <formula>J89&lt;0</formula>
    </cfRule>
  </conditionalFormatting>
  <conditionalFormatting sqref="K89:K102">
    <cfRule type="expression" dxfId="1282" priority="7">
      <formula>K89&gt;0</formula>
    </cfRule>
    <cfRule type="expression" dxfId="1281" priority="8">
      <formula>K89&lt;0</formula>
    </cfRule>
  </conditionalFormatting>
  <conditionalFormatting sqref="L89:L102">
    <cfRule type="expression" dxfId="1280" priority="5">
      <formula>L89&gt;0</formula>
    </cfRule>
    <cfRule type="expression" dxfId="1279" priority="6">
      <formula>L89&lt;0</formula>
    </cfRule>
  </conditionalFormatting>
  <conditionalFormatting sqref="F25:F29">
    <cfRule type="expression" dxfId="1278" priority="3">
      <formula>F25&gt;0</formula>
    </cfRule>
    <cfRule type="expression" dxfId="1277" priority="4">
      <formula>F25&lt;0</formula>
    </cfRule>
  </conditionalFormatting>
  <conditionalFormatting sqref="H25:H29">
    <cfRule type="expression" dxfId="1276" priority="1">
      <formula>H25&gt;0</formula>
    </cfRule>
    <cfRule type="expression" dxfId="12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1218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1217</v>
      </c>
      <c r="U3" t="s">
        <v>1216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58.22</v>
      </c>
      <c r="R4" s="495">
        <v>-1.8200000000000001E-2</v>
      </c>
      <c r="T4" t="s">
        <v>1120</v>
      </c>
      <c r="U4" t="s">
        <v>1219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11644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-223.40999999999985</v>
      </c>
      <c r="R7">
        <v>100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-223.40999999999985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-1.8825506155091959E-2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4.2940570250772934E-2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1214</v>
      </c>
      <c r="T12" s="770">
        <v>43315</v>
      </c>
      <c r="U12" t="s">
        <v>1212</v>
      </c>
    </row>
    <row r="13" spans="1:21" x14ac:dyDescent="0.25">
      <c r="H13" s="70"/>
      <c r="O13" s="11" t="s">
        <v>952</v>
      </c>
      <c r="Q13" s="2">
        <f>Q4/3.79</f>
        <v>15.361477572559366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64.042000000000002</v>
      </c>
    </row>
    <row r="23" spans="1:16" x14ac:dyDescent="0.25">
      <c r="O23" s="81">
        <v>1.0900000000000001</v>
      </c>
      <c r="P23" s="81">
        <f t="shared" ref="P23:P42" si="0">O23*$Q$4</f>
        <v>63.459800000000001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62.877600000000001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62.295400000000001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61.713200000000001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61.131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60.5488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59.9666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59.384399999999999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58.802199999999999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58.22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57.637799999999999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57.055599999999998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56.473399999999998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55.891199999999998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55.308999999999997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54.726799999999997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54.144600000000004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53.562400000000004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52.980200000000004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52.398000000000003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5" si="10">C44*(E44-D44)</f>
        <v>336.58000000000072</v>
      </c>
      <c r="G44" s="39">
        <f t="shared" ref="G44:G45" si="11">D44*C44</f>
        <v>11867.42</v>
      </c>
      <c r="H44" s="222">
        <f t="shared" ref="H44:H45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0"/>
        <v>-8.0000000000012506</v>
      </c>
      <c r="G45" s="39">
        <f t="shared" si="11"/>
        <v>11868</v>
      </c>
      <c r="H45" s="222">
        <f t="shared" si="12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74" priority="35">
      <formula>F25&gt;0</formula>
    </cfRule>
    <cfRule type="expression" dxfId="1273" priority="36">
      <formula>F25&lt;0</formula>
    </cfRule>
  </conditionalFormatting>
  <conditionalFormatting sqref="Q7">
    <cfRule type="expression" dxfId="1272" priority="33">
      <formula>Q7&gt;0</formula>
    </cfRule>
    <cfRule type="expression" dxfId="1271" priority="34">
      <formula>Q7&lt;0</formula>
    </cfRule>
  </conditionalFormatting>
  <conditionalFormatting sqref="Q8">
    <cfRule type="expression" dxfId="1270" priority="31">
      <formula>Q8&gt;0</formula>
    </cfRule>
    <cfRule type="expression" dxfId="1269" priority="32">
      <formula>Q8&lt;0</formula>
    </cfRule>
  </conditionalFormatting>
  <conditionalFormatting sqref="F39:F54">
    <cfRule type="expression" dxfId="1268" priority="29">
      <formula>F39&gt;0</formula>
    </cfRule>
    <cfRule type="expression" dxfId="1267" priority="30">
      <formula>F39&lt;0</formula>
    </cfRule>
  </conditionalFormatting>
  <conditionalFormatting sqref="H39:H54">
    <cfRule type="expression" dxfId="1266" priority="27">
      <formula>H39&gt;0</formula>
    </cfRule>
    <cfRule type="expression" dxfId="1265" priority="28">
      <formula>H39&lt;0</formula>
    </cfRule>
  </conditionalFormatting>
  <conditionalFormatting sqref="Q10">
    <cfRule type="expression" dxfId="1264" priority="25">
      <formula>Q10&gt;0</formula>
    </cfRule>
    <cfRule type="expression" dxfId="1263" priority="26">
      <formula>Q10&lt;0</formula>
    </cfRule>
  </conditionalFormatting>
  <conditionalFormatting sqref="L25:L32">
    <cfRule type="expression" dxfId="1262" priority="19">
      <formula>L25&gt;0</formula>
    </cfRule>
    <cfRule type="expression" dxfId="1261" priority="20">
      <formula>L25&lt;0</formula>
    </cfRule>
  </conditionalFormatting>
  <conditionalFormatting sqref="F88:F109">
    <cfRule type="expression" dxfId="1260" priority="17">
      <formula>F88&gt;0</formula>
    </cfRule>
    <cfRule type="expression" dxfId="1259" priority="18">
      <formula>F88&lt;0</formula>
    </cfRule>
  </conditionalFormatting>
  <conditionalFormatting sqref="H88:H109">
    <cfRule type="expression" dxfId="1258" priority="15">
      <formula>H88&gt;0</formula>
    </cfRule>
    <cfRule type="expression" dxfId="1257" priority="16">
      <formula>H88&lt;0</formula>
    </cfRule>
  </conditionalFormatting>
  <conditionalFormatting sqref="J88:J101">
    <cfRule type="expression" dxfId="1256" priority="13">
      <formula>J88&gt;0</formula>
    </cfRule>
    <cfRule type="expression" dxfId="1255" priority="14">
      <formula>J88&lt;0</formula>
    </cfRule>
  </conditionalFormatting>
  <conditionalFormatting sqref="K88:K101">
    <cfRule type="expression" dxfId="1254" priority="11">
      <formula>K88&gt;0</formula>
    </cfRule>
    <cfRule type="expression" dxfId="1253" priority="12">
      <formula>K88&lt;0</formula>
    </cfRule>
  </conditionalFormatting>
  <conditionalFormatting sqref="L88:L101">
    <cfRule type="expression" dxfId="1252" priority="9">
      <formula>L88&gt;0</formula>
    </cfRule>
    <cfRule type="expression" dxfId="1251" priority="10">
      <formula>L88&lt;0</formula>
    </cfRule>
  </conditionalFormatting>
  <conditionalFormatting sqref="F25:F29">
    <cfRule type="expression" dxfId="1250" priority="7">
      <formula>F25&gt;0</formula>
    </cfRule>
    <cfRule type="expression" dxfId="1249" priority="8">
      <formula>F25&lt;0</formula>
    </cfRule>
  </conditionalFormatting>
  <conditionalFormatting sqref="H25:H29">
    <cfRule type="expression" dxfId="1248" priority="5">
      <formula>H25&gt;0</formula>
    </cfRule>
    <cfRule type="expression" dxfId="1247" priority="6">
      <formula>H25&lt;0</formula>
    </cfRule>
  </conditionalFormatting>
  <conditionalFormatting sqref="F35:F38">
    <cfRule type="expression" dxfId="1246" priority="3">
      <formula>F35&gt;0</formula>
    </cfRule>
    <cfRule type="expression" dxfId="1245" priority="4">
      <formula>F35&lt;0</formula>
    </cfRule>
  </conditionalFormatting>
  <conditionalFormatting sqref="H35:H38">
    <cfRule type="expression" dxfId="1244" priority="1">
      <formula>H35&gt;0</formula>
    </cfRule>
    <cfRule type="expression" dxfId="1243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2" priority="35">
      <formula>F47&gt;0</formula>
    </cfRule>
    <cfRule type="expression" dxfId="1241" priority="36">
      <formula>F47&lt;0</formula>
    </cfRule>
  </conditionalFormatting>
  <conditionalFormatting sqref="Q7">
    <cfRule type="expression" dxfId="1240" priority="33">
      <formula>Q7&gt;0</formula>
    </cfRule>
    <cfRule type="expression" dxfId="1239" priority="34">
      <formula>Q7&lt;0</formula>
    </cfRule>
  </conditionalFormatting>
  <conditionalFormatting sqref="Q8">
    <cfRule type="expression" dxfId="1238" priority="31">
      <formula>Q8&gt;0</formula>
    </cfRule>
    <cfRule type="expression" dxfId="1237" priority="32">
      <formula>Q8&lt;0</formula>
    </cfRule>
  </conditionalFormatting>
  <conditionalFormatting sqref="F32:F46">
    <cfRule type="expression" dxfId="1236" priority="29">
      <formula>F32&gt;0</formula>
    </cfRule>
    <cfRule type="expression" dxfId="1235" priority="30">
      <formula>F32&lt;0</formula>
    </cfRule>
  </conditionalFormatting>
  <conditionalFormatting sqref="H32:H46">
    <cfRule type="expression" dxfId="1234" priority="27">
      <formula>H32&gt;0</formula>
    </cfRule>
    <cfRule type="expression" dxfId="1233" priority="28">
      <formula>H32&lt;0</formula>
    </cfRule>
  </conditionalFormatting>
  <conditionalFormatting sqref="Q10">
    <cfRule type="expression" dxfId="1232" priority="25">
      <formula>Q10&gt;0</formula>
    </cfRule>
    <cfRule type="expression" dxfId="1231" priority="26">
      <formula>Q10&lt;0</formula>
    </cfRule>
  </conditionalFormatting>
  <conditionalFormatting sqref="J25:J38">
    <cfRule type="expression" dxfId="1230" priority="23">
      <formula>J25&gt;0</formula>
    </cfRule>
    <cfRule type="expression" dxfId="1229" priority="24">
      <formula>J25&lt;0</formula>
    </cfRule>
  </conditionalFormatting>
  <conditionalFormatting sqref="K25:K38">
    <cfRule type="expression" dxfId="1228" priority="21">
      <formula>K25&gt;0</formula>
    </cfRule>
    <cfRule type="expression" dxfId="1227" priority="22">
      <formula>K25&lt;0</formula>
    </cfRule>
  </conditionalFormatting>
  <conditionalFormatting sqref="L25:L38">
    <cfRule type="expression" dxfId="1226" priority="19">
      <formula>L25&gt;0</formula>
    </cfRule>
    <cfRule type="expression" dxfId="1225" priority="20">
      <formula>L25&lt;0</formula>
    </cfRule>
  </conditionalFormatting>
  <conditionalFormatting sqref="F89:F110">
    <cfRule type="expression" dxfId="1224" priority="17">
      <formula>F89&gt;0</formula>
    </cfRule>
    <cfRule type="expression" dxfId="1223" priority="18">
      <formula>F89&lt;0</formula>
    </cfRule>
  </conditionalFormatting>
  <conditionalFormatting sqref="H89:H110">
    <cfRule type="expression" dxfId="1222" priority="15">
      <formula>H89&gt;0</formula>
    </cfRule>
    <cfRule type="expression" dxfId="1221" priority="16">
      <formula>H89&lt;0</formula>
    </cfRule>
  </conditionalFormatting>
  <conditionalFormatting sqref="J89:J102">
    <cfRule type="expression" dxfId="1220" priority="13">
      <formula>J89&gt;0</formula>
    </cfRule>
    <cfRule type="expression" dxfId="1219" priority="14">
      <formula>J89&lt;0</formula>
    </cfRule>
  </conditionalFormatting>
  <conditionalFormatting sqref="K89:K102">
    <cfRule type="expression" dxfId="1218" priority="11">
      <formula>K89&gt;0</formula>
    </cfRule>
    <cfRule type="expression" dxfId="1217" priority="12">
      <formula>K89&lt;0</formula>
    </cfRule>
  </conditionalFormatting>
  <conditionalFormatting sqref="L89:L102">
    <cfRule type="expression" dxfId="1216" priority="9">
      <formula>L89&gt;0</formula>
    </cfRule>
    <cfRule type="expression" dxfId="1215" priority="10">
      <formula>L89&lt;0</formula>
    </cfRule>
  </conditionalFormatting>
  <conditionalFormatting sqref="F25:F28">
    <cfRule type="expression" dxfId="1214" priority="7">
      <formula>F25&gt;0</formula>
    </cfRule>
    <cfRule type="expression" dxfId="1213" priority="8">
      <formula>F25&lt;0</formula>
    </cfRule>
  </conditionalFormatting>
  <conditionalFormatting sqref="H25:H28">
    <cfRule type="expression" dxfId="1212" priority="5">
      <formula>H25&gt;0</formula>
    </cfRule>
    <cfRule type="expression" dxfId="1211" priority="6">
      <formula>H25&lt;0</formula>
    </cfRule>
  </conditionalFormatting>
  <conditionalFormatting sqref="F29:F31">
    <cfRule type="expression" dxfId="1210" priority="3">
      <formula>F29&gt;0</formula>
    </cfRule>
    <cfRule type="expression" dxfId="1209" priority="4">
      <formula>F29&lt;0</formula>
    </cfRule>
  </conditionalFormatting>
  <conditionalFormatting sqref="H29:H31">
    <cfRule type="expression" dxfId="1208" priority="1">
      <formula>H29&gt;0</formula>
    </cfRule>
    <cfRule type="expression" dxfId="120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151.5</v>
      </c>
      <c r="R4" s="495">
        <v>-9.7999999999999997E-3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3030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1219.0300000000025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1219.0300000000025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0.67313649591103386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3.4323432343234326E-3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1181</v>
      </c>
    </row>
    <row r="13" spans="1:21" x14ac:dyDescent="0.25">
      <c r="H13" s="70"/>
      <c r="O13" s="11" t="s">
        <v>952</v>
      </c>
      <c r="Q13" s="2">
        <f>Q4/8.62</f>
        <v>17.575406032482601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166.65</v>
      </c>
    </row>
    <row r="20" spans="1:21" x14ac:dyDescent="0.25">
      <c r="O20" s="81">
        <v>1.0900000000000001</v>
      </c>
      <c r="P20" s="81">
        <f t="shared" ref="P20:P39" si="2">O20*$Q$4</f>
        <v>165.13500000000002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163.62</v>
      </c>
    </row>
    <row r="22" spans="1:21" x14ac:dyDescent="0.25">
      <c r="O22" s="81">
        <v>1.07</v>
      </c>
      <c r="P22" s="81">
        <f t="shared" si="2"/>
        <v>162.10500000000002</v>
      </c>
    </row>
    <row r="23" spans="1:21" x14ac:dyDescent="0.25">
      <c r="O23" s="81">
        <v>1.06</v>
      </c>
      <c r="P23" s="81">
        <f t="shared" si="2"/>
        <v>160.59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159.07500000000002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157.56</v>
      </c>
      <c r="T25" s="156">
        <v>43305</v>
      </c>
      <c r="U25" t="s">
        <v>1156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156.04500000000002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154.53</v>
      </c>
      <c r="T27" s="156">
        <v>43313</v>
      </c>
      <c r="U27" t="s">
        <v>1155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153.01500000000001</v>
      </c>
      <c r="T28" s="156">
        <v>43314</v>
      </c>
      <c r="U28" t="s">
        <v>1158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151.5</v>
      </c>
      <c r="T29" s="156">
        <v>43326</v>
      </c>
      <c r="U29" t="s">
        <v>1157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149.98499999999999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148.47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146.95499999999998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145.44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143.92499999999998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142.41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140.89500000000001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139.38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137.86500000000001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136.35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6" priority="31">
      <formula>F62&gt;0</formula>
    </cfRule>
    <cfRule type="expression" dxfId="1205" priority="32">
      <formula>F62&lt;0</formula>
    </cfRule>
  </conditionalFormatting>
  <conditionalFormatting sqref="Q7">
    <cfRule type="expression" dxfId="1204" priority="29">
      <formula>Q7&gt;0</formula>
    </cfRule>
    <cfRule type="expression" dxfId="1203" priority="30">
      <formula>Q7&lt;0</formula>
    </cfRule>
  </conditionalFormatting>
  <conditionalFormatting sqref="Q8">
    <cfRule type="expression" dxfId="1202" priority="27">
      <formula>Q8&gt;0</formula>
    </cfRule>
    <cfRule type="expression" dxfId="1201" priority="28">
      <formula>Q8&lt;0</formula>
    </cfRule>
  </conditionalFormatting>
  <conditionalFormatting sqref="F34:F61">
    <cfRule type="expression" dxfId="1200" priority="25">
      <formula>F34&gt;0</formula>
    </cfRule>
    <cfRule type="expression" dxfId="1199" priority="26">
      <formula>F34&lt;0</formula>
    </cfRule>
  </conditionalFormatting>
  <conditionalFormatting sqref="H34:H61">
    <cfRule type="expression" dxfId="1198" priority="23">
      <formula>H34&gt;0</formula>
    </cfRule>
    <cfRule type="expression" dxfId="1197" priority="24">
      <formula>H34&lt;0</formula>
    </cfRule>
  </conditionalFormatting>
  <conditionalFormatting sqref="Q10">
    <cfRule type="expression" dxfId="1196" priority="21">
      <formula>Q10&gt;0</formula>
    </cfRule>
    <cfRule type="expression" dxfId="1195" priority="22">
      <formula>Q10&lt;0</formula>
    </cfRule>
  </conditionalFormatting>
  <conditionalFormatting sqref="J25:J38">
    <cfRule type="expression" dxfId="1194" priority="19">
      <formula>J25&gt;0</formula>
    </cfRule>
    <cfRule type="expression" dxfId="1193" priority="20">
      <formula>J25&lt;0</formula>
    </cfRule>
  </conditionalFormatting>
  <conditionalFormatting sqref="K25:K35 K37:K38">
    <cfRule type="expression" dxfId="1192" priority="17">
      <formula>K25&gt;0</formula>
    </cfRule>
    <cfRule type="expression" dxfId="1191" priority="18">
      <formula>K25&lt;0</formula>
    </cfRule>
  </conditionalFormatting>
  <conditionalFormatting sqref="L25">
    <cfRule type="expression" dxfId="1190" priority="15">
      <formula>L25&gt;0</formula>
    </cfRule>
    <cfRule type="expression" dxfId="1189" priority="16">
      <formula>L25&lt;0</formula>
    </cfRule>
  </conditionalFormatting>
  <conditionalFormatting sqref="F89:F110">
    <cfRule type="expression" dxfId="1188" priority="13">
      <formula>F89&gt;0</formula>
    </cfRule>
    <cfRule type="expression" dxfId="1187" priority="14">
      <formula>F89&lt;0</formula>
    </cfRule>
  </conditionalFormatting>
  <conditionalFormatting sqref="H89:H110">
    <cfRule type="expression" dxfId="1186" priority="11">
      <formula>H89&gt;0</formula>
    </cfRule>
    <cfRule type="expression" dxfId="1185" priority="12">
      <formula>H89&lt;0</formula>
    </cfRule>
  </conditionalFormatting>
  <conditionalFormatting sqref="J89:J102">
    <cfRule type="expression" dxfId="1184" priority="9">
      <formula>J89&gt;0</formula>
    </cfRule>
    <cfRule type="expression" dxfId="1183" priority="10">
      <formula>J89&lt;0</formula>
    </cfRule>
  </conditionalFormatting>
  <conditionalFormatting sqref="K89:K102">
    <cfRule type="expression" dxfId="1182" priority="7">
      <formula>K89&gt;0</formula>
    </cfRule>
    <cfRule type="expression" dxfId="1181" priority="8">
      <formula>K89&lt;0</formula>
    </cfRule>
  </conditionalFormatting>
  <conditionalFormatting sqref="L89:L102">
    <cfRule type="expression" dxfId="1180" priority="5">
      <formula>L89&gt;0</formula>
    </cfRule>
    <cfRule type="expression" dxfId="1179" priority="6">
      <formula>L89&lt;0</formula>
    </cfRule>
  </conditionalFormatting>
  <conditionalFormatting sqref="F25:F33">
    <cfRule type="expression" dxfId="1178" priority="3">
      <formula>F25&gt;0</formula>
    </cfRule>
    <cfRule type="expression" dxfId="1177" priority="4">
      <formula>F25&lt;0</formula>
    </cfRule>
  </conditionalFormatting>
  <conditionalFormatting sqref="H25:H33">
    <cfRule type="expression" dxfId="1176" priority="1">
      <formula>H25&gt;0</formula>
    </cfRule>
    <cfRule type="expression" dxfId="11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4" priority="31">
      <formula>F47&gt;0</formula>
    </cfRule>
    <cfRule type="expression" dxfId="1173" priority="32">
      <formula>F47&lt;0</formula>
    </cfRule>
  </conditionalFormatting>
  <conditionalFormatting sqref="Q7">
    <cfRule type="expression" dxfId="1172" priority="29">
      <formula>Q7&gt;0</formula>
    </cfRule>
    <cfRule type="expression" dxfId="1171" priority="30">
      <formula>Q7&lt;0</formula>
    </cfRule>
  </conditionalFormatting>
  <conditionalFormatting sqref="Q8">
    <cfRule type="expression" dxfId="1170" priority="27">
      <formula>Q8&gt;0</formula>
    </cfRule>
    <cfRule type="expression" dxfId="1169" priority="28">
      <formula>Q8&lt;0</formula>
    </cfRule>
  </conditionalFormatting>
  <conditionalFormatting sqref="F32:F46">
    <cfRule type="expression" dxfId="1168" priority="25">
      <formula>F32&gt;0</formula>
    </cfRule>
    <cfRule type="expression" dxfId="1167" priority="26">
      <formula>F32&lt;0</formula>
    </cfRule>
  </conditionalFormatting>
  <conditionalFormatting sqref="H32:H46">
    <cfRule type="expression" dxfId="1166" priority="23">
      <formula>H32&gt;0</formula>
    </cfRule>
    <cfRule type="expression" dxfId="1165" priority="24">
      <formula>H32&lt;0</formula>
    </cfRule>
  </conditionalFormatting>
  <conditionalFormatting sqref="Q10">
    <cfRule type="expression" dxfId="1164" priority="21">
      <formula>Q10&gt;0</formula>
    </cfRule>
    <cfRule type="expression" dxfId="1163" priority="22">
      <formula>Q10&lt;0</formula>
    </cfRule>
  </conditionalFormatting>
  <conditionalFormatting sqref="J25:J38">
    <cfRule type="expression" dxfId="1162" priority="19">
      <formula>J25&gt;0</formula>
    </cfRule>
    <cfRule type="expression" dxfId="1161" priority="20">
      <formula>J25&lt;0</formula>
    </cfRule>
  </conditionalFormatting>
  <conditionalFormatting sqref="K25:K38">
    <cfRule type="expression" dxfId="1160" priority="17">
      <formula>K25&gt;0</formula>
    </cfRule>
    <cfRule type="expression" dxfId="1159" priority="18">
      <formula>K25&lt;0</formula>
    </cfRule>
  </conditionalFormatting>
  <conditionalFormatting sqref="L25:L38">
    <cfRule type="expression" dxfId="1158" priority="15">
      <formula>L25&gt;0</formula>
    </cfRule>
    <cfRule type="expression" dxfId="1157" priority="16">
      <formula>L25&lt;0</formula>
    </cfRule>
  </conditionalFormatting>
  <conditionalFormatting sqref="F89:F110">
    <cfRule type="expression" dxfId="1156" priority="13">
      <formula>F89&gt;0</formula>
    </cfRule>
    <cfRule type="expression" dxfId="1155" priority="14">
      <formula>F89&lt;0</formula>
    </cfRule>
  </conditionalFormatting>
  <conditionalFormatting sqref="H89:H110">
    <cfRule type="expression" dxfId="1154" priority="11">
      <formula>H89&gt;0</formula>
    </cfRule>
    <cfRule type="expression" dxfId="1153" priority="12">
      <formula>H89&lt;0</formula>
    </cfRule>
  </conditionalFormatting>
  <conditionalFormatting sqref="J89:J102">
    <cfRule type="expression" dxfId="1152" priority="9">
      <formula>J89&gt;0</formula>
    </cfRule>
    <cfRule type="expression" dxfId="1151" priority="10">
      <formula>J89&lt;0</formula>
    </cfRule>
  </conditionalFormatting>
  <conditionalFormatting sqref="K89:K102">
    <cfRule type="expression" dxfId="1150" priority="7">
      <formula>K89&gt;0</formula>
    </cfRule>
    <cfRule type="expression" dxfId="1149" priority="8">
      <formula>K89&lt;0</formula>
    </cfRule>
  </conditionalFormatting>
  <conditionalFormatting sqref="L89:L102">
    <cfRule type="expression" dxfId="1148" priority="5">
      <formula>L89&gt;0</formula>
    </cfRule>
    <cfRule type="expression" dxfId="1147" priority="6">
      <formula>L89&lt;0</formula>
    </cfRule>
  </conditionalFormatting>
  <conditionalFormatting sqref="F25:F31">
    <cfRule type="expression" dxfId="1146" priority="3">
      <formula>F25&gt;0</formula>
    </cfRule>
    <cfRule type="expression" dxfId="1145" priority="4">
      <formula>F25&lt;0</formula>
    </cfRule>
  </conditionalFormatting>
  <conditionalFormatting sqref="H25:H31">
    <cfRule type="expression" dxfId="1144" priority="1">
      <formula>H25&gt;0</formula>
    </cfRule>
    <cfRule type="expression" dxfId="114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75.75</v>
      </c>
      <c r="R4" s="495">
        <v>1.2999999999999999E-3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4545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644.09999999999854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644.09999999999854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0.16511574252095626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1.2673267326732672E-2</v>
      </c>
      <c r="R11">
        <v>0.24</v>
      </c>
    </row>
    <row r="12" spans="1:21" x14ac:dyDescent="0.25">
      <c r="H12" s="70"/>
      <c r="O12" s="11" t="s">
        <v>925</v>
      </c>
      <c r="Q12" s="1" t="s">
        <v>1279</v>
      </c>
    </row>
    <row r="13" spans="1:21" x14ac:dyDescent="0.25">
      <c r="H13" s="70"/>
      <c r="O13" s="11" t="s">
        <v>952</v>
      </c>
      <c r="Q13">
        <f>Q4/3.55</f>
        <v>21.338028169014084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83.325000000000003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82.56750000000001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81.81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81.052500000000009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80.295000000000002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79.537500000000009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78.78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78.022500000000008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77.265000000000001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76.507500000000007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75.75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74.992499999999993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74.234999999999999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73.477499999999992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72.72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71.962499999999991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71.204999999999998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70.447500000000005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69.69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68.932500000000005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68.174999999999997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2" priority="35">
      <formula>F47&gt;0</formula>
    </cfRule>
    <cfRule type="expression" dxfId="1141" priority="36">
      <formula>F47&lt;0</formula>
    </cfRule>
  </conditionalFormatting>
  <conditionalFormatting sqref="Q7">
    <cfRule type="expression" dxfId="1140" priority="33">
      <formula>Q7&gt;0</formula>
    </cfRule>
    <cfRule type="expression" dxfId="1139" priority="34">
      <formula>Q7&lt;0</formula>
    </cfRule>
  </conditionalFormatting>
  <conditionalFormatting sqref="Q8">
    <cfRule type="expression" dxfId="1138" priority="31">
      <formula>Q8&gt;0</formula>
    </cfRule>
    <cfRule type="expression" dxfId="1137" priority="32">
      <formula>Q8&lt;0</formula>
    </cfRule>
  </conditionalFormatting>
  <conditionalFormatting sqref="F30:F33 F36:F46">
    <cfRule type="expression" dxfId="1136" priority="29">
      <formula>F30&gt;0</formula>
    </cfRule>
    <cfRule type="expression" dxfId="1135" priority="30">
      <formula>F30&lt;0</formula>
    </cfRule>
  </conditionalFormatting>
  <conditionalFormatting sqref="H30:H33 H36:H46">
    <cfRule type="expression" dxfId="1134" priority="27">
      <formula>H30&gt;0</formula>
    </cfRule>
    <cfRule type="expression" dxfId="1133" priority="28">
      <formula>H30&lt;0</formula>
    </cfRule>
  </conditionalFormatting>
  <conditionalFormatting sqref="Q10">
    <cfRule type="expression" dxfId="1132" priority="25">
      <formula>Q10&gt;0</formula>
    </cfRule>
    <cfRule type="expression" dxfId="1131" priority="26">
      <formula>Q10&lt;0</formula>
    </cfRule>
  </conditionalFormatting>
  <conditionalFormatting sqref="J25:J38">
    <cfRule type="expression" dxfId="1130" priority="23">
      <formula>J25&gt;0</formula>
    </cfRule>
    <cfRule type="expression" dxfId="1129" priority="24">
      <formula>J25&lt;0</formula>
    </cfRule>
  </conditionalFormatting>
  <conditionalFormatting sqref="K25:K38">
    <cfRule type="expression" dxfId="1128" priority="21">
      <formula>K25&gt;0</formula>
    </cfRule>
    <cfRule type="expression" dxfId="1127" priority="22">
      <formula>K25&lt;0</formula>
    </cfRule>
  </conditionalFormatting>
  <conditionalFormatting sqref="L25:L38">
    <cfRule type="expression" dxfId="1126" priority="19">
      <formula>L25&gt;0</formula>
    </cfRule>
    <cfRule type="expression" dxfId="1125" priority="20">
      <formula>L25&lt;0</formula>
    </cfRule>
  </conditionalFormatting>
  <conditionalFormatting sqref="F89:F110">
    <cfRule type="expression" dxfId="1124" priority="17">
      <formula>F89&gt;0</formula>
    </cfRule>
    <cfRule type="expression" dxfId="1123" priority="18">
      <formula>F89&lt;0</formula>
    </cfRule>
  </conditionalFormatting>
  <conditionalFormatting sqref="H89:H110">
    <cfRule type="expression" dxfId="1122" priority="15">
      <formula>H89&gt;0</formula>
    </cfRule>
    <cfRule type="expression" dxfId="1121" priority="16">
      <formula>H89&lt;0</formula>
    </cfRule>
  </conditionalFormatting>
  <conditionalFormatting sqref="J89:J102">
    <cfRule type="expression" dxfId="1120" priority="13">
      <formula>J89&gt;0</formula>
    </cfRule>
    <cfRule type="expression" dxfId="1119" priority="14">
      <formula>J89&lt;0</formula>
    </cfRule>
  </conditionalFormatting>
  <conditionalFormatting sqref="K89:K102">
    <cfRule type="expression" dxfId="1118" priority="11">
      <formula>K89&gt;0</formula>
    </cfRule>
    <cfRule type="expression" dxfId="1117" priority="12">
      <formula>K89&lt;0</formula>
    </cfRule>
  </conditionalFormatting>
  <conditionalFormatting sqref="L89:L102">
    <cfRule type="expression" dxfId="1116" priority="9">
      <formula>L89&gt;0</formula>
    </cfRule>
    <cfRule type="expression" dxfId="1115" priority="10">
      <formula>L89&lt;0</formula>
    </cfRule>
  </conditionalFormatting>
  <conditionalFormatting sqref="F25:F29">
    <cfRule type="expression" dxfId="1114" priority="7">
      <formula>F25&gt;0</formula>
    </cfRule>
    <cfRule type="expression" dxfId="1113" priority="8">
      <formula>F25&lt;0</formula>
    </cfRule>
  </conditionalFormatting>
  <conditionalFormatting sqref="H25:H29">
    <cfRule type="expression" dxfId="1112" priority="5">
      <formula>H25&gt;0</formula>
    </cfRule>
    <cfRule type="expression" dxfId="1111" priority="6">
      <formula>H25&lt;0</formula>
    </cfRule>
  </conditionalFormatting>
  <conditionalFormatting sqref="F34:F35">
    <cfRule type="expression" dxfId="1110" priority="3">
      <formula>F34&gt;0</formula>
    </cfRule>
    <cfRule type="expression" dxfId="1109" priority="4">
      <formula>F34&lt;0</formula>
    </cfRule>
  </conditionalFormatting>
  <conditionalFormatting sqref="H34:H35">
    <cfRule type="expression" dxfId="1108" priority="1">
      <formula>H34&gt;0</formula>
    </cfRule>
    <cfRule type="expression" dxfId="110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6" priority="57">
      <formula>F27&gt;0</formula>
    </cfRule>
    <cfRule type="expression" dxfId="1105" priority="58">
      <formula>F27&lt;0</formula>
    </cfRule>
  </conditionalFormatting>
  <conditionalFormatting sqref="H28:H33">
    <cfRule type="expression" dxfId="1104" priority="53">
      <formula>H28&gt;0</formula>
    </cfRule>
    <cfRule type="expression" dxfId="1103" priority="54">
      <formula>H28&lt;0</formula>
    </cfRule>
  </conditionalFormatting>
  <conditionalFormatting sqref="F24:F26">
    <cfRule type="expression" dxfId="1102" priority="39">
      <formula>F24&gt;0</formula>
    </cfRule>
    <cfRule type="expression" dxfId="1101" priority="40">
      <formula>F24&lt;0</formula>
    </cfRule>
  </conditionalFormatting>
  <conditionalFormatting sqref="Q8">
    <cfRule type="expression" dxfId="1100" priority="33">
      <formula>Q8&gt;0</formula>
    </cfRule>
    <cfRule type="expression" dxfId="1099" priority="34">
      <formula>Q8&lt;0</formula>
    </cfRule>
  </conditionalFormatting>
  <conditionalFormatting sqref="Q7">
    <cfRule type="expression" dxfId="1098" priority="35">
      <formula>Q7&gt;0</formula>
    </cfRule>
    <cfRule type="expression" dxfId="1097" priority="36">
      <formula>Q7&lt;0</formula>
    </cfRule>
  </conditionalFormatting>
  <conditionalFormatting sqref="F34">
    <cfRule type="expression" dxfId="1096" priority="31">
      <formula>F34&gt;0</formula>
    </cfRule>
    <cfRule type="expression" dxfId="1095" priority="32">
      <formula>F34&lt;0</formula>
    </cfRule>
  </conditionalFormatting>
  <conditionalFormatting sqref="H34">
    <cfRule type="expression" dxfId="1094" priority="29">
      <formula>H34&gt;0</formula>
    </cfRule>
    <cfRule type="expression" dxfId="1093" priority="30">
      <formula>H34&lt;0</formula>
    </cfRule>
  </conditionalFormatting>
  <conditionalFormatting sqref="M36">
    <cfRule type="expression" dxfId="1092" priority="19">
      <formula>M36&gt;0</formula>
    </cfRule>
    <cfRule type="expression" dxfId="1091" priority="20">
      <formula>M36&lt;0</formula>
    </cfRule>
  </conditionalFormatting>
  <conditionalFormatting sqref="Q10">
    <cfRule type="expression" dxfId="1090" priority="15">
      <formula>Q10&gt;0</formula>
    </cfRule>
    <cfRule type="expression" dxfId="1089" priority="16">
      <formula>Q10&lt;0</formula>
    </cfRule>
  </conditionalFormatting>
  <conditionalFormatting sqref="F23">
    <cfRule type="expression" dxfId="1088" priority="13">
      <formula>F23&gt;0</formula>
    </cfRule>
    <cfRule type="expression" dxfId="1087" priority="14">
      <formula>F23&lt;0</formula>
    </cfRule>
  </conditionalFormatting>
  <conditionalFormatting sqref="I25:J25">
    <cfRule type="expression" dxfId="1086" priority="9">
      <formula>I25&gt;0</formula>
    </cfRule>
    <cfRule type="expression" dxfId="1085" priority="10">
      <formula>I25&lt;0</formula>
    </cfRule>
  </conditionalFormatting>
  <conditionalFormatting sqref="I26:J27">
    <cfRule type="expression" dxfId="1084" priority="7">
      <formula>I26&gt;0</formula>
    </cfRule>
    <cfRule type="expression" dxfId="1083" priority="8">
      <formula>I26&lt;0</formula>
    </cfRule>
  </conditionalFormatting>
  <conditionalFormatting sqref="K25:K27">
    <cfRule type="expression" dxfId="1082" priority="5">
      <formula>K25&gt;0</formula>
    </cfRule>
    <cfRule type="expression" dxfId="1081" priority="6">
      <formula>K25&lt;0</formula>
    </cfRule>
  </conditionalFormatting>
  <conditionalFormatting sqref="I23:J23">
    <cfRule type="expression" dxfId="1080" priority="3">
      <formula>I23&gt;0</formula>
    </cfRule>
    <cfRule type="expression" dxfId="107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89" activePane="bottomLeft" state="frozen"/>
      <selection activeCell="A2" sqref="A2"/>
      <selection pane="bottomLeft" activeCell="U111" sqref="U111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31.33</v>
      </c>
      <c r="R4" s="494">
        <v>-8.2000000000000007E-3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12532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7213.7100000000391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5761.4500000000407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0.85095745545045465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3.1918289179699972E-3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22.37857142857143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1165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1166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34.463000000000001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34.149700000000003</v>
      </c>
      <c r="U20" s="770">
        <v>43313</v>
      </c>
      <c r="V20" t="s">
        <v>1164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33.836399999999998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33.523099999999999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33.209800000000001</v>
      </c>
      <c r="V23" t="s">
        <v>1225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32.896499999999996</v>
      </c>
      <c r="V24" t="s">
        <v>1226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32.583199999999998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32.2699</v>
      </c>
      <c r="U26" s="1">
        <v>43339</v>
      </c>
      <c r="V26" t="s">
        <v>1283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31.956599999999998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31.6433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31.33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31.016699999999997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30.703399999999998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30.390099999999997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30.076799999999999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29.763499999999997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29.450199999999995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29.136900000000001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28.823599999999999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28.510300000000001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28.196999999999999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1185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1272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8" si="26">C116*(E116-D116)</f>
        <v>4727.9999999999991</v>
      </c>
      <c r="G116" s="39">
        <f t="shared" ref="G116:G118" si="27">D116*C116</f>
        <v>12984</v>
      </c>
      <c r="H116" s="222">
        <f t="shared" ref="H116:H118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1282</v>
      </c>
      <c r="J117" s="39"/>
      <c r="K117" s="39">
        <f>F117+$Q$10</f>
        <v>7113.8599999999988</v>
      </c>
      <c r="L117" s="39"/>
    </row>
    <row r="118" spans="1:12" x14ac:dyDescent="0.25">
      <c r="A118">
        <v>200</v>
      </c>
      <c r="B118" s="184">
        <v>43341</v>
      </c>
      <c r="C118" s="10">
        <v>400</v>
      </c>
      <c r="D118" s="39">
        <v>16.93</v>
      </c>
      <c r="E118" s="39">
        <v>31.59</v>
      </c>
      <c r="F118" s="39">
        <f t="shared" si="26"/>
        <v>5864</v>
      </c>
      <c r="G118" s="39">
        <f t="shared" si="27"/>
        <v>6772</v>
      </c>
      <c r="H118" s="222">
        <f t="shared" si="28"/>
        <v>0.8659184878913172</v>
      </c>
      <c r="I118" s="39"/>
      <c r="J118" s="39"/>
      <c r="K118" s="865">
        <f>F118+$Q$10</f>
        <v>7316.2599999999984</v>
      </c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78" priority="88">
      <formula>F87&gt;0</formula>
    </cfRule>
    <cfRule type="expression" dxfId="1077" priority="89">
      <formula>F87&lt;0</formula>
    </cfRule>
  </conditionalFormatting>
  <conditionalFormatting sqref="Q7">
    <cfRule type="expression" dxfId="1076" priority="76">
      <formula>Q7&gt;0</formula>
    </cfRule>
    <cfRule type="expression" dxfId="1075" priority="77">
      <formula>Q7&lt;0</formula>
    </cfRule>
  </conditionalFormatting>
  <conditionalFormatting sqref="Q8">
    <cfRule type="expression" dxfId="1074" priority="74">
      <formula>Q8&gt;0</formula>
    </cfRule>
    <cfRule type="expression" dxfId="1073" priority="75">
      <formula>Q8&lt;0</formula>
    </cfRule>
  </conditionalFormatting>
  <conditionalFormatting sqref="F126:F138">
    <cfRule type="expression" dxfId="1072" priority="72">
      <formula>F126&gt;0</formula>
    </cfRule>
    <cfRule type="expression" dxfId="1071" priority="73">
      <formula>F126&lt;0</formula>
    </cfRule>
  </conditionalFormatting>
  <conditionalFormatting sqref="H126:H138">
    <cfRule type="expression" dxfId="1070" priority="70">
      <formula>H126&gt;0</formula>
    </cfRule>
    <cfRule type="expression" dxfId="1069" priority="71">
      <formula>H126&lt;0</formula>
    </cfRule>
  </conditionalFormatting>
  <conditionalFormatting sqref="H142:H145">
    <cfRule type="expression" dxfId="1068" priority="66">
      <formula>H142&gt;0</formula>
    </cfRule>
    <cfRule type="expression" dxfId="1067" priority="67">
      <formula>H142&lt;0</formula>
    </cfRule>
  </conditionalFormatting>
  <conditionalFormatting sqref="F142:F145">
    <cfRule type="expression" dxfId="1066" priority="68">
      <formula>F142&gt;0</formula>
    </cfRule>
    <cfRule type="expression" dxfId="1065" priority="69">
      <formula>F142&lt;0</formula>
    </cfRule>
  </conditionalFormatting>
  <conditionalFormatting sqref="M168">
    <cfRule type="expression" dxfId="1064" priority="64">
      <formula>M168&gt;0</formula>
    </cfRule>
    <cfRule type="expression" dxfId="1063" priority="65">
      <formula>M168&lt;0</formula>
    </cfRule>
  </conditionalFormatting>
  <conditionalFormatting sqref="F39:F40 F47:F84">
    <cfRule type="expression" dxfId="1062" priority="62">
      <formula>F39&gt;0</formula>
    </cfRule>
    <cfRule type="expression" dxfId="1061" priority="63">
      <formula>F39&lt;0</formula>
    </cfRule>
  </conditionalFormatting>
  <conditionalFormatting sqref="H39:H40 H47:H84">
    <cfRule type="expression" dxfId="1060" priority="60">
      <formula>H39&gt;0</formula>
    </cfRule>
    <cfRule type="expression" dxfId="1059" priority="61">
      <formula>H39&lt;0</formula>
    </cfRule>
  </conditionalFormatting>
  <conditionalFormatting sqref="Q10">
    <cfRule type="expression" dxfId="1058" priority="58">
      <formula>Q10&gt;0</formula>
    </cfRule>
    <cfRule type="expression" dxfId="1057" priority="59">
      <formula>Q10&lt;0</formula>
    </cfRule>
  </conditionalFormatting>
  <conditionalFormatting sqref="F41:F46">
    <cfRule type="expression" dxfId="1056" priority="56">
      <formula>F41&gt;0</formula>
    </cfRule>
    <cfRule type="expression" dxfId="1055" priority="57">
      <formula>F41&lt;0</formula>
    </cfRule>
  </conditionalFormatting>
  <conditionalFormatting sqref="H41:H46">
    <cfRule type="expression" dxfId="1054" priority="54">
      <formula>H41&gt;0</formula>
    </cfRule>
    <cfRule type="expression" dxfId="1053" priority="55">
      <formula>H41&lt;0</formula>
    </cfRule>
  </conditionalFormatting>
  <conditionalFormatting sqref="K44:K51">
    <cfRule type="expression" dxfId="1052" priority="52">
      <formula>K44&gt;0</formula>
    </cfRule>
    <cfRule type="expression" dxfId="1051" priority="53">
      <formula>K44&lt;0</formula>
    </cfRule>
  </conditionalFormatting>
  <conditionalFormatting sqref="K52:K84">
    <cfRule type="expression" dxfId="1050" priority="50">
      <formula>K52&gt;0</formula>
    </cfRule>
    <cfRule type="expression" dxfId="1049" priority="51">
      <formula>K52&lt;0</formula>
    </cfRule>
  </conditionalFormatting>
  <conditionalFormatting sqref="F85:F86">
    <cfRule type="expression" dxfId="1048" priority="47">
      <formula>F85&gt;0</formula>
    </cfRule>
    <cfRule type="expression" dxfId="1047" priority="48">
      <formula>F85&lt;0</formula>
    </cfRule>
  </conditionalFormatting>
  <conditionalFormatting sqref="H85:H86">
    <cfRule type="expression" dxfId="1046" priority="45">
      <formula>H85&gt;0</formula>
    </cfRule>
    <cfRule type="expression" dxfId="1045" priority="46">
      <formula>H85&lt;0</formula>
    </cfRule>
  </conditionalFormatting>
  <conditionalFormatting sqref="K85:K86">
    <cfRule type="expression" dxfId="1044" priority="43">
      <formula>K85&gt;0</formula>
    </cfRule>
    <cfRule type="expression" dxfId="1043" priority="44">
      <formula>K85&lt;0</formula>
    </cfRule>
  </conditionalFormatting>
  <conditionalFormatting sqref="F95:F97 H95:H97 K95:K97">
    <cfRule type="expression" dxfId="1042" priority="39">
      <formula>F95&gt;0</formula>
    </cfRule>
    <cfRule type="expression" dxfId="1041" priority="40">
      <formula>F95&lt;0</formula>
    </cfRule>
  </conditionalFormatting>
  <conditionalFormatting sqref="L87:L93 L122:L123">
    <cfRule type="expression" dxfId="1040" priority="37">
      <formula>L87&gt;0</formula>
    </cfRule>
    <cfRule type="expression" dxfId="1039" priority="38">
      <formula>L87&lt;0</formula>
    </cfRule>
  </conditionalFormatting>
  <conditionalFormatting sqref="L44:L51">
    <cfRule type="expression" dxfId="1038" priority="35">
      <formula>L44&gt;0</formula>
    </cfRule>
    <cfRule type="expression" dxfId="1037" priority="36">
      <formula>L44&lt;0</formula>
    </cfRule>
  </conditionalFormatting>
  <conditionalFormatting sqref="L52:L84">
    <cfRule type="expression" dxfId="1036" priority="33">
      <formula>L52&gt;0</formula>
    </cfRule>
    <cfRule type="expression" dxfId="1035" priority="34">
      <formula>L52&lt;0</formula>
    </cfRule>
  </conditionalFormatting>
  <conditionalFormatting sqref="L85:L86">
    <cfRule type="expression" dxfId="1034" priority="31">
      <formula>L85&gt;0</formula>
    </cfRule>
    <cfRule type="expression" dxfId="1033" priority="32">
      <formula>L85&lt;0</formula>
    </cfRule>
  </conditionalFormatting>
  <conditionalFormatting sqref="L95:L97">
    <cfRule type="expression" dxfId="1032" priority="29">
      <formula>L95&gt;0</formula>
    </cfRule>
    <cfRule type="expression" dxfId="1031" priority="30">
      <formula>L95&lt;0</formula>
    </cfRule>
  </conditionalFormatting>
  <conditionalFormatting sqref="F104:F107 H104:H107">
    <cfRule type="expression" dxfId="1030" priority="27">
      <formula>F104&gt;0</formula>
    </cfRule>
    <cfRule type="expression" dxfId="1029" priority="28">
      <formula>F104&lt;0</formula>
    </cfRule>
  </conditionalFormatting>
  <conditionalFormatting sqref="K101:K103 F101:F103 H101:H103">
    <cfRule type="expression" dxfId="1028" priority="23">
      <formula>F101&gt;0</formula>
    </cfRule>
    <cfRule type="expression" dxfId="1027" priority="24">
      <formula>F101&lt;0</formula>
    </cfRule>
  </conditionalFormatting>
  <conditionalFormatting sqref="L101:L102">
    <cfRule type="expression" dxfId="1026" priority="21">
      <formula>L101&gt;0</formula>
    </cfRule>
    <cfRule type="expression" dxfId="1025" priority="22">
      <formula>L101&lt;0</formula>
    </cfRule>
  </conditionalFormatting>
  <conditionalFormatting sqref="K98:K100 F98:F100 H98:H100">
    <cfRule type="expression" dxfId="1024" priority="19">
      <formula>F98&gt;0</formula>
    </cfRule>
    <cfRule type="expression" dxfId="1023" priority="20">
      <formula>F98&lt;0</formula>
    </cfRule>
  </conditionalFormatting>
  <conditionalFormatting sqref="L99:L100">
    <cfRule type="expression" dxfId="1022" priority="17">
      <formula>L99&gt;0</formula>
    </cfRule>
    <cfRule type="expression" dxfId="1021" priority="18">
      <formula>L99&lt;0</formula>
    </cfRule>
  </conditionalFormatting>
  <conditionalFormatting sqref="H109:H112 F109:F112">
    <cfRule type="expression" dxfId="1020" priority="11">
      <formula>F109&gt;0</formula>
    </cfRule>
    <cfRule type="expression" dxfId="1019" priority="12">
      <formula>F109&lt;0</formula>
    </cfRule>
  </conditionalFormatting>
  <conditionalFormatting sqref="H113:H116 F113:F116">
    <cfRule type="expression" dxfId="1018" priority="7">
      <formula>F113&gt;0</formula>
    </cfRule>
    <cfRule type="expression" dxfId="1017" priority="8">
      <formula>F113&lt;0</formula>
    </cfRule>
  </conditionalFormatting>
  <conditionalFormatting sqref="K118:K120 F118:F120 H118:H120">
    <cfRule type="expression" dxfId="1016" priority="3">
      <formula>F118&gt;0</formula>
    </cfRule>
    <cfRule type="expression" dxfId="1015" priority="4">
      <formula>F118&lt;0</formula>
    </cfRule>
  </conditionalFormatting>
  <conditionalFormatting sqref="L119:L120">
    <cfRule type="expression" dxfId="1014" priority="1">
      <formula>L119&gt;0</formula>
    </cfRule>
    <cfRule type="expression" dxfId="1013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2" priority="9">
      <formula>F39&gt;0</formula>
    </cfRule>
    <cfRule type="expression" dxfId="1011" priority="10">
      <formula>F39&lt;0</formula>
    </cfRule>
  </conditionalFormatting>
  <conditionalFormatting sqref="F25:F38">
    <cfRule type="expression" dxfId="1010" priority="7">
      <formula>F25&gt;0</formula>
    </cfRule>
    <cfRule type="expression" dxfId="1009" priority="8">
      <formula>F25&lt;0</formula>
    </cfRule>
  </conditionalFormatting>
  <conditionalFormatting sqref="H25:H38">
    <cfRule type="expression" dxfId="1008" priority="5">
      <formula>H25&gt;0</formula>
    </cfRule>
    <cfRule type="expression" dxfId="1007" priority="6">
      <formula>H25&lt;0</formula>
    </cfRule>
  </conditionalFormatting>
  <conditionalFormatting sqref="Q7">
    <cfRule type="expression" dxfId="1006" priority="3">
      <formula>Q7&gt;0</formula>
    </cfRule>
    <cfRule type="expression" dxfId="1005" priority="4">
      <formula>Q7&lt;0</formula>
    </cfRule>
  </conditionalFormatting>
  <conditionalFormatting sqref="Q8">
    <cfRule type="expression" dxfId="1004" priority="1">
      <formula>Q8&gt;0</formula>
    </cfRule>
    <cfRule type="expression" dxfId="10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2" priority="29">
      <formula>F29&gt;0</formula>
    </cfRule>
    <cfRule type="expression" dxfId="1001" priority="30">
      <formula>F29&lt;0</formula>
    </cfRule>
  </conditionalFormatting>
  <conditionalFormatting sqref="Q7">
    <cfRule type="expression" dxfId="1000" priority="27">
      <formula>Q7&gt;0</formula>
    </cfRule>
    <cfRule type="expression" dxfId="999" priority="28">
      <formula>Q7&lt;0</formula>
    </cfRule>
  </conditionalFormatting>
  <conditionalFormatting sqref="Q8">
    <cfRule type="expression" dxfId="998" priority="25">
      <formula>Q8&gt;0</formula>
    </cfRule>
    <cfRule type="expression" dxfId="997" priority="26">
      <formula>Q8&lt;0</formula>
    </cfRule>
  </conditionalFormatting>
  <conditionalFormatting sqref="F96:F110">
    <cfRule type="expression" dxfId="996" priority="19">
      <formula>F96&gt;0</formula>
    </cfRule>
    <cfRule type="expression" dxfId="995" priority="20">
      <formula>F96&lt;0</formula>
    </cfRule>
  </conditionalFormatting>
  <conditionalFormatting sqref="H96:H110">
    <cfRule type="expression" dxfId="994" priority="17">
      <formula>H96&gt;0</formula>
    </cfRule>
    <cfRule type="expression" dxfId="993" priority="18">
      <formula>H96&lt;0</formula>
    </cfRule>
  </conditionalFormatting>
  <conditionalFormatting sqref="Q10">
    <cfRule type="expression" dxfId="992" priority="15">
      <formula>Q10&gt;0</formula>
    </cfRule>
    <cfRule type="expression" dxfId="991" priority="16">
      <formula>Q10&lt;0</formula>
    </cfRule>
  </conditionalFormatting>
  <conditionalFormatting sqref="L29:L38">
    <cfRule type="expression" dxfId="990" priority="9">
      <formula>L29&gt;0</formula>
    </cfRule>
    <cfRule type="expression" dxfId="989" priority="10">
      <formula>L29&lt;0</formula>
    </cfRule>
  </conditionalFormatting>
  <conditionalFormatting sqref="F27:F29 H27:H29 J25:K29">
    <cfRule type="expression" dxfId="988" priority="7">
      <formula>F25&gt;0</formula>
    </cfRule>
    <cfRule type="expression" dxfId="987" priority="8">
      <formula>F25&lt;0</formula>
    </cfRule>
  </conditionalFormatting>
  <conditionalFormatting sqref="L25:L29">
    <cfRule type="expression" dxfId="986" priority="5">
      <formula>L25&gt;0</formula>
    </cfRule>
    <cfRule type="expression" dxfId="985" priority="6">
      <formula>L25&lt;0</formula>
    </cfRule>
  </conditionalFormatting>
  <conditionalFormatting sqref="F25:F26">
    <cfRule type="expression" dxfId="984" priority="3">
      <formula>F25&gt;0</formula>
    </cfRule>
    <cfRule type="expression" dxfId="983" priority="4">
      <formula>F25&lt;0</formula>
    </cfRule>
  </conditionalFormatting>
  <conditionalFormatting sqref="H25:H26">
    <cfRule type="expression" dxfId="982" priority="1">
      <formula>H25&gt;0</formula>
    </cfRule>
    <cfRule type="expression" dxfId="9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99.789900000000003</v>
      </c>
      <c r="R4" s="495">
        <v>-1.0200000000000001E-2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3991.596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987.31600000000117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987.31600000000117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0.32863647862383061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2.2848003655680581E-2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1182</v>
      </c>
      <c r="W12" s="134"/>
    </row>
    <row r="13" spans="1:23" x14ac:dyDescent="0.25">
      <c r="H13" s="70"/>
      <c r="O13" s="11" t="s">
        <v>952</v>
      </c>
      <c r="Q13" s="2">
        <f>Q4/4.76</f>
        <v>20.964264705882353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109.76889000000001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108.77099100000001</v>
      </c>
      <c r="T20" s="1">
        <v>43304</v>
      </c>
      <c r="U20" s="475" t="s">
        <v>1200</v>
      </c>
      <c r="W20" s="134"/>
    </row>
    <row r="21" spans="1:23" x14ac:dyDescent="0.25">
      <c r="O21" s="81">
        <v>1.08</v>
      </c>
      <c r="P21" s="81">
        <f t="shared" si="1"/>
        <v>107.77309200000001</v>
      </c>
      <c r="W21" s="134"/>
    </row>
    <row r="22" spans="1:23" x14ac:dyDescent="0.25">
      <c r="O22" s="81">
        <v>1.07</v>
      </c>
      <c r="P22" s="81">
        <f t="shared" si="1"/>
        <v>106.77519300000002</v>
      </c>
      <c r="T22" s="156">
        <v>43306</v>
      </c>
      <c r="U22" t="s">
        <v>1201</v>
      </c>
      <c r="W22" s="134"/>
    </row>
    <row r="23" spans="1:23" x14ac:dyDescent="0.25">
      <c r="O23" s="81">
        <v>1.06</v>
      </c>
      <c r="P23" s="81">
        <f t="shared" si="1"/>
        <v>105.77729400000001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104.77939500000001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103.781496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102.783597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101.78569800000001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100.78779900000001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99.789900000000003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98.792000999999999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97.794101999999995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96.796203000000006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95.798304000000002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94.800404999999998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93.802505999999994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92.804607000000004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91.806708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90.808809000000011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89.810910000000007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0" priority="29">
      <formula>F60&gt;0</formula>
    </cfRule>
    <cfRule type="expression" dxfId="979" priority="30">
      <formula>F60&lt;0</formula>
    </cfRule>
  </conditionalFormatting>
  <conditionalFormatting sqref="Q7">
    <cfRule type="expression" dxfId="978" priority="27">
      <formula>Q7&gt;0</formula>
    </cfRule>
    <cfRule type="expression" dxfId="977" priority="28">
      <formula>Q7&lt;0</formula>
    </cfRule>
  </conditionalFormatting>
  <conditionalFormatting sqref="Q8">
    <cfRule type="expression" dxfId="976" priority="25">
      <formula>Q8&gt;0</formula>
    </cfRule>
    <cfRule type="expression" dxfId="975" priority="26">
      <formula>Q8&lt;0</formula>
    </cfRule>
  </conditionalFormatting>
  <conditionalFormatting sqref="F25:F29 F34:F59">
    <cfRule type="expression" dxfId="974" priority="23">
      <formula>F25&gt;0</formula>
    </cfRule>
    <cfRule type="expression" dxfId="973" priority="24">
      <formula>F25&lt;0</formula>
    </cfRule>
  </conditionalFormatting>
  <conditionalFormatting sqref="H25:H29 H34:H59">
    <cfRule type="expression" dxfId="972" priority="21">
      <formula>H25&gt;0</formula>
    </cfRule>
    <cfRule type="expression" dxfId="971" priority="22">
      <formula>H25&lt;0</formula>
    </cfRule>
  </conditionalFormatting>
  <conditionalFormatting sqref="F89:F110">
    <cfRule type="expression" dxfId="970" priority="19">
      <formula>F89&gt;0</formula>
    </cfRule>
    <cfRule type="expression" dxfId="969" priority="20">
      <formula>F89&lt;0</formula>
    </cfRule>
  </conditionalFormatting>
  <conditionalFormatting sqref="H89:H110">
    <cfRule type="expression" dxfId="968" priority="17">
      <formula>H89&gt;0</formula>
    </cfRule>
    <cfRule type="expression" dxfId="967" priority="18">
      <formula>H89&lt;0</formula>
    </cfRule>
  </conditionalFormatting>
  <conditionalFormatting sqref="Q10">
    <cfRule type="expression" dxfId="966" priority="15">
      <formula>Q10&gt;0</formula>
    </cfRule>
    <cfRule type="expression" dxfId="965" priority="16">
      <formula>Q10&lt;0</formula>
    </cfRule>
  </conditionalFormatting>
  <conditionalFormatting sqref="J25:J32 J34:J38">
    <cfRule type="expression" dxfId="964" priority="13">
      <formula>J25&gt;0</formula>
    </cfRule>
    <cfRule type="expression" dxfId="963" priority="14">
      <formula>J25&lt;0</formula>
    </cfRule>
  </conditionalFormatting>
  <conditionalFormatting sqref="K25:K30">
    <cfRule type="expression" dxfId="962" priority="11">
      <formula>K25&gt;0</formula>
    </cfRule>
    <cfRule type="expression" dxfId="961" priority="12">
      <formula>K25&lt;0</formula>
    </cfRule>
  </conditionalFormatting>
  <conditionalFormatting sqref="L25:L38">
    <cfRule type="expression" dxfId="960" priority="9">
      <formula>L25&gt;0</formula>
    </cfRule>
    <cfRule type="expression" dxfId="959" priority="10">
      <formula>L25&lt;0</formula>
    </cfRule>
  </conditionalFormatting>
  <conditionalFormatting sqref="F30:F33">
    <cfRule type="expression" dxfId="958" priority="7">
      <formula>F30&gt;0</formula>
    </cfRule>
    <cfRule type="expression" dxfId="957" priority="8">
      <formula>F30&lt;0</formula>
    </cfRule>
  </conditionalFormatting>
  <conditionalFormatting sqref="H30:H33">
    <cfRule type="expression" dxfId="956" priority="5">
      <formula>H30&gt;0</formula>
    </cfRule>
    <cfRule type="expression" dxfId="955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1193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1224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4" priority="49">
      <formula>Q7&gt;0</formula>
    </cfRule>
    <cfRule type="expression" dxfId="953" priority="50">
      <formula>Q7&lt;0</formula>
    </cfRule>
  </conditionalFormatting>
  <conditionalFormatting sqref="Q8">
    <cfRule type="expression" dxfId="952" priority="47">
      <formula>Q8&gt;0</formula>
    </cfRule>
    <cfRule type="expression" dxfId="951" priority="48">
      <formula>Q8&lt;0</formula>
    </cfRule>
  </conditionalFormatting>
  <conditionalFormatting sqref="F26:F38">
    <cfRule type="expression" dxfId="950" priority="45">
      <formula>F26&gt;0</formula>
    </cfRule>
    <cfRule type="expression" dxfId="949" priority="46">
      <formula>F26&lt;0</formula>
    </cfRule>
  </conditionalFormatting>
  <conditionalFormatting sqref="H26:H38">
    <cfRule type="expression" dxfId="948" priority="43">
      <formula>H26&gt;0</formula>
    </cfRule>
    <cfRule type="expression" dxfId="947" priority="44">
      <formula>H26&lt;0</formula>
    </cfRule>
  </conditionalFormatting>
  <conditionalFormatting sqref="H25">
    <cfRule type="expression" dxfId="946" priority="23">
      <formula>H25&gt;0</formula>
    </cfRule>
    <cfRule type="expression" dxfId="945" priority="24">
      <formula>H25&lt;0</formula>
    </cfRule>
  </conditionalFormatting>
  <conditionalFormatting sqref="Q10">
    <cfRule type="expression" dxfId="944" priority="37">
      <formula>Q10&gt;0</formula>
    </cfRule>
    <cfRule type="expression" dxfId="943" priority="38">
      <formula>Q10&lt;0</formula>
    </cfRule>
  </conditionalFormatting>
  <conditionalFormatting sqref="F25">
    <cfRule type="expression" dxfId="942" priority="25">
      <formula>F25&gt;0</formula>
    </cfRule>
    <cfRule type="expression" dxfId="941" priority="26">
      <formula>F25&lt;0</formula>
    </cfRule>
  </conditionalFormatting>
  <conditionalFormatting sqref="J65:K72">
    <cfRule type="expression" dxfId="940" priority="19">
      <formula>J65&gt;0</formula>
    </cfRule>
    <cfRule type="expression" dxfId="939" priority="20">
      <formula>J65&lt;0</formula>
    </cfRule>
  </conditionalFormatting>
  <conditionalFormatting sqref="F65:F83 F89">
    <cfRule type="expression" dxfId="938" priority="17">
      <formula>F65&gt;0</formula>
    </cfRule>
    <cfRule type="expression" dxfId="937" priority="18">
      <formula>F65&lt;0</formula>
    </cfRule>
  </conditionalFormatting>
  <conditionalFormatting sqref="H65:H83 H89">
    <cfRule type="expression" dxfId="936" priority="15">
      <formula>H65&gt;0</formula>
    </cfRule>
    <cfRule type="expression" dxfId="935" priority="16">
      <formula>H65&lt;0</formula>
    </cfRule>
  </conditionalFormatting>
  <conditionalFormatting sqref="J76:J78">
    <cfRule type="expression" dxfId="934" priority="13">
      <formula>J76&gt;0</formula>
    </cfRule>
    <cfRule type="expression" dxfId="933" priority="14">
      <formula>J76&lt;0</formula>
    </cfRule>
  </conditionalFormatting>
  <conditionalFormatting sqref="K76:K78">
    <cfRule type="expression" dxfId="932" priority="11">
      <formula>K76&gt;0</formula>
    </cfRule>
    <cfRule type="expression" dxfId="931" priority="12">
      <formula>K76&lt;0</formula>
    </cfRule>
  </conditionalFormatting>
  <conditionalFormatting sqref="L65:L78">
    <cfRule type="expression" dxfId="930" priority="9">
      <formula>L65&gt;0</formula>
    </cfRule>
    <cfRule type="expression" dxfId="929" priority="10">
      <formula>L65&lt;0</formula>
    </cfRule>
  </conditionalFormatting>
  <conditionalFormatting sqref="F84:F88">
    <cfRule type="expression" dxfId="928" priority="7">
      <formula>F84&gt;0</formula>
    </cfRule>
    <cfRule type="expression" dxfId="927" priority="8">
      <formula>F84&lt;0</formula>
    </cfRule>
  </conditionalFormatting>
  <conditionalFormatting sqref="H84:H88">
    <cfRule type="expression" dxfId="926" priority="5">
      <formula>H84&gt;0</formula>
    </cfRule>
    <cfRule type="expression" dxfId="925" priority="6">
      <formula>H84&lt;0</formula>
    </cfRule>
  </conditionalFormatting>
  <conditionalFormatting sqref="M65:M78">
    <cfRule type="expression" dxfId="924" priority="3">
      <formula>M65&gt;0</formula>
    </cfRule>
    <cfRule type="expression" dxfId="923" priority="4">
      <formula>M65&lt;0</formula>
    </cfRule>
  </conditionalFormatting>
  <conditionalFormatting sqref="M26:M31">
    <cfRule type="expression" dxfId="922" priority="1">
      <formula>M26&gt;0</formula>
    </cfRule>
    <cfRule type="expression" dxfId="92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5" activePane="bottomLeft" state="frozen"/>
      <selection activeCell="A2" sqref="A2"/>
      <selection pane="bottomLeft" activeCell="I12" sqref="I12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244</v>
      </c>
      <c r="AJ2">
        <f>$Q$2*$Q$4</f>
        <v>9016</v>
      </c>
      <c r="AK2">
        <f ca="1">AJ2*EXP(-$X$2 * AI2/365.25)</f>
        <v>18550.174873697757</v>
      </c>
      <c r="AM2" s="2">
        <f>Q10</f>
        <v>0</v>
      </c>
      <c r="AO2">
        <f ca="1" xml:space="preserve"> (SUM(AB:AB) - SUM(AE:AE) - SUM(AH:AH) - SUM(AK:AK))/SUM(AB:AB)</f>
        <v>-0.77400382265090895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29.244574999999976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244</v>
      </c>
      <c r="AJ3">
        <f t="shared" ref="AJ3:AJ17" si="11">$Q$2*$Q$4</f>
        <v>9016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22.54</v>
      </c>
      <c r="R4" s="495">
        <v>-5.0200000000000002E-2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244</v>
      </c>
      <c r="AJ4">
        <f t="shared" si="11"/>
        <v>9016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9016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244</v>
      </c>
      <c r="AJ5">
        <f t="shared" si="11"/>
        <v>9016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11697.829999999991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244</v>
      </c>
      <c r="AJ6">
        <f t="shared" si="11"/>
        <v>9016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-2681.8299999999908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244</v>
      </c>
      <c r="AJ7">
        <f t="shared" si="11"/>
        <v>9016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-2681.8299999999908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244</v>
      </c>
      <c r="AJ8">
        <f t="shared" si="11"/>
        <v>9016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-0.2292587599580429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244</v>
      </c>
      <c r="AJ9">
        <f t="shared" si="11"/>
        <v>9016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244</v>
      </c>
      <c r="AJ10">
        <f t="shared" si="11"/>
        <v>9016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4.6140195208518191E-2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244</v>
      </c>
      <c r="AJ11">
        <f t="shared" si="11"/>
        <v>9016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244</v>
      </c>
      <c r="AJ12">
        <f t="shared" si="11"/>
        <v>9016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13.258823529411764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244</v>
      </c>
      <c r="AJ13">
        <f t="shared" si="11"/>
        <v>9016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244</v>
      </c>
      <c r="AJ14">
        <f t="shared" si="11"/>
        <v>9016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244</v>
      </c>
      <c r="AJ15">
        <f t="shared" si="11"/>
        <v>9016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244</v>
      </c>
      <c r="AJ16">
        <f t="shared" si="11"/>
        <v>9016</v>
      </c>
    </row>
    <row r="17" spans="1:39" x14ac:dyDescent="0.25">
      <c r="B17" s="72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244</v>
      </c>
      <c r="AJ17">
        <f t="shared" si="11"/>
        <v>9016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24.794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24.5686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24.3432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24.117799999999999</v>
      </c>
      <c r="T22" s="156">
        <v>43288</v>
      </c>
      <c r="U22" t="s">
        <v>1162</v>
      </c>
      <c r="W22" s="134"/>
    </row>
    <row r="23" spans="1:39" x14ac:dyDescent="0.25">
      <c r="O23" s="81">
        <v>1.06</v>
      </c>
      <c r="P23" s="81">
        <f t="shared" si="13"/>
        <v>23.892399999999999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1297</v>
      </c>
      <c r="I24" s="18"/>
      <c r="J24" s="18"/>
      <c r="K24" s="18">
        <f>SUM(K2:K13)</f>
        <v>31515.870000000006</v>
      </c>
      <c r="L24" s="14"/>
      <c r="M24" s="18">
        <f>SUM(M2:M10)</f>
        <v>260</v>
      </c>
      <c r="O24" s="81">
        <v>1.05</v>
      </c>
      <c r="P24" s="81">
        <f t="shared" si="13"/>
        <v>23.667000000000002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23.441600000000001</v>
      </c>
      <c r="T25" s="156">
        <v>43318</v>
      </c>
      <c r="U25" t="s">
        <v>1167</v>
      </c>
      <c r="W25" s="134"/>
    </row>
    <row r="26" spans="1:39" x14ac:dyDescent="0.25">
      <c r="O26" s="81">
        <v>1.03</v>
      </c>
      <c r="P26" s="81">
        <f t="shared" si="13"/>
        <v>23.216200000000001</v>
      </c>
      <c r="W26" s="134"/>
    </row>
    <row r="27" spans="1:39" x14ac:dyDescent="0.25">
      <c r="O27" s="81">
        <v>1.02</v>
      </c>
      <c r="P27" s="81">
        <f t="shared" si="13"/>
        <v>22.9908</v>
      </c>
      <c r="T27" s="1">
        <v>43342</v>
      </c>
      <c r="U27" t="s">
        <v>1285</v>
      </c>
      <c r="W27" s="134"/>
    </row>
    <row r="28" spans="1:39" x14ac:dyDescent="0.25">
      <c r="O28" s="81">
        <v>1.01</v>
      </c>
      <c r="P28" s="81">
        <f t="shared" si="13"/>
        <v>22.7654</v>
      </c>
      <c r="U28" s="475" t="s">
        <v>1286</v>
      </c>
      <c r="W28" s="134"/>
    </row>
    <row r="29" spans="1:39" x14ac:dyDescent="0.25">
      <c r="O29" s="81">
        <v>1</v>
      </c>
      <c r="P29" s="81">
        <f t="shared" si="13"/>
        <v>22.54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22.314599999999999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22.089199999999998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21.863799999999998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21.638399999999997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21.412999999999997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21.1876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20.962199999999999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20.736799999999999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20.511399999999998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20.286000000000001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3" si="21">C70*(E70-D70)</f>
        <v>-2436</v>
      </c>
      <c r="G70" s="39">
        <f t="shared" ref="G70:G73" si="22">D70*C70</f>
        <v>11848</v>
      </c>
      <c r="H70" s="222">
        <f t="shared" ref="H70:H73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0" priority="25">
      <formula>F31&gt;0</formula>
    </cfRule>
    <cfRule type="expression" dxfId="919" priority="26">
      <formula>F31&lt;0</formula>
    </cfRule>
  </conditionalFormatting>
  <conditionalFormatting sqref="Q7">
    <cfRule type="expression" dxfId="918" priority="23">
      <formula>Q7&gt;0</formula>
    </cfRule>
    <cfRule type="expression" dxfId="917" priority="24">
      <formula>Q7&lt;0</formula>
    </cfRule>
  </conditionalFormatting>
  <conditionalFormatting sqref="Q8">
    <cfRule type="expression" dxfId="916" priority="21">
      <formula>Q8&gt;0</formula>
    </cfRule>
    <cfRule type="expression" dxfId="915" priority="22">
      <formula>Q8&lt;0</formula>
    </cfRule>
  </conditionalFormatting>
  <conditionalFormatting sqref="F105:F126">
    <cfRule type="expression" dxfId="914" priority="15">
      <formula>F105&gt;0</formula>
    </cfRule>
    <cfRule type="expression" dxfId="913" priority="16">
      <formula>F105&lt;0</formula>
    </cfRule>
  </conditionalFormatting>
  <conditionalFormatting sqref="H105:H126">
    <cfRule type="expression" dxfId="912" priority="13">
      <formula>H105&gt;0</formula>
    </cfRule>
    <cfRule type="expression" dxfId="911" priority="14">
      <formula>H105&lt;0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31:J44">
    <cfRule type="expression" dxfId="908" priority="9">
      <formula>J31&gt;0</formula>
    </cfRule>
    <cfRule type="expression" dxfId="907" priority="10">
      <formula>J31&lt;0</formula>
    </cfRule>
  </conditionalFormatting>
  <conditionalFormatting sqref="K31:K44">
    <cfRule type="expression" dxfId="906" priority="7">
      <formula>K31&gt;0</formula>
    </cfRule>
    <cfRule type="expression" dxfId="905" priority="8">
      <formula>K31&lt;0</formula>
    </cfRule>
  </conditionalFormatting>
  <conditionalFormatting sqref="L31:L44">
    <cfRule type="expression" dxfId="904" priority="5">
      <formula>L31&gt;0</formula>
    </cfRule>
    <cfRule type="expression" dxfId="903" priority="6">
      <formula>L31&lt;0</formula>
    </cfRule>
  </conditionalFormatting>
  <conditionalFormatting sqref="H66:H72 F66:F72">
    <cfRule type="expression" dxfId="902" priority="3">
      <formula>F66&gt;0</formula>
    </cfRule>
    <cfRule type="expression" dxfId="901" priority="4">
      <formula>F66&lt;0</formula>
    </cfRule>
  </conditionalFormatting>
  <conditionalFormatting sqref="H73:H76 F73:F76">
    <cfRule type="expression" dxfId="900" priority="1">
      <formula>F73&gt;0</formula>
    </cfRule>
    <cfRule type="expression" dxfId="89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8" priority="137">
      <formula>F30&gt;0</formula>
    </cfRule>
    <cfRule type="expression" dxfId="897" priority="138">
      <formula>F30&lt;0</formula>
    </cfRule>
  </conditionalFormatting>
  <conditionalFormatting sqref="H47:H58">
    <cfRule type="expression" dxfId="896" priority="129">
      <formula>H47&gt;0</formula>
    </cfRule>
    <cfRule type="expression" dxfId="895" priority="130">
      <formula>H47&lt;0</formula>
    </cfRule>
  </conditionalFormatting>
  <conditionalFormatting sqref="H59">
    <cfRule type="expression" dxfId="894" priority="119">
      <formula>H59&gt;0</formula>
    </cfRule>
    <cfRule type="expression" dxfId="893" priority="120">
      <formula>H59&lt;0</formula>
    </cfRule>
  </conditionalFormatting>
  <conditionalFormatting sqref="H60">
    <cfRule type="expression" dxfId="892" priority="115">
      <formula>H60&gt;0</formula>
    </cfRule>
    <cfRule type="expression" dxfId="891" priority="116">
      <formula>H60&lt;0</formula>
    </cfRule>
  </conditionalFormatting>
  <conditionalFormatting sqref="H61:H66">
    <cfRule type="expression" dxfId="890" priority="111">
      <formula>H61&gt;0</formula>
    </cfRule>
    <cfRule type="expression" dxfId="889" priority="112">
      <formula>H61&lt;0</formula>
    </cfRule>
  </conditionalFormatting>
  <conditionalFormatting sqref="Q8">
    <cfRule type="expression" dxfId="888" priority="95">
      <formula>Q8&gt;0</formula>
    </cfRule>
    <cfRule type="expression" dxfId="887" priority="96">
      <formula>Q8&lt;0</formula>
    </cfRule>
  </conditionalFormatting>
  <conditionalFormatting sqref="Q7">
    <cfRule type="expression" dxfId="886" priority="97">
      <formula>Q7&gt;0</formula>
    </cfRule>
    <cfRule type="expression" dxfId="885" priority="98">
      <formula>Q7&lt;0</formula>
    </cfRule>
  </conditionalFormatting>
  <conditionalFormatting sqref="F178 H178">
    <cfRule type="expression" dxfId="884" priority="93">
      <formula>F178&gt;0</formula>
    </cfRule>
    <cfRule type="expression" dxfId="883" priority="94">
      <formula>F178&lt;0</formula>
    </cfRule>
  </conditionalFormatting>
  <conditionalFormatting sqref="Q10">
    <cfRule type="expression" dxfId="882" priority="87">
      <formula>Q10&gt;0</formula>
    </cfRule>
    <cfRule type="expression" dxfId="881" priority="88">
      <formula>Q10&lt;0</formula>
    </cfRule>
  </conditionalFormatting>
  <conditionalFormatting sqref="Q9">
    <cfRule type="expression" dxfId="880" priority="81">
      <formula>Q9&gt;0</formula>
    </cfRule>
    <cfRule type="expression" dxfId="879" priority="82">
      <formula>Q9&lt;0</formula>
    </cfRule>
  </conditionalFormatting>
  <conditionalFormatting sqref="F201:F248">
    <cfRule type="expression" dxfId="878" priority="41">
      <formula>F201&gt;0</formula>
    </cfRule>
    <cfRule type="expression" dxfId="877" priority="42">
      <formula>F201&lt;0</formula>
    </cfRule>
  </conditionalFormatting>
  <conditionalFormatting sqref="H201:H248">
    <cfRule type="expression" dxfId="876" priority="39">
      <formula>H201&gt;0</formula>
    </cfRule>
    <cfRule type="expression" dxfId="875" priority="40">
      <formula>H201&lt;0</formula>
    </cfRule>
  </conditionalFormatting>
  <conditionalFormatting sqref="J208">
    <cfRule type="expression" dxfId="874" priority="37">
      <formula>J208&gt;0</formula>
    </cfRule>
    <cfRule type="expression" dxfId="873" priority="38">
      <formula>J208&lt;0</formula>
    </cfRule>
  </conditionalFormatting>
  <conditionalFormatting sqref="J214:J215">
    <cfRule type="expression" dxfId="872" priority="35">
      <formula>J214&gt;0</formula>
    </cfRule>
    <cfRule type="expression" dxfId="871" priority="36">
      <formula>J214&lt;0</formula>
    </cfRule>
  </conditionalFormatting>
  <conditionalFormatting sqref="J216">
    <cfRule type="expression" dxfId="870" priority="33">
      <formula>J216&gt;0</formula>
    </cfRule>
    <cfRule type="expression" dxfId="869" priority="34">
      <formula>J216&lt;0</formula>
    </cfRule>
  </conditionalFormatting>
  <conditionalFormatting sqref="J217:J219 J221:J224">
    <cfRule type="expression" dxfId="868" priority="31">
      <formula>J217&gt;0</formula>
    </cfRule>
    <cfRule type="expression" dxfId="867" priority="32">
      <formula>J217&lt;0</formula>
    </cfRule>
  </conditionalFormatting>
  <conditionalFormatting sqref="K208">
    <cfRule type="expression" dxfId="866" priority="29">
      <formula>K208&gt;0</formula>
    </cfRule>
    <cfRule type="expression" dxfId="865" priority="30">
      <formula>K208&lt;0</formula>
    </cfRule>
  </conditionalFormatting>
  <conditionalFormatting sqref="K214:K215">
    <cfRule type="expression" dxfId="864" priority="27">
      <formula>K214&gt;0</formula>
    </cfRule>
    <cfRule type="expression" dxfId="863" priority="28">
      <formula>K214&lt;0</formula>
    </cfRule>
  </conditionalFormatting>
  <conditionalFormatting sqref="K216">
    <cfRule type="expression" dxfId="862" priority="25">
      <formula>K216&gt;0</formula>
    </cfRule>
    <cfRule type="expression" dxfId="861" priority="26">
      <formula>K216&lt;0</formula>
    </cfRule>
  </conditionalFormatting>
  <conditionalFormatting sqref="K217:K224">
    <cfRule type="expression" dxfId="860" priority="23">
      <formula>K217&gt;0</formula>
    </cfRule>
    <cfRule type="expression" dxfId="859" priority="24">
      <formula>K217&lt;0</formula>
    </cfRule>
  </conditionalFormatting>
  <conditionalFormatting sqref="L208">
    <cfRule type="expression" dxfId="858" priority="21">
      <formula>L208&gt;0</formula>
    </cfRule>
    <cfRule type="expression" dxfId="857" priority="22">
      <formula>L208&lt;0</formula>
    </cfRule>
  </conditionalFormatting>
  <conditionalFormatting sqref="L214:L215">
    <cfRule type="expression" dxfId="856" priority="19">
      <formula>L214&gt;0</formula>
    </cfRule>
    <cfRule type="expression" dxfId="855" priority="20">
      <formula>L214&lt;0</formula>
    </cfRule>
  </conditionalFormatting>
  <conditionalFormatting sqref="L216">
    <cfRule type="expression" dxfId="854" priority="17">
      <formula>L216&gt;0</formula>
    </cfRule>
    <cfRule type="expression" dxfId="853" priority="18">
      <formula>L216&lt;0</formula>
    </cfRule>
  </conditionalFormatting>
  <conditionalFormatting sqref="L217:L224">
    <cfRule type="expression" dxfId="852" priority="15">
      <formula>L217&gt;0</formula>
    </cfRule>
    <cfRule type="expression" dxfId="851" priority="16">
      <formula>L217&lt;0</formula>
    </cfRule>
  </conditionalFormatting>
  <conditionalFormatting sqref="K225">
    <cfRule type="expression" dxfId="850" priority="13">
      <formula>K225&gt;0</formula>
    </cfRule>
    <cfRule type="expression" dxfId="849" priority="14">
      <formula>K225&lt;0</formula>
    </cfRule>
  </conditionalFormatting>
  <conditionalFormatting sqref="L225:L232">
    <cfRule type="expression" dxfId="848" priority="11">
      <formula>L225&gt;0</formula>
    </cfRule>
    <cfRule type="expression" dxfId="847" priority="12">
      <formula>L225&lt;0</formula>
    </cfRule>
  </conditionalFormatting>
  <conditionalFormatting sqref="K226">
    <cfRule type="expression" dxfId="846" priority="9">
      <formula>K226&gt;0</formula>
    </cfRule>
    <cfRule type="expression" dxfId="845" priority="10">
      <formula>K226&lt;0</formula>
    </cfRule>
  </conditionalFormatting>
  <conditionalFormatting sqref="K227">
    <cfRule type="expression" dxfId="844" priority="7">
      <formula>K227&gt;0</formula>
    </cfRule>
    <cfRule type="expression" dxfId="843" priority="8">
      <formula>K227&lt;0</formula>
    </cfRule>
  </conditionalFormatting>
  <conditionalFormatting sqref="K228:K248">
    <cfRule type="expression" dxfId="842" priority="5">
      <formula>K228&gt;0</formula>
    </cfRule>
    <cfRule type="expression" dxfId="841" priority="6">
      <formula>K228&lt;0</formula>
    </cfRule>
  </conditionalFormatting>
  <conditionalFormatting sqref="L233:L237">
    <cfRule type="expression" dxfId="840" priority="3">
      <formula>L233&gt;0</formula>
    </cfRule>
    <cfRule type="expression" dxfId="839" priority="4">
      <formula>L233&lt;0</formula>
    </cfRule>
  </conditionalFormatting>
  <conditionalFormatting sqref="L238:L243">
    <cfRule type="expression" dxfId="838" priority="1">
      <formula>L238&gt;0</formula>
    </cfRule>
    <cfRule type="expression" dxfId="83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6" priority="11">
      <formula>F27&gt;0</formula>
    </cfRule>
    <cfRule type="expression" dxfId="835" priority="12">
      <formula>F27&lt;0</formula>
    </cfRule>
  </conditionalFormatting>
  <conditionalFormatting sqref="H27:H29">
    <cfRule type="expression" dxfId="834" priority="9">
      <formula>H27&gt;0</formula>
    </cfRule>
    <cfRule type="expression" dxfId="833" priority="10">
      <formula>H27&lt;0</formula>
    </cfRule>
  </conditionalFormatting>
  <conditionalFormatting sqref="F23:F26">
    <cfRule type="expression" dxfId="832" priority="7">
      <formula>F23&gt;0</formula>
    </cfRule>
    <cfRule type="expression" dxfId="831" priority="8">
      <formula>F23&lt;0</formula>
    </cfRule>
  </conditionalFormatting>
  <conditionalFormatting sqref="H23:H26">
    <cfRule type="expression" dxfId="830" priority="5">
      <formula>H23&gt;0</formula>
    </cfRule>
    <cfRule type="expression" dxfId="829" priority="6">
      <formula>H23&lt;0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4" priority="7">
      <formula>F21&gt;0</formula>
    </cfRule>
    <cfRule type="expression" dxfId="823" priority="8">
      <formula>F21&lt;0</formula>
    </cfRule>
  </conditionalFormatting>
  <conditionalFormatting sqref="F22">
    <cfRule type="expression" dxfId="822" priority="5">
      <formula>F22&gt;0</formula>
    </cfRule>
    <cfRule type="expression" dxfId="821" priority="6">
      <formula>F22&lt;0</formula>
    </cfRule>
  </conditionalFormatting>
  <conditionalFormatting sqref="Q8">
    <cfRule type="expression" dxfId="820" priority="1">
      <formula>Q8&gt;0</formula>
    </cfRule>
    <cfRule type="expression" dxfId="819" priority="2">
      <formula>Q8&lt;0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6" priority="17">
      <formula>F38&gt;0</formula>
    </cfRule>
    <cfRule type="expression" dxfId="815" priority="18">
      <formula>F38&lt;0</formula>
    </cfRule>
  </conditionalFormatting>
  <conditionalFormatting sqref="H38:H72">
    <cfRule type="expression" dxfId="814" priority="9">
      <formula>H38&gt;0</formula>
    </cfRule>
    <cfRule type="expression" dxfId="813" priority="10">
      <formula>H38&lt;0</formula>
    </cfRule>
  </conditionalFormatting>
  <conditionalFormatting sqref="F21:F37">
    <cfRule type="expression" dxfId="812" priority="7">
      <formula>F21&gt;0</formula>
    </cfRule>
    <cfRule type="expression" dxfId="811" priority="8">
      <formula>F21&lt;0</formula>
    </cfRule>
  </conditionalFormatting>
  <conditionalFormatting sqref="H21:H37">
    <cfRule type="expression" dxfId="810" priority="5">
      <formula>H21&gt;0</formula>
    </cfRule>
    <cfRule type="expression" dxfId="809" priority="6">
      <formula>H21&lt;0</formula>
    </cfRule>
  </conditionalFormatting>
  <conditionalFormatting sqref="Q8">
    <cfRule type="expression" dxfId="808" priority="1">
      <formula>Q8&gt;0</formula>
    </cfRule>
    <cfRule type="expression" dxfId="807" priority="2">
      <formula>Q8&lt;0</formula>
    </cfRule>
  </conditionalFormatting>
  <conditionalFormatting sqref="Q7">
    <cfRule type="expression" dxfId="806" priority="3">
      <formula>Q7&gt;0</formula>
    </cfRule>
    <cfRule type="expression" dxfId="80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4" priority="11">
      <formula>F24&gt;0</formula>
    </cfRule>
    <cfRule type="expression" dxfId="803" priority="12">
      <formula>F24&lt;0</formula>
    </cfRule>
  </conditionalFormatting>
  <conditionalFormatting sqref="H27:H30">
    <cfRule type="expression" dxfId="802" priority="9">
      <formula>H27&gt;0</formula>
    </cfRule>
    <cfRule type="expression" dxfId="801" priority="10">
      <formula>H27&lt;0</formula>
    </cfRule>
  </conditionalFormatting>
  <conditionalFormatting sqref="F25">
    <cfRule type="expression" dxfId="800" priority="7">
      <formula>F25&gt;0</formula>
    </cfRule>
    <cfRule type="expression" dxfId="799" priority="8">
      <formula>F25&lt;0</formula>
    </cfRule>
  </conditionalFormatting>
  <conditionalFormatting sqref="H24:H26">
    <cfRule type="expression" dxfId="798" priority="5">
      <formula>H24&gt;0</formula>
    </cfRule>
    <cfRule type="expression" dxfId="797" priority="6">
      <formula>H24&lt;0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2" priority="17">
      <formula>F28&gt;0</formula>
    </cfRule>
    <cfRule type="expression" dxfId="791" priority="18">
      <formula>F28&lt;0</formula>
    </cfRule>
  </conditionalFormatting>
  <conditionalFormatting sqref="F28 F33:F35">
    <cfRule type="expression" dxfId="790" priority="19">
      <formula>F28&gt;0</formula>
    </cfRule>
    <cfRule type="expression" dxfId="789" priority="20">
      <formula>F28&lt;0</formula>
    </cfRule>
  </conditionalFormatting>
  <conditionalFormatting sqref="H28 H33:H35">
    <cfRule type="expression" dxfId="788" priority="15">
      <formula>H28&gt;0</formula>
    </cfRule>
    <cfRule type="expression" dxfId="787" priority="16">
      <formula>H28&lt;0</formula>
    </cfRule>
  </conditionalFormatting>
  <conditionalFormatting sqref="F21:F27">
    <cfRule type="expression" dxfId="786" priority="13">
      <formula>F21&gt;0</formula>
    </cfRule>
    <cfRule type="expression" dxfId="785" priority="14">
      <formula>F21&lt;0</formula>
    </cfRule>
  </conditionalFormatting>
  <conditionalFormatting sqref="H21:H27">
    <cfRule type="expression" dxfId="784" priority="11">
      <formula>H21&gt;0</formula>
    </cfRule>
    <cfRule type="expression" dxfId="783" priority="12">
      <formula>H21&lt;0</formula>
    </cfRule>
  </conditionalFormatting>
  <conditionalFormatting sqref="Q8">
    <cfRule type="expression" dxfId="782" priority="7">
      <formula>Q8&gt;0</formula>
    </cfRule>
    <cfRule type="expression" dxfId="781" priority="8">
      <formula>Q8&lt;0</formula>
    </cfRule>
  </conditionalFormatting>
  <conditionalFormatting sqref="Q7">
    <cfRule type="expression" dxfId="780" priority="9">
      <formula>Q7&gt;0</formula>
    </cfRule>
    <cfRule type="expression" dxfId="779" priority="10">
      <formula>Q7&lt;0</formula>
    </cfRule>
  </conditionalFormatting>
  <conditionalFormatting sqref="F29:F32">
    <cfRule type="expression" dxfId="778" priority="5">
      <formula>F29&gt;0</formula>
    </cfRule>
    <cfRule type="expression" dxfId="777" priority="6">
      <formula>F29&lt;0</formula>
    </cfRule>
  </conditionalFormatting>
  <conditionalFormatting sqref="H29:H32">
    <cfRule type="expression" dxfId="776" priority="3">
      <formula>H29&gt;0</formula>
    </cfRule>
    <cfRule type="expression" dxfId="775" priority="4">
      <formula>H29&lt;0</formula>
    </cfRule>
  </conditionalFormatting>
  <conditionalFormatting sqref="M37">
    <cfRule type="expression" dxfId="774" priority="1">
      <formula>M37&gt;0</formula>
    </cfRule>
    <cfRule type="expression" dxfId="77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2" priority="47">
      <formula>F26&gt;0</formula>
    </cfRule>
    <cfRule type="expression" dxfId="77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0" priority="35">
      <formula>F22&gt;0</formula>
    </cfRule>
    <cfRule type="expression" dxfId="769" priority="36">
      <formula>F22&lt;0</formula>
    </cfRule>
  </conditionalFormatting>
  <conditionalFormatting sqref="H22:H25">
    <cfRule type="expression" dxfId="768" priority="33">
      <formula>H22&gt;0</formula>
    </cfRule>
    <cfRule type="expression" dxfId="767" priority="34">
      <formula>H22&lt;0</formula>
    </cfRule>
  </conditionalFormatting>
  <conditionalFormatting sqref="Q8">
    <cfRule type="expression" dxfId="766" priority="29">
      <formula>Q8&gt;0</formula>
    </cfRule>
    <cfRule type="expression" dxfId="765" priority="30">
      <formula>Q8&lt;0</formula>
    </cfRule>
  </conditionalFormatting>
  <conditionalFormatting sqref="Q7">
    <cfRule type="expression" dxfId="764" priority="31">
      <formula>Q7&gt;0</formula>
    </cfRule>
    <cfRule type="expression" dxfId="763" priority="32">
      <formula>Q7&lt;0</formula>
    </cfRule>
  </conditionalFormatting>
  <conditionalFormatting sqref="F72:F74">
    <cfRule type="expression" dxfId="762" priority="27">
      <formula>F72&gt;0</formula>
    </cfRule>
    <cfRule type="expression" dxfId="761" priority="28">
      <formula>F72&lt;0</formula>
    </cfRule>
  </conditionalFormatting>
  <conditionalFormatting sqref="F75:F82">
    <cfRule type="expression" dxfId="760" priority="23">
      <formula>F75&gt;0</formula>
    </cfRule>
    <cfRule type="expression" dxfId="759" priority="24">
      <formula>F75&lt;0</formula>
    </cfRule>
  </conditionalFormatting>
  <conditionalFormatting sqref="F75:F82">
    <cfRule type="expression" dxfId="758" priority="25">
      <formula>F75&gt;0</formula>
    </cfRule>
    <cfRule type="expression" dxfId="757" priority="26">
      <formula>F75&lt;0</formula>
    </cfRule>
  </conditionalFormatting>
  <conditionalFormatting sqref="H72:H82">
    <cfRule type="expression" dxfId="756" priority="21">
      <formula>H72&gt;0</formula>
    </cfRule>
    <cfRule type="expression" dxfId="755" priority="22">
      <formula>H72&lt;0</formula>
    </cfRule>
  </conditionalFormatting>
  <conditionalFormatting sqref="F68:F71">
    <cfRule type="expression" dxfId="754" priority="19">
      <formula>F68&gt;0</formula>
    </cfRule>
    <cfRule type="expression" dxfId="753" priority="20">
      <formula>F68&lt;0</formula>
    </cfRule>
  </conditionalFormatting>
  <conditionalFormatting sqref="H68:H71">
    <cfRule type="expression" dxfId="752" priority="17">
      <formula>H68&gt;0</formula>
    </cfRule>
    <cfRule type="expression" dxfId="751" priority="18">
      <formula>H68&lt;0</formula>
    </cfRule>
  </conditionalFormatting>
  <conditionalFormatting sqref="Q10">
    <cfRule type="expression" dxfId="750" priority="15">
      <formula>Q10&gt;0</formula>
    </cfRule>
    <cfRule type="expression" dxfId="749" priority="16">
      <formula>Q10&lt;0</formula>
    </cfRule>
  </conditionalFormatting>
  <conditionalFormatting sqref="H43 F43">
    <cfRule type="expression" dxfId="748" priority="11">
      <formula>F43&gt;0</formula>
    </cfRule>
    <cfRule type="expression" dxfId="747" priority="12">
      <formula>F43&lt;0</formula>
    </cfRule>
  </conditionalFormatting>
  <conditionalFormatting sqref="H37:H39 F37:F39">
    <cfRule type="expression" dxfId="746" priority="9">
      <formula>F37&gt;0</formula>
    </cfRule>
    <cfRule type="expression" dxfId="745" priority="10">
      <formula>F37&lt;0</formula>
    </cfRule>
  </conditionalFormatting>
  <conditionalFormatting sqref="H35:H36 F35:F36">
    <cfRule type="expression" dxfId="744" priority="7">
      <formula>F35&gt;0</formula>
    </cfRule>
    <cfRule type="expression" dxfId="743" priority="8">
      <formula>F35&lt;0</formula>
    </cfRule>
  </conditionalFormatting>
  <conditionalFormatting sqref="H41:H42 F41:F42 J40:J41">
    <cfRule type="expression" dxfId="742" priority="5">
      <formula>F40&gt;0</formula>
    </cfRule>
    <cfRule type="expression" dxfId="741" priority="6">
      <formula>F40&lt;0</formula>
    </cfRule>
  </conditionalFormatting>
  <conditionalFormatting sqref="H40 F40">
    <cfRule type="expression" dxfId="740" priority="3">
      <formula>F40&gt;0</formula>
    </cfRule>
    <cfRule type="expression" dxfId="739" priority="4">
      <formula>F40&lt;0</formula>
    </cfRule>
  </conditionalFormatting>
  <conditionalFormatting sqref="J42:J45">
    <cfRule type="expression" dxfId="738" priority="1">
      <formula>J42&gt;0</formula>
    </cfRule>
    <cfRule type="expression" dxfId="73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6" priority="29">
      <formula>F40&gt;0</formula>
    </cfRule>
    <cfRule type="expression" dxfId="735" priority="30">
      <formula>F40&lt;0</formula>
    </cfRule>
  </conditionalFormatting>
  <conditionalFormatting sqref="F40:F45">
    <cfRule type="expression" dxfId="734" priority="31">
      <formula>F40&gt;0</formula>
    </cfRule>
    <cfRule type="expression" dxfId="733" priority="32">
      <formula>F40&lt;0</formula>
    </cfRule>
  </conditionalFormatting>
  <conditionalFormatting sqref="H40:H45">
    <cfRule type="expression" dxfId="732" priority="27">
      <formula>H40&gt;0</formula>
    </cfRule>
    <cfRule type="expression" dxfId="731" priority="28">
      <formula>H40&lt;0</formula>
    </cfRule>
  </conditionalFormatting>
  <conditionalFormatting sqref="F23:F39">
    <cfRule type="expression" dxfId="730" priority="13">
      <formula>F23&gt;0</formula>
    </cfRule>
    <cfRule type="expression" dxfId="729" priority="14">
      <formula>F23&lt;0</formula>
    </cfRule>
  </conditionalFormatting>
  <conditionalFormatting sqref="H23:H39">
    <cfRule type="expression" dxfId="728" priority="11">
      <formula>H23&gt;0</formula>
    </cfRule>
    <cfRule type="expression" dxfId="727" priority="12">
      <formula>H23&lt;0</formula>
    </cfRule>
  </conditionalFormatting>
  <conditionalFormatting sqref="Q7">
    <cfRule type="expression" dxfId="726" priority="9">
      <formula>Q7&gt;0</formula>
    </cfRule>
    <cfRule type="expression" dxfId="725" priority="10">
      <formula>Q7&lt;0</formula>
    </cfRule>
  </conditionalFormatting>
  <conditionalFormatting sqref="Q8">
    <cfRule type="expression" dxfId="724" priority="7">
      <formula>Q8&gt;0</formula>
    </cfRule>
    <cfRule type="expression" dxfId="723" priority="8">
      <formula>Q8&lt;0</formula>
    </cfRule>
  </conditionalFormatting>
  <conditionalFormatting sqref="Q10">
    <cfRule type="expression" dxfId="722" priority="1">
      <formula>Q10&gt;0</formula>
    </cfRule>
    <cfRule type="expression" dxfId="7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0" priority="39">
      <formula>Q12&gt;0</formula>
    </cfRule>
    <cfRule type="expression" dxfId="7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8" priority="33">
      <formula>F25&gt;0</formula>
    </cfRule>
    <cfRule type="expression" dxfId="717" priority="34">
      <formula>F25&lt;0</formula>
    </cfRule>
  </conditionalFormatting>
  <conditionalFormatting sqref="F30">
    <cfRule type="expression" dxfId="716" priority="31">
      <formula>F30&gt;0</formula>
    </cfRule>
    <cfRule type="expression" dxfId="715" priority="32">
      <formula>F30&lt;0</formula>
    </cfRule>
  </conditionalFormatting>
  <conditionalFormatting sqref="F31">
    <cfRule type="expression" dxfId="714" priority="29">
      <formula>F31&gt;0</formula>
    </cfRule>
    <cfRule type="expression" dxfId="713" priority="30">
      <formula>F31&lt;0</formula>
    </cfRule>
  </conditionalFormatting>
  <conditionalFormatting sqref="F32:F34">
    <cfRule type="expression" dxfId="712" priority="27">
      <formula>F32&gt;0</formula>
    </cfRule>
    <cfRule type="expression" dxfId="711" priority="28">
      <formula>F32&lt;0</formula>
    </cfRule>
  </conditionalFormatting>
  <conditionalFormatting sqref="H25:H29">
    <cfRule type="expression" dxfId="710" priority="25">
      <formula>H25&gt;0</formula>
    </cfRule>
    <cfRule type="expression" dxfId="709" priority="26">
      <formula>H25&lt;0</formula>
    </cfRule>
  </conditionalFormatting>
  <conditionalFormatting sqref="H30">
    <cfRule type="expression" dxfId="708" priority="23">
      <formula>H30&gt;0</formula>
    </cfRule>
    <cfRule type="expression" dxfId="707" priority="24">
      <formula>H30&lt;0</formula>
    </cfRule>
  </conditionalFormatting>
  <conditionalFormatting sqref="H31">
    <cfRule type="expression" dxfId="706" priority="21">
      <formula>H31&gt;0</formula>
    </cfRule>
    <cfRule type="expression" dxfId="705" priority="22">
      <formula>H31&lt;0</formula>
    </cfRule>
  </conditionalFormatting>
  <conditionalFormatting sqref="H32:H34">
    <cfRule type="expression" dxfId="704" priority="19">
      <formula>H32&gt;0</formula>
    </cfRule>
    <cfRule type="expression" dxfId="703" priority="20">
      <formula>H32&lt;0</formula>
    </cfRule>
  </conditionalFormatting>
  <conditionalFormatting sqref="F35">
    <cfRule type="expression" dxfId="702" priority="17">
      <formula>F35&gt;0</formula>
    </cfRule>
    <cfRule type="expression" dxfId="701" priority="18">
      <formula>F35&lt;0</formula>
    </cfRule>
  </conditionalFormatting>
  <conditionalFormatting sqref="H35">
    <cfRule type="expression" dxfId="700" priority="15">
      <formula>H35&gt;0</formula>
    </cfRule>
    <cfRule type="expression" dxfId="699" priority="16">
      <formula>H35&lt;0</formula>
    </cfRule>
  </conditionalFormatting>
  <conditionalFormatting sqref="F36">
    <cfRule type="expression" dxfId="698" priority="13">
      <formula>F36&gt;0</formula>
    </cfRule>
    <cfRule type="expression" dxfId="697" priority="14">
      <formula>F36&lt;0</formula>
    </cfRule>
  </conditionalFormatting>
  <conditionalFormatting sqref="H36">
    <cfRule type="expression" dxfId="696" priority="11">
      <formula>H36&gt;0</formula>
    </cfRule>
    <cfRule type="expression" dxfId="695" priority="12">
      <formula>H36&lt;0</formula>
    </cfRule>
  </conditionalFormatting>
  <conditionalFormatting sqref="H23:H24">
    <cfRule type="expression" dxfId="694" priority="5">
      <formula>H23&gt;0</formula>
    </cfRule>
    <cfRule type="expression" dxfId="693" priority="6">
      <formula>H23&lt;0</formula>
    </cfRule>
  </conditionalFormatting>
  <conditionalFormatting sqref="F23:F24">
    <cfRule type="expression" dxfId="692" priority="7">
      <formula>F23&gt;0</formula>
    </cfRule>
    <cfRule type="expression" dxfId="691" priority="8">
      <formula>F23&lt;0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58.459899999999998</v>
      </c>
      <c r="R4" s="475">
        <v>-8.5000000000000006E-3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2338.3959999999997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2950.6959999999954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1346.1159999999936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1.3565888660458594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2.9421877218400991E-2</v>
      </c>
      <c r="R11">
        <v>0.43</v>
      </c>
      <c r="T11" s="83">
        <v>43294</v>
      </c>
      <c r="U11" t="s">
        <v>1175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1265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12.933606194690267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64.305890000000005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63.721291000000001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63.136692000000004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62.552092999999999</v>
      </c>
      <c r="W20" s="2"/>
      <c r="X20" s="134"/>
    </row>
    <row r="21" spans="1:33" x14ac:dyDescent="0.25">
      <c r="P21" s="81">
        <v>1.06</v>
      </c>
      <c r="Q21" s="81">
        <f t="shared" si="2"/>
        <v>61.967494000000002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61.382894999999998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60.798296000000001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60.213696999999996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59.629097999999999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59.044498999999995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58.459899999999998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57.875301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57.290701999999996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56.706102999999999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56.121503999999995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55.536904999999997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54.952305999999993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54.367707000000003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53.783107999999999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53.198509000000001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52.613909999999997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1254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6" priority="69">
      <formula>J8&gt;0</formula>
    </cfRule>
    <cfRule type="expression" dxfId="685" priority="70">
      <formula>J8&lt;0</formula>
    </cfRule>
  </conditionalFormatting>
  <conditionalFormatting sqref="Q7">
    <cfRule type="expression" dxfId="684" priority="71">
      <formula>Q7&gt;0</formula>
    </cfRule>
    <cfRule type="expression" dxfId="683" priority="72">
      <formula>Q7&lt;0</formula>
    </cfRule>
  </conditionalFormatting>
  <conditionalFormatting sqref="M62">
    <cfRule type="expression" dxfId="682" priority="59">
      <formula>M62&gt;0</formula>
    </cfRule>
    <cfRule type="expression" dxfId="681" priority="60">
      <formula>M62&lt;0</formula>
    </cfRule>
  </conditionalFormatting>
  <conditionalFormatting sqref="M62">
    <cfRule type="expression" dxfId="680" priority="61">
      <formula>M62&gt;0</formula>
    </cfRule>
    <cfRule type="expression" dxfId="679" priority="62">
      <formula>M62&lt;0</formula>
    </cfRule>
  </conditionalFormatting>
  <conditionalFormatting sqref="F24:F55">
    <cfRule type="expression" dxfId="678" priority="47">
      <formula>F24&gt;0</formula>
    </cfRule>
    <cfRule type="expression" dxfId="677" priority="48">
      <formula>F24&lt;0</formula>
    </cfRule>
  </conditionalFormatting>
  <conditionalFormatting sqref="F24:F55">
    <cfRule type="expression" dxfId="676" priority="49">
      <formula>F24&gt;0</formula>
    </cfRule>
    <cfRule type="expression" dxfId="675" priority="50">
      <formula>F24&lt;0</formula>
    </cfRule>
  </conditionalFormatting>
  <conditionalFormatting sqref="H24:H55">
    <cfRule type="expression" dxfId="674" priority="45">
      <formula>H24&gt;0</formula>
    </cfRule>
    <cfRule type="expression" dxfId="673" priority="46">
      <formula>H24&lt;0</formula>
    </cfRule>
  </conditionalFormatting>
  <conditionalFormatting sqref="J27:J38">
    <cfRule type="expression" dxfId="672" priority="15">
      <formula>J27&gt;0</formula>
    </cfRule>
    <cfRule type="expression" dxfId="671" priority="16">
      <formula>J27&lt;0</formula>
    </cfRule>
  </conditionalFormatting>
  <conditionalFormatting sqref="J27:J38">
    <cfRule type="expression" dxfId="670" priority="17">
      <formula>J27&gt;0</formula>
    </cfRule>
    <cfRule type="expression" dxfId="669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8" priority="11">
      <formula>J39&gt;0</formula>
    </cfRule>
    <cfRule type="expression" dxfId="667" priority="12">
      <formula>J39&lt;0</formula>
    </cfRule>
  </conditionalFormatting>
  <conditionalFormatting sqref="J39">
    <cfRule type="expression" dxfId="666" priority="13">
      <formula>J39&gt;0</formula>
    </cfRule>
    <cfRule type="expression" dxfId="665" priority="14">
      <formula>J39&lt;0</formula>
    </cfRule>
  </conditionalFormatting>
  <conditionalFormatting sqref="J51:J56">
    <cfRule type="expression" dxfId="664" priority="1">
      <formula>J51&gt;0</formula>
    </cfRule>
    <cfRule type="expression" dxfId="663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2" priority="66">
      <formula>F22&gt;0</formula>
    </cfRule>
    <cfRule type="expression" dxfId="66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0" priority="53">
      <formula>F41&gt;0</formula>
    </cfRule>
    <cfRule type="expression" dxfId="659" priority="54">
      <formula>F41&lt;0</formula>
    </cfRule>
  </conditionalFormatting>
  <conditionalFormatting sqref="F41">
    <cfRule type="expression" dxfId="658" priority="57">
      <formula>F41&gt;0</formula>
    </cfRule>
    <cfRule type="expression" dxfId="657" priority="58">
      <formula>F41&lt;0</formula>
    </cfRule>
  </conditionalFormatting>
  <conditionalFormatting sqref="H41">
    <cfRule type="expression" dxfId="656" priority="35">
      <formula>H41&gt;0</formula>
    </cfRule>
    <cfRule type="expression" dxfId="655" priority="36">
      <formula>H41&lt;0</formula>
    </cfRule>
  </conditionalFormatting>
  <conditionalFormatting sqref="F89:F95">
    <cfRule type="expression" dxfId="654" priority="29">
      <formula>F89&gt;0</formula>
    </cfRule>
    <cfRule type="expression" dxfId="653" priority="30">
      <formula>F89&lt;0</formula>
    </cfRule>
  </conditionalFormatting>
  <conditionalFormatting sqref="F96:F110">
    <cfRule type="expression" dxfId="652" priority="25">
      <formula>F96&gt;0</formula>
    </cfRule>
    <cfRule type="expression" dxfId="651" priority="26">
      <formula>F96&lt;0</formula>
    </cfRule>
  </conditionalFormatting>
  <conditionalFormatting sqref="F96:F110">
    <cfRule type="expression" dxfId="650" priority="27">
      <formula>F96&gt;0</formula>
    </cfRule>
    <cfRule type="expression" dxfId="649" priority="28">
      <formula>F96&lt;0</formula>
    </cfRule>
  </conditionalFormatting>
  <conditionalFormatting sqref="H89:H100">
    <cfRule type="expression" dxfId="648" priority="23">
      <formula>H89&gt;0</formula>
    </cfRule>
    <cfRule type="expression" dxfId="647" priority="24">
      <formula>H89&lt;0</formula>
    </cfRule>
  </conditionalFormatting>
  <conditionalFormatting sqref="H101">
    <cfRule type="expression" dxfId="646" priority="21">
      <formula>H101&gt;0</formula>
    </cfRule>
    <cfRule type="expression" dxfId="645" priority="22">
      <formula>H101&lt;0</formula>
    </cfRule>
  </conditionalFormatting>
  <conditionalFormatting sqref="F111:F116">
    <cfRule type="expression" dxfId="644" priority="19">
      <formula>F111&gt;0</formula>
    </cfRule>
    <cfRule type="expression" dxfId="643" priority="20">
      <formula>F111&lt;0</formula>
    </cfRule>
  </conditionalFormatting>
  <conditionalFormatting sqref="H103:H116">
    <cfRule type="expression" dxfId="642" priority="17">
      <formula>H103&gt;0</formula>
    </cfRule>
    <cfRule type="expression" dxfId="641" priority="18">
      <formula>H103&lt;0</formula>
    </cfRule>
  </conditionalFormatting>
  <conditionalFormatting sqref="H102">
    <cfRule type="expression" dxfId="640" priority="15">
      <formula>H102&gt;0</formula>
    </cfRule>
    <cfRule type="expression" dxfId="639" priority="16">
      <formula>H102&lt;0</formula>
    </cfRule>
  </conditionalFormatting>
  <conditionalFormatting sqref="M42">
    <cfRule type="expression" dxfId="638" priority="13">
      <formula>M42&gt;0</formula>
    </cfRule>
    <cfRule type="expression" dxfId="637" priority="14">
      <formula>M42&lt;0</formula>
    </cfRule>
  </conditionalFormatting>
  <conditionalFormatting sqref="Q7">
    <cfRule type="expression" dxfId="636" priority="9">
      <formula>Q7&gt;0</formula>
    </cfRule>
    <cfRule type="expression" dxfId="635" priority="10">
      <formula>Q7&lt;0</formula>
    </cfRule>
  </conditionalFormatting>
  <conditionalFormatting sqref="Q8">
    <cfRule type="expression" dxfId="634" priority="7">
      <formula>Q8&gt;0</formula>
    </cfRule>
    <cfRule type="expression" dxfId="633" priority="8">
      <formula>Q8&lt;0</formula>
    </cfRule>
  </conditionalFormatting>
  <conditionalFormatting sqref="F117:F130 H117:H130">
    <cfRule type="expression" dxfId="632" priority="1">
      <formula>F117&gt;0</formula>
    </cfRule>
    <cfRule type="expression" dxfId="63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1179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0" priority="84">
      <formula>F7&gt;0</formula>
    </cfRule>
    <cfRule type="expression" dxfId="629" priority="85">
      <formula>F7&lt;0</formula>
    </cfRule>
  </conditionalFormatting>
  <conditionalFormatting sqref="Q8">
    <cfRule type="expression" dxfId="628" priority="82">
      <formula>Q8&gt;0</formula>
    </cfRule>
    <cfRule type="expression" dxfId="627" priority="83">
      <formula>Q8&lt;0</formula>
    </cfRule>
  </conditionalFormatting>
  <conditionalFormatting sqref="F29:F36">
    <cfRule type="expression" dxfId="626" priority="62">
      <formula>F29&gt;0</formula>
    </cfRule>
    <cfRule type="expression" dxfId="625" priority="63">
      <formula>F29&lt;0</formula>
    </cfRule>
  </conditionalFormatting>
  <conditionalFormatting sqref="J32:J38">
    <cfRule type="expression" dxfId="624" priority="57">
      <formula>J32&gt;0</formula>
    </cfRule>
    <cfRule type="expression" dxfId="623" priority="58">
      <formula>J32&lt;0</formula>
    </cfRule>
  </conditionalFormatting>
  <conditionalFormatting sqref="M42">
    <cfRule type="expression" dxfId="622" priority="55">
      <formula>M42&gt;0</formula>
    </cfRule>
    <cfRule type="expression" dxfId="621" priority="56">
      <formula>M42&lt;0</formula>
    </cfRule>
  </conditionalFormatting>
  <conditionalFormatting sqref="F98:F134 H98:H134 H137:H142 F137:F142 F144:F153 H144:H153">
    <cfRule type="expression" dxfId="620" priority="53">
      <formula>F98&gt;0</formula>
    </cfRule>
    <cfRule type="expression" dxfId="619" priority="54">
      <formula>F98&lt;0</formula>
    </cfRule>
  </conditionalFormatting>
  <conditionalFormatting sqref="F90:F97">
    <cfRule type="expression" dxfId="618" priority="51">
      <formula>F90&gt;0</formula>
    </cfRule>
    <cfRule type="expression" dxfId="617" priority="52">
      <formula>F90&lt;0</formula>
    </cfRule>
  </conditionalFormatting>
  <conditionalFormatting sqref="H90:H97">
    <cfRule type="expression" dxfId="616" priority="49">
      <formula>H90&gt;0</formula>
    </cfRule>
    <cfRule type="expression" dxfId="615" priority="50">
      <formula>H90&lt;0</formula>
    </cfRule>
  </conditionalFormatting>
  <conditionalFormatting sqref="F135:F136 H135:H136">
    <cfRule type="expression" dxfId="614" priority="47">
      <formula>F135&gt;0</formula>
    </cfRule>
    <cfRule type="expression" dxfId="613" priority="48">
      <formula>F135&lt;0</formula>
    </cfRule>
  </conditionalFormatting>
  <conditionalFormatting sqref="H143 F143">
    <cfRule type="expression" dxfId="612" priority="45">
      <formula>F143&gt;0</formula>
    </cfRule>
    <cfRule type="expression" dxfId="611" priority="46">
      <formula>F143&lt;0</formula>
    </cfRule>
  </conditionalFormatting>
  <conditionalFormatting sqref="F154:F161">
    <cfRule type="expression" dxfId="610" priority="31">
      <formula>F154&gt;0</formula>
    </cfRule>
    <cfRule type="expression" dxfId="609" priority="32">
      <formula>F154&lt;0</formula>
    </cfRule>
  </conditionalFormatting>
  <conditionalFormatting sqref="H154:H161">
    <cfRule type="expression" dxfId="608" priority="29">
      <formula>H154&gt;0</formula>
    </cfRule>
    <cfRule type="expression" dxfId="607" priority="30">
      <formula>H154&lt;0</formula>
    </cfRule>
  </conditionalFormatting>
  <conditionalFormatting sqref="Q10">
    <cfRule type="expression" dxfId="606" priority="27">
      <formula>Q10&gt;0</formula>
    </cfRule>
    <cfRule type="expression" dxfId="605" priority="28">
      <formula>Q10&lt;0</formula>
    </cfRule>
  </conditionalFormatting>
  <conditionalFormatting sqref="F37:F38">
    <cfRule type="expression" dxfId="604" priority="25">
      <formula>F37&gt;0</formula>
    </cfRule>
    <cfRule type="expression" dxfId="603" priority="26">
      <formula>F37&lt;0</formula>
    </cfRule>
  </conditionalFormatting>
  <conditionalFormatting sqref="H37:H38">
    <cfRule type="expression" dxfId="602" priority="23">
      <formula>H37&gt;0</formula>
    </cfRule>
    <cfRule type="expression" dxfId="601" priority="24">
      <formula>H37&lt;0</formula>
    </cfRule>
  </conditionalFormatting>
  <conditionalFormatting sqref="F167">
    <cfRule type="expression" dxfId="600" priority="21">
      <formula>F167&gt;0</formula>
    </cfRule>
    <cfRule type="expression" dxfId="599" priority="22">
      <formula>F167&lt;0</formula>
    </cfRule>
  </conditionalFormatting>
  <conditionalFormatting sqref="F168:F179">
    <cfRule type="expression" dxfId="598" priority="19">
      <formula>F168&gt;0</formula>
    </cfRule>
    <cfRule type="expression" dxfId="597" priority="20">
      <formula>F168&lt;0</formula>
    </cfRule>
  </conditionalFormatting>
  <conditionalFormatting sqref="H167:H179">
    <cfRule type="expression" dxfId="596" priority="17">
      <formula>H167&gt;0</formula>
    </cfRule>
    <cfRule type="expression" dxfId="595" priority="18">
      <formula>H167&lt;0</formula>
    </cfRule>
  </conditionalFormatting>
  <conditionalFormatting sqref="J175:J197 J201">
    <cfRule type="expression" dxfId="594" priority="15">
      <formula>J175&gt;0</formula>
    </cfRule>
    <cfRule type="expression" dxfId="593" priority="16">
      <formula>J175&lt;0</formula>
    </cfRule>
  </conditionalFormatting>
  <conditionalFormatting sqref="F180:F197 F201">
    <cfRule type="expression" dxfId="592" priority="13">
      <formula>F180&gt;0</formula>
    </cfRule>
    <cfRule type="expression" dxfId="591" priority="14">
      <formula>F180&lt;0</formula>
    </cfRule>
  </conditionalFormatting>
  <conditionalFormatting sqref="H180:H197 H201">
    <cfRule type="expression" dxfId="590" priority="11">
      <formula>H180&gt;0</formula>
    </cfRule>
    <cfRule type="expression" dxfId="589" priority="12">
      <formula>H180&lt;0</formula>
    </cfRule>
  </conditionalFormatting>
  <conditionalFormatting sqref="I32:J35">
    <cfRule type="expression" dxfId="588" priority="9">
      <formula>I32&gt;0</formula>
    </cfRule>
    <cfRule type="expression" dxfId="587" priority="10">
      <formula>I32&lt;0</formula>
    </cfRule>
  </conditionalFormatting>
  <conditionalFormatting sqref="F198:F200">
    <cfRule type="expression" dxfId="586" priority="7">
      <formula>F198&gt;0</formula>
    </cfRule>
    <cfRule type="expression" dxfId="585" priority="8">
      <formula>F198&lt;0</formula>
    </cfRule>
  </conditionalFormatting>
  <conditionalFormatting sqref="H198:H200">
    <cfRule type="expression" dxfId="584" priority="5">
      <formula>H198&gt;0</formula>
    </cfRule>
    <cfRule type="expression" dxfId="583" priority="6">
      <formula>H198&lt;0</formula>
    </cfRule>
  </conditionalFormatting>
  <conditionalFormatting sqref="J198:J200">
    <cfRule type="expression" dxfId="582" priority="3">
      <formula>J198&gt;0</formula>
    </cfRule>
    <cfRule type="expression" dxfId="581" priority="4">
      <formula>J198&lt;0</formula>
    </cfRule>
  </conditionalFormatting>
  <conditionalFormatting sqref="F202:F211 H202:H211 J202:J211">
    <cfRule type="expression" dxfId="580" priority="1">
      <formula>F202&gt;0</formula>
    </cfRule>
    <cfRule type="expression" dxfId="57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8" priority="80">
      <formula>Q7&gt;0</formula>
    </cfRule>
    <cfRule type="expression" dxfId="577" priority="81">
      <formula>Q7&lt;0</formula>
    </cfRule>
  </conditionalFormatting>
  <conditionalFormatting sqref="Q8">
    <cfRule type="expression" dxfId="576" priority="78">
      <formula>Q8&gt;0</formula>
    </cfRule>
    <cfRule type="expression" dxfId="575" priority="79">
      <formula>Q8&lt;0</formula>
    </cfRule>
  </conditionalFormatting>
  <conditionalFormatting sqref="F29:F43">
    <cfRule type="expression" dxfId="574" priority="62">
      <formula>F29&gt;0</formula>
    </cfRule>
    <cfRule type="expression" dxfId="573" priority="63">
      <formula>F29&lt;0</formula>
    </cfRule>
  </conditionalFormatting>
  <conditionalFormatting sqref="H45 H47:H48 H50:H51 H53 H29:H43">
    <cfRule type="expression" dxfId="572" priority="60">
      <formula>H29&gt;0</formula>
    </cfRule>
    <cfRule type="expression" dxfId="571" priority="61">
      <formula>H29&lt;0</formula>
    </cfRule>
  </conditionalFormatting>
  <conditionalFormatting sqref="J35">
    <cfRule type="expression" dxfId="570" priority="56">
      <formula>J35&gt;0</formula>
    </cfRule>
    <cfRule type="expression" dxfId="569" priority="57">
      <formula>J35&lt;0</formula>
    </cfRule>
  </conditionalFormatting>
  <conditionalFormatting sqref="J36:J37">
    <cfRule type="expression" dxfId="568" priority="54">
      <formula>J36&gt;0</formula>
    </cfRule>
    <cfRule type="expression" dxfId="567" priority="55">
      <formula>J36&lt;0</formula>
    </cfRule>
  </conditionalFormatting>
  <conditionalFormatting sqref="J38:J45 J48 J51">
    <cfRule type="expression" dxfId="566" priority="52">
      <formula>J38&gt;0</formula>
    </cfRule>
    <cfRule type="expression" dxfId="56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4" priority="49">
      <formula>M59&gt;0</formula>
    </cfRule>
    <cfRule type="expression" dxfId="563" priority="50">
      <formula>M59&lt;0</formula>
    </cfRule>
  </conditionalFormatting>
  <conditionalFormatting sqref="Q10">
    <cfRule type="expression" dxfId="562" priority="47">
      <formula>Q10&gt;0</formula>
    </cfRule>
    <cfRule type="expression" dxfId="561" priority="48">
      <formula>Q10&lt;0</formula>
    </cfRule>
  </conditionalFormatting>
  <conditionalFormatting sqref="F84:F103">
    <cfRule type="expression" dxfId="560" priority="45">
      <formula>F84&gt;0</formula>
    </cfRule>
    <cfRule type="expression" dxfId="559" priority="46">
      <formula>F84&lt;0</formula>
    </cfRule>
  </conditionalFormatting>
  <conditionalFormatting sqref="H107 H84:H103">
    <cfRule type="expression" dxfId="558" priority="43">
      <formula>H84&gt;0</formula>
    </cfRule>
    <cfRule type="expression" dxfId="557" priority="44">
      <formula>H84&lt;0</formula>
    </cfRule>
  </conditionalFormatting>
  <conditionalFormatting sqref="J89">
    <cfRule type="expression" dxfId="556" priority="41">
      <formula>J89&gt;0</formula>
    </cfRule>
    <cfRule type="expression" dxfId="555" priority="42">
      <formula>J89&lt;0</formula>
    </cfRule>
  </conditionalFormatting>
  <conditionalFormatting sqref="J90:J95">
    <cfRule type="expression" dxfId="554" priority="39">
      <formula>J90&gt;0</formula>
    </cfRule>
    <cfRule type="expression" dxfId="553" priority="40">
      <formula>J90&lt;0</formula>
    </cfRule>
  </conditionalFormatting>
  <conditionalFormatting sqref="J96:J97">
    <cfRule type="expression" dxfId="552" priority="37">
      <formula>J96&gt;0</formula>
    </cfRule>
    <cfRule type="expression" dxfId="551" priority="38">
      <formula>J96&lt;0</formula>
    </cfRule>
  </conditionalFormatting>
  <conditionalFormatting sqref="J98:J104">
    <cfRule type="expression" dxfId="550" priority="35">
      <formula>J98&gt;0</formula>
    </cfRule>
    <cfRule type="expression" dxfId="549" priority="36">
      <formula>J98&lt;0</formula>
    </cfRule>
  </conditionalFormatting>
  <conditionalFormatting sqref="J25">
    <cfRule type="expression" dxfId="548" priority="31">
      <formula>J25&gt;0</formula>
    </cfRule>
    <cfRule type="expression" dxfId="547" priority="32">
      <formula>J25&lt;0</formula>
    </cfRule>
  </conditionalFormatting>
  <conditionalFormatting sqref="F105:F106">
    <cfRule type="expression" dxfId="546" priority="29">
      <formula>F105&gt;0</formula>
    </cfRule>
    <cfRule type="expression" dxfId="545" priority="30">
      <formula>F105&lt;0</formula>
    </cfRule>
  </conditionalFormatting>
  <conditionalFormatting sqref="H105:H106">
    <cfRule type="expression" dxfId="544" priority="27">
      <formula>H105&gt;0</formula>
    </cfRule>
    <cfRule type="expression" dxfId="543" priority="28">
      <formula>H105&lt;0</formula>
    </cfRule>
  </conditionalFormatting>
  <conditionalFormatting sqref="J105">
    <cfRule type="expression" dxfId="542" priority="25">
      <formula>J105&gt;0</formula>
    </cfRule>
    <cfRule type="expression" dxfId="541" priority="26">
      <formula>J105&lt;0</formula>
    </cfRule>
  </conditionalFormatting>
  <conditionalFormatting sqref="J106">
    <cfRule type="expression" dxfId="540" priority="23">
      <formula>J106&gt;0</formula>
    </cfRule>
    <cfRule type="expression" dxfId="539" priority="24">
      <formula>J106&lt;0</formula>
    </cfRule>
  </conditionalFormatting>
  <conditionalFormatting sqref="F24 F27:F28">
    <cfRule type="expression" dxfId="538" priority="21">
      <formula>F24&gt;0</formula>
    </cfRule>
    <cfRule type="expression" dxfId="537" priority="22">
      <formula>F24&lt;0</formula>
    </cfRule>
  </conditionalFormatting>
  <conditionalFormatting sqref="H24:H28">
    <cfRule type="expression" dxfId="536" priority="19">
      <formula>H24&gt;0</formula>
    </cfRule>
    <cfRule type="expression" dxfId="535" priority="20">
      <formula>H24&lt;0</formula>
    </cfRule>
  </conditionalFormatting>
  <conditionalFormatting sqref="J26:J34">
    <cfRule type="expression" dxfId="534" priority="17">
      <formula>J26&gt;0</formula>
    </cfRule>
    <cfRule type="expression" dxfId="533" priority="18">
      <formula>J26&lt;0</formula>
    </cfRule>
  </conditionalFormatting>
  <conditionalFormatting sqref="F113">
    <cfRule type="expression" dxfId="532" priority="15">
      <formula>F113&gt;0</formula>
    </cfRule>
    <cfRule type="expression" dxfId="531" priority="16">
      <formula>F113&lt;0</formula>
    </cfRule>
  </conditionalFormatting>
  <conditionalFormatting sqref="H113">
    <cfRule type="expression" dxfId="530" priority="13">
      <formula>H113&gt;0</formula>
    </cfRule>
    <cfRule type="expression" dxfId="529" priority="14">
      <formula>H113&lt;0</formula>
    </cfRule>
  </conditionalFormatting>
  <conditionalFormatting sqref="J109">
    <cfRule type="expression" dxfId="528" priority="11">
      <formula>J109&gt;0</formula>
    </cfRule>
    <cfRule type="expression" dxfId="527" priority="12">
      <formula>J109&lt;0</formula>
    </cfRule>
  </conditionalFormatting>
  <conditionalFormatting sqref="F108:F112">
    <cfRule type="expression" dxfId="526" priority="9">
      <formula>F108&gt;0</formula>
    </cfRule>
    <cfRule type="expression" dxfId="525" priority="10">
      <formula>F108&lt;0</formula>
    </cfRule>
  </conditionalFormatting>
  <conditionalFormatting sqref="H108:H112">
    <cfRule type="expression" dxfId="524" priority="7">
      <formula>H108&gt;0</formula>
    </cfRule>
    <cfRule type="expression" dxfId="523" priority="8">
      <formula>H108&lt;0</formula>
    </cfRule>
  </conditionalFormatting>
  <conditionalFormatting sqref="J110:J113">
    <cfRule type="expression" dxfId="522" priority="5">
      <formula>J110&gt;0</formula>
    </cfRule>
    <cfRule type="expression" dxfId="521" priority="6">
      <formula>J110&lt;0</formula>
    </cfRule>
  </conditionalFormatting>
  <conditionalFormatting sqref="F25:F26">
    <cfRule type="expression" dxfId="520" priority="3">
      <formula>F25&gt;0</formula>
    </cfRule>
    <cfRule type="expression" dxfId="519" priority="4">
      <formula>F25&lt;0</formula>
    </cfRule>
  </conditionalFormatting>
  <conditionalFormatting sqref="Q9">
    <cfRule type="expression" dxfId="518" priority="1">
      <formula>Q9&gt;0</formula>
    </cfRule>
    <cfRule type="expression" dxfId="51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21.86</v>
      </c>
      <c r="R4" s="223">
        <v>-2.8400000000000002E-2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21860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-3861.5599999999945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-3936.5799999999945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-0.1526008486396257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4.2086001829826171E-2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1275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8.5725490196078429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24.046000000000003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23.827400000000001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23.608800000000002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23.3902</v>
      </c>
    </row>
    <row r="23" spans="1:21" x14ac:dyDescent="0.25">
      <c r="A23" s="873" t="s">
        <v>1234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23.171600000000002</v>
      </c>
      <c r="T23" s="1">
        <v>43128</v>
      </c>
      <c r="U23" t="s">
        <v>894</v>
      </c>
    </row>
    <row r="24" spans="1:21" x14ac:dyDescent="0.25">
      <c r="A24" s="87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22.952999999999999</v>
      </c>
    </row>
    <row r="25" spans="1:21" x14ac:dyDescent="0.25">
      <c r="A25" s="87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22.734400000000001</v>
      </c>
    </row>
    <row r="26" spans="1:21" x14ac:dyDescent="0.25">
      <c r="A26" s="87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22.515799999999999</v>
      </c>
    </row>
    <row r="27" spans="1:21" x14ac:dyDescent="0.25">
      <c r="A27" s="87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22.2972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22.078599999999998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21.86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21.641400000000001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21.422799999999999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21.2042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20.985599999999998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20.766999999999999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20.548399999999997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20.329800000000002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20.1112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19.892600000000002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19.673999999999999</v>
      </c>
      <c r="U39" t="s">
        <v>1220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1231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1230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1235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1236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1242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1258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f t="shared" ref="K69:K85" si="11">F69+$Q$10</f>
        <v>-3355.0800000000013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f t="shared" si="11"/>
        <v>-4210.08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f t="shared" si="11"/>
        <v>-2964.3339999999989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f t="shared" si="11"/>
        <v>-2674.5459999999994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1148</v>
      </c>
      <c r="J73" s="39"/>
      <c r="K73" s="39">
        <f t="shared" si="11"/>
        <v>-2254.58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f t="shared" si="11"/>
        <v>-2178.9799999999991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f t="shared" si="11"/>
        <v>-2497.1620000000007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f t="shared" si="11"/>
        <v>-2728.9799999999987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f t="shared" si="11"/>
        <v>-2303.7800000000007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f t="shared" si="11"/>
        <v>-2805.630000000001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f t="shared" si="11"/>
        <v>-4142.41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f t="shared" si="11"/>
        <v>-4902.4200000000019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f t="shared" si="11"/>
        <v>-5536.3799999999992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f t="shared" si="11"/>
        <v>-5894.9800000000014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f t="shared" si="11"/>
        <v>-4604.9800000000014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f t="shared" si="11"/>
        <v>-4296.49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f t="shared" si="11"/>
        <v>-3971.5800000000017</v>
      </c>
      <c r="L85" s="193">
        <v>8.5299999999999994</v>
      </c>
    </row>
    <row r="86" spans="1:13" x14ac:dyDescent="0.25">
      <c r="A86">
        <v>0</v>
      </c>
      <c r="B86" s="184">
        <v>43341</v>
      </c>
      <c r="C86" s="10">
        <v>1000</v>
      </c>
      <c r="D86" s="39">
        <v>25.796600000000002</v>
      </c>
      <c r="E86" s="39">
        <v>22.5</v>
      </c>
      <c r="F86" s="39">
        <f t="shared" ref="F86" si="12">C86*(E86-D86)</f>
        <v>-3296.6000000000017</v>
      </c>
      <c r="G86" s="39">
        <f t="shared" ref="G86" si="13">D86*C86</f>
        <v>25796.600000000002</v>
      </c>
      <c r="H86" s="223">
        <f t="shared" ref="H86" si="14">(E86-D86)/D86</f>
        <v>-0.12779203460921212</v>
      </c>
      <c r="I86" s="193">
        <v>25</v>
      </c>
      <c r="J86" s="39"/>
      <c r="K86" s="39">
        <f>F86+$Q$10</f>
        <v>-3221.5800000000017</v>
      </c>
      <c r="L86" s="193">
        <v>8.82</v>
      </c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5">C114*(E114-D114)</f>
        <v>-94.799999999999898</v>
      </c>
      <c r="G114" s="251">
        <f t="shared" ref="G114:G120" si="16">D114*C114</f>
        <v>2401.8000000000002</v>
      </c>
      <c r="H114" s="265">
        <f t="shared" ref="H114:H120" si="17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5"/>
        <v>-86.100000000000136</v>
      </c>
      <c r="G115" s="251">
        <f t="shared" si="16"/>
        <v>1239.3000000000002</v>
      </c>
      <c r="H115" s="263">
        <f t="shared" si="17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5"/>
        <v>-54.000000000000128</v>
      </c>
      <c r="G116" s="251">
        <f t="shared" si="16"/>
        <v>1239.3000000000002</v>
      </c>
      <c r="H116" s="263">
        <f t="shared" si="17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5"/>
        <v>-29.849999999999923</v>
      </c>
      <c r="G117" s="251">
        <f t="shared" si="16"/>
        <v>1239.1500000000001</v>
      </c>
      <c r="H117" s="263">
        <f t="shared" si="17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5"/>
        <v>-9.7500000000000853</v>
      </c>
      <c r="G118" s="251">
        <f t="shared" si="16"/>
        <v>1239.1500000000001</v>
      </c>
      <c r="H118" s="263">
        <f t="shared" si="17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5"/>
        <v>-51.449999999999889</v>
      </c>
      <c r="G119" s="251">
        <f t="shared" si="16"/>
        <v>1239.1500000000001</v>
      </c>
      <c r="H119" s="263">
        <f t="shared" si="17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5"/>
        <v>1.9499999999999318</v>
      </c>
      <c r="G120" s="251">
        <f t="shared" si="16"/>
        <v>1239.1500000000001</v>
      </c>
      <c r="H120" s="263">
        <f t="shared" si="17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J73 H89:K92 F89:F91">
    <cfRule type="expression" dxfId="505" priority="77">
      <formula>F40&gt;0</formula>
    </cfRule>
    <cfRule type="expression" dxfId="504" priority="78">
      <formula>F40&lt;0</formula>
    </cfRule>
  </conditionalFormatting>
  <conditionalFormatting sqref="H40:H42">
    <cfRule type="expression" dxfId="503" priority="75">
      <formula>H40&gt;0</formula>
    </cfRule>
    <cfRule type="expression" dxfId="502" priority="76">
      <formula>H40&lt;0</formula>
    </cfRule>
  </conditionalFormatting>
  <conditionalFormatting sqref="H43">
    <cfRule type="expression" dxfId="501" priority="73">
      <formula>H43&gt;0</formula>
    </cfRule>
    <cfRule type="expression" dxfId="500" priority="74">
      <formula>H43&lt;0</formula>
    </cfRule>
  </conditionalFormatting>
  <conditionalFormatting sqref="H44">
    <cfRule type="expression" dxfId="499" priority="71">
      <formula>H44&gt;0</formula>
    </cfRule>
    <cfRule type="expression" dxfId="498" priority="72">
      <formula>H44&lt;0</formula>
    </cfRule>
  </conditionalFormatting>
  <conditionalFormatting sqref="F36:F39">
    <cfRule type="expression" dxfId="497" priority="67">
      <formula>F36&gt;0</formula>
    </cfRule>
    <cfRule type="expression" dxfId="496" priority="68">
      <formula>F36&lt;0</formula>
    </cfRule>
  </conditionalFormatting>
  <conditionalFormatting sqref="H36:H39">
    <cfRule type="expression" dxfId="495" priority="65">
      <formula>H36&gt;0</formula>
    </cfRule>
    <cfRule type="expression" dxfId="494" priority="66">
      <formula>H36&lt;0</formula>
    </cfRule>
  </conditionalFormatting>
  <conditionalFormatting sqref="F45:F46">
    <cfRule type="expression" dxfId="493" priority="61">
      <formula>F45&gt;0</formula>
    </cfRule>
    <cfRule type="expression" dxfId="492" priority="62">
      <formula>F45&lt;0</formula>
    </cfRule>
  </conditionalFormatting>
  <conditionalFormatting sqref="I40:L42">
    <cfRule type="expression" dxfId="491" priority="59">
      <formula>I40&gt;0</formula>
    </cfRule>
    <cfRule type="expression" dxfId="490" priority="60">
      <formula>I40&lt;0</formula>
    </cfRule>
  </conditionalFormatting>
  <conditionalFormatting sqref="I49:I54 I46:L47">
    <cfRule type="expression" dxfId="489" priority="53">
      <formula>I46&gt;0</formula>
    </cfRule>
    <cfRule type="expression" dxfId="488" priority="54">
      <formula>I46&lt;0</formula>
    </cfRule>
  </conditionalFormatting>
  <conditionalFormatting sqref="I36:L39">
    <cfRule type="expression" dxfId="487" priority="51">
      <formula>I36&gt;0</formula>
    </cfRule>
    <cfRule type="expression" dxfId="486" priority="52">
      <formula>I36&lt;0</formula>
    </cfRule>
  </conditionalFormatting>
  <conditionalFormatting sqref="F47:F58">
    <cfRule type="expression" dxfId="485" priority="49">
      <formula>F47&gt;0</formula>
    </cfRule>
    <cfRule type="expression" dxfId="484" priority="50">
      <formula>F47&lt;0</formula>
    </cfRule>
  </conditionalFormatting>
  <conditionalFormatting sqref="Q8">
    <cfRule type="expression" dxfId="483" priority="45">
      <formula>Q8&gt;0</formula>
    </cfRule>
    <cfRule type="expression" dxfId="482" priority="46">
      <formula>Q8&lt;0</formula>
    </cfRule>
  </conditionalFormatting>
  <conditionalFormatting sqref="Q7">
    <cfRule type="expression" dxfId="481" priority="47">
      <formula>Q7&gt;0</formula>
    </cfRule>
    <cfRule type="expression" dxfId="480" priority="48">
      <formula>Q7&lt;0</formula>
    </cfRule>
  </conditionalFormatting>
  <conditionalFormatting sqref="F115:F119">
    <cfRule type="expression" dxfId="479" priority="43">
      <formula>F115&gt;0</formula>
    </cfRule>
    <cfRule type="expression" dxfId="478" priority="44">
      <formula>F115&lt;0</formula>
    </cfRule>
  </conditionalFormatting>
  <conditionalFormatting sqref="H115:H117">
    <cfRule type="expression" dxfId="477" priority="41">
      <formula>H115&gt;0</formula>
    </cfRule>
    <cfRule type="expression" dxfId="476" priority="42">
      <formula>H115&lt;0</formula>
    </cfRule>
  </conditionalFormatting>
  <conditionalFormatting sqref="H118">
    <cfRule type="expression" dxfId="475" priority="39">
      <formula>H118&gt;0</formula>
    </cfRule>
    <cfRule type="expression" dxfId="474" priority="40">
      <formula>H118&lt;0</formula>
    </cfRule>
  </conditionalFormatting>
  <conditionalFormatting sqref="H119">
    <cfRule type="expression" dxfId="473" priority="37">
      <formula>H119&gt;0</formula>
    </cfRule>
    <cfRule type="expression" dxfId="472" priority="38">
      <formula>H119&lt;0</formula>
    </cfRule>
  </conditionalFormatting>
  <conditionalFormatting sqref="H120:H129">
    <cfRule type="expression" dxfId="471" priority="35">
      <formula>H120&gt;0</formula>
    </cfRule>
    <cfRule type="expression" dxfId="470" priority="36">
      <formula>H120&lt;0</formula>
    </cfRule>
  </conditionalFormatting>
  <conditionalFormatting sqref="F111:F114">
    <cfRule type="expression" dxfId="469" priority="33">
      <formula>F111&gt;0</formula>
    </cfRule>
    <cfRule type="expression" dxfId="468" priority="34">
      <formula>F111&lt;0</formula>
    </cfRule>
  </conditionalFormatting>
  <conditionalFormatting sqref="H111:H114">
    <cfRule type="expression" dxfId="467" priority="31">
      <formula>H111&gt;0</formula>
    </cfRule>
    <cfRule type="expression" dxfId="466" priority="32">
      <formula>H111&lt;0</formula>
    </cfRule>
  </conditionalFormatting>
  <conditionalFormatting sqref="F120:F121">
    <cfRule type="expression" dxfId="465" priority="29">
      <formula>F120&gt;0</formula>
    </cfRule>
    <cfRule type="expression" dxfId="464" priority="30">
      <formula>F120&lt;0</formula>
    </cfRule>
  </conditionalFormatting>
  <conditionalFormatting sqref="I115:I117">
    <cfRule type="expression" dxfId="463" priority="27">
      <formula>I115&gt;0</formula>
    </cfRule>
    <cfRule type="expression" dxfId="462" priority="28">
      <formula>I115&lt;0</formula>
    </cfRule>
  </conditionalFormatting>
  <conditionalFormatting sqref="I118">
    <cfRule type="expression" dxfId="461" priority="25">
      <formula>I118&gt;0</formula>
    </cfRule>
    <cfRule type="expression" dxfId="460" priority="26">
      <formula>I118&lt;0</formula>
    </cfRule>
  </conditionalFormatting>
  <conditionalFormatting sqref="I119">
    <cfRule type="expression" dxfId="459" priority="23">
      <formula>I119&gt;0</formula>
    </cfRule>
    <cfRule type="expression" dxfId="458" priority="24">
      <formula>I119&lt;0</formula>
    </cfRule>
  </conditionalFormatting>
  <conditionalFormatting sqref="I120:I129">
    <cfRule type="expression" dxfId="457" priority="21">
      <formula>I120&gt;0</formula>
    </cfRule>
    <cfRule type="expression" dxfId="456" priority="22">
      <formula>I120&lt;0</formula>
    </cfRule>
  </conditionalFormatting>
  <conditionalFormatting sqref="I111:I114">
    <cfRule type="expression" dxfId="455" priority="19">
      <formula>I111&gt;0</formula>
    </cfRule>
    <cfRule type="expression" dxfId="454" priority="20">
      <formula>I111&lt;0</formula>
    </cfRule>
  </conditionalFormatting>
  <conditionalFormatting sqref="F122">
    <cfRule type="expression" dxfId="453" priority="17">
      <formula>F122&gt;0</formula>
    </cfRule>
    <cfRule type="expression" dxfId="452" priority="18">
      <formula>F122&lt;0</formula>
    </cfRule>
  </conditionalFormatting>
  <conditionalFormatting sqref="F61:F63 H62:H63 H61:L61">
    <cfRule type="expression" dxfId="451" priority="15">
      <formula>F61&gt;0</formula>
    </cfRule>
    <cfRule type="expression" dxfId="450" priority="16">
      <formula>F61&lt;0</formula>
    </cfRule>
  </conditionalFormatting>
  <conditionalFormatting sqref="R4">
    <cfRule type="expression" dxfId="449" priority="13">
      <formula>R4&gt;0</formula>
    </cfRule>
    <cfRule type="expression" dxfId="448" priority="14">
      <formula>R4&lt;0</formula>
    </cfRule>
  </conditionalFormatting>
  <conditionalFormatting sqref="F67:F70 H67:K68 H69:J70">
    <cfRule type="expression" dxfId="447" priority="11">
      <formula>F67&gt;0</formula>
    </cfRule>
    <cfRule type="expression" dxfId="446" priority="12">
      <formula>F67&lt;0</formula>
    </cfRule>
  </conditionalFormatting>
  <conditionalFormatting sqref="H75:H79 F74:F79 H74:J74 J75:J79">
    <cfRule type="expression" dxfId="445" priority="7">
      <formula>F74&gt;0</formula>
    </cfRule>
    <cfRule type="expression" dxfId="444" priority="8">
      <formula>F74&lt;0</formula>
    </cfRule>
  </conditionalFormatting>
  <conditionalFormatting sqref="H87:K88 F87:F88">
    <cfRule type="expression" dxfId="443" priority="5">
      <formula>F87&gt;0</formula>
    </cfRule>
    <cfRule type="expression" dxfId="442" priority="6">
      <formula>F87&lt;0</formula>
    </cfRule>
  </conditionalFormatting>
  <conditionalFormatting sqref="H83:J84 F83:F86 H85:H86 J86:K86 J85 K69:K85">
    <cfRule type="expression" dxfId="441" priority="3">
      <formula>F69&gt;0</formula>
    </cfRule>
    <cfRule type="expression" dxfId="440" priority="4">
      <formula>F69&lt;0</formula>
    </cfRule>
  </conditionalFormatting>
  <conditionalFormatting sqref="H81:J82 F80:F82 H80 J80">
    <cfRule type="expression" dxfId="439" priority="1">
      <formula>F80&gt;0</formula>
    </cfRule>
    <cfRule type="expression" dxfId="438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100</v>
      </c>
      <c r="T2" s="83" t="s">
        <v>1120</v>
      </c>
      <c r="U2" s="837" t="s">
        <v>1246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46.7117</v>
      </c>
      <c r="T3" s="83" t="s">
        <v>1245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52.45</v>
      </c>
      <c r="R4" s="492">
        <v>3.3E-3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5245</v>
      </c>
      <c r="T5" s="83">
        <v>43307</v>
      </c>
      <c r="U5" s="837" t="s">
        <v>1197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4671.17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1630.5699999999979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573.82999999999993</v>
      </c>
      <c r="T8" s="83">
        <v>43314</v>
      </c>
      <c r="U8" s="837" t="s">
        <v>1198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0.12284502597850215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3.6301239275500476E-2</v>
      </c>
      <c r="R11">
        <v>0.47599999999999998</v>
      </c>
      <c r="T11" s="83">
        <v>43318</v>
      </c>
      <c r="U11" s="837" t="s">
        <v>1199</v>
      </c>
    </row>
    <row r="12" spans="1:21" x14ac:dyDescent="0.25">
      <c r="H12" s="70"/>
      <c r="O12" s="11" t="s">
        <v>925</v>
      </c>
      <c r="Q12" s="1" t="s">
        <v>1244</v>
      </c>
      <c r="U12" s="837" t="s">
        <v>1221</v>
      </c>
    </row>
    <row r="13" spans="1:21" x14ac:dyDescent="0.25">
      <c r="H13" s="70"/>
      <c r="O13" s="11" t="s">
        <v>952</v>
      </c>
      <c r="Q13" s="2">
        <f>Q4/(4.85+4.95)*2</f>
        <v>10.704081632653061</v>
      </c>
      <c r="U13" s="837" t="s">
        <v>1222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57.695000000000007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57.170500000000004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56.646000000000008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56.121500000000005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55.597000000000008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55.072500000000005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5" si="8">C33*(E33-D33)</f>
        <v>474.85500000000013</v>
      </c>
      <c r="G33" s="39">
        <f t="shared" ref="G33:G35" si="9">D33*C33</f>
        <v>7310.1449999999995</v>
      </c>
      <c r="H33" s="222">
        <f t="shared" ref="H33:H35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54.548000000000002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54.023500000000006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53.499000000000002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52.974500000000006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52.45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51.9255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51.401000000000003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50.8765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50.352000000000004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49.827500000000001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49.302999999999997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48.778500000000008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48.254000000000005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47.729500000000002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47.205000000000005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1187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1149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1151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1150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1152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1153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1154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1173</v>
      </c>
    </row>
    <row r="23" spans="1:21" x14ac:dyDescent="0.25">
      <c r="T23" s="156">
        <v>43298</v>
      </c>
      <c r="U23" t="s">
        <v>1186</v>
      </c>
    </row>
    <row r="24" spans="1:21" x14ac:dyDescent="0.25">
      <c r="T24" s="67"/>
    </row>
    <row r="25" spans="1:21" x14ac:dyDescent="0.25">
      <c r="T25" s="156">
        <v>43307</v>
      </c>
      <c r="U25" t="s">
        <v>1180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1188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23.13</v>
      </c>
      <c r="R4" s="475">
        <v>-6.8999999999999999E-3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4626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1461.7400000000052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1176.7700000000004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0.34116889856576704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1257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9.4408163265306104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25.443000000000001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25.2117</v>
      </c>
      <c r="U18" t="s">
        <v>1058</v>
      </c>
    </row>
    <row r="19" spans="1:21" x14ac:dyDescent="0.25">
      <c r="O19" s="81">
        <v>1.08</v>
      </c>
      <c r="P19" s="81">
        <f t="shared" si="1"/>
        <v>24.980399999999999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24.749100000000002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24.517800000000001</v>
      </c>
      <c r="T21" s="156">
        <v>43314</v>
      </c>
      <c r="U21" t="s">
        <v>1209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24.2865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24.055199999999999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23.823899999999998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23.592600000000001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23.3613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23.13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22.898699999999998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22.667399999999997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22.4361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22.204799999999999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21.973499999999998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21.742199999999997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21.510899999999999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21.279599999999999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21.048300000000001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20.817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L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I40:K55 K38 J21:J39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1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1170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45.64</v>
      </c>
      <c r="R4" s="475">
        <v>-8.9999999999999998E-4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13692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-499.60000000000309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-549.55000000000291</v>
      </c>
      <c r="U8" s="855">
        <v>43292</v>
      </c>
      <c r="V8" t="s">
        <v>1169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-3.8587794165663339E-2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1240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4.2944785276073622E-2</v>
      </c>
      <c r="R11">
        <v>0.49</v>
      </c>
      <c r="V11" t="s">
        <v>1239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1238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15.112582781456954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50.204000000000008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49.747600000000006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49.291200000000003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48.834800000000001</v>
      </c>
    </row>
    <row r="22" spans="1:16" x14ac:dyDescent="0.25">
      <c r="H22" s="70"/>
      <c r="O22" s="81">
        <v>1.06</v>
      </c>
      <c r="P22" s="81">
        <f t="shared" si="3"/>
        <v>48.378400000000006</v>
      </c>
    </row>
    <row r="23" spans="1:16" x14ac:dyDescent="0.25">
      <c r="H23" s="70"/>
      <c r="O23" s="81">
        <v>1.05</v>
      </c>
      <c r="P23" s="81">
        <f t="shared" si="3"/>
        <v>47.922000000000004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47.465600000000002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47.0092</v>
      </c>
    </row>
    <row r="26" spans="1:16" x14ac:dyDescent="0.25">
      <c r="O26" s="81">
        <v>1.02</v>
      </c>
      <c r="P26" s="81">
        <f t="shared" si="3"/>
        <v>46.552800000000005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46.096400000000003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45.64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45.183599999999998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44.727199999999996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44.270800000000001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43.814399999999999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43.357999999999997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42.901599999999995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42.4452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41.988800000000005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41.532400000000003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41.076000000000001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8" si="16">C63*(E63-D63)</f>
        <v>-219.95999999999967</v>
      </c>
      <c r="G63" s="39">
        <f t="shared" ref="G63:G73" si="17">D63*C63</f>
        <v>5418.96</v>
      </c>
      <c r="H63" s="222">
        <f t="shared" ref="H63:H78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1261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1232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193" t="s">
        <v>1273</v>
      </c>
      <c r="J77" s="39">
        <v>-437.6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>D78*C78</f>
        <v>14241.54</v>
      </c>
      <c r="H78" s="222">
        <f t="shared" si="18"/>
        <v>-4.4064054870470451E-2</v>
      </c>
      <c r="I78" s="39"/>
      <c r="J78" s="39">
        <f>F78+$Q$10</f>
        <v>-577.58999999999992</v>
      </c>
      <c r="K78" s="39"/>
      <c r="L78" s="39">
        <v>15.03</v>
      </c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2018-08-31T00:10:17Z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