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Q7" i="4" l="1"/>
  <c r="N162" i="1"/>
  <c r="E25" i="38" l="1"/>
  <c r="E24" i="38"/>
  <c r="F24" i="38" s="1"/>
  <c r="E23" i="38"/>
  <c r="F23" i="38" s="1"/>
  <c r="E22" i="38"/>
  <c r="F22" i="38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15" i="38"/>
  <c r="F15" i="38" s="1"/>
  <c r="E14" i="38"/>
  <c r="F14" i="38" s="1"/>
  <c r="E13" i="38"/>
  <c r="F13" i="38" s="1"/>
  <c r="E12" i="38"/>
  <c r="F12" i="38" s="1"/>
  <c r="E11" i="38"/>
  <c r="F11" i="38" s="1"/>
  <c r="E10" i="38"/>
  <c r="F10" i="38" s="1"/>
  <c r="E9" i="38"/>
  <c r="F9" i="38" s="1"/>
  <c r="E8" i="38"/>
  <c r="F8" i="38" s="1"/>
  <c r="E7" i="38"/>
  <c r="F7" i="38" s="1"/>
  <c r="E6" i="38"/>
  <c r="F6" i="38" s="1"/>
  <c r="E5" i="38"/>
  <c r="F5" i="38" s="1"/>
  <c r="E4" i="38"/>
  <c r="F4" i="38" s="1"/>
  <c r="E3" i="38"/>
  <c r="F3" i="38" s="1"/>
  <c r="E2" i="38"/>
  <c r="F2" i="38" s="1"/>
  <c r="H23" i="4"/>
  <c r="K7" i="4"/>
  <c r="F41" i="17"/>
  <c r="F45" i="17" s="1"/>
  <c r="C45" i="17"/>
  <c r="F7" i="14"/>
  <c r="F8" i="14" s="1"/>
  <c r="C8" i="14"/>
  <c r="C31" i="7"/>
  <c r="F31" i="7"/>
  <c r="F28" i="7"/>
  <c r="F27" i="7"/>
  <c r="F21" i="10"/>
  <c r="F17" i="13"/>
  <c r="F13" i="13"/>
  <c r="C17" i="13"/>
  <c r="F8" i="22"/>
  <c r="F12" i="22" s="1"/>
  <c r="C12" i="22"/>
  <c r="F32" i="25"/>
  <c r="F36" i="25" s="1"/>
  <c r="C36" i="25"/>
  <c r="F40" i="17"/>
  <c r="F6" i="32"/>
  <c r="F39" i="17"/>
  <c r="F50" i="1"/>
  <c r="F26" i="1"/>
  <c r="K26" i="1"/>
  <c r="F38" i="17"/>
  <c r="F5" i="28"/>
  <c r="C5" i="28"/>
  <c r="F4" i="28"/>
  <c r="F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F15" i="4"/>
  <c r="C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Q5" i="4" s="1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Q6" i="33"/>
  <c r="Q5" i="33"/>
  <c r="Q7" i="33" s="1"/>
  <c r="K5" i="33"/>
  <c r="H5" i="33"/>
  <c r="F5" i="33"/>
  <c r="C5" i="33"/>
  <c r="Q3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Q6" i="26"/>
  <c r="F6" i="26"/>
  <c r="C6" i="26"/>
  <c r="Q5" i="26"/>
  <c r="Q7" i="26" s="1"/>
  <c r="Q3" i="26"/>
  <c r="F3" i="26"/>
  <c r="Q2" i="26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6" i="30"/>
  <c r="Q5" i="30"/>
  <c r="Q7" i="30" s="1"/>
  <c r="Q3" i="30"/>
  <c r="F3" i="30"/>
  <c r="Q2" i="30"/>
  <c r="I2" i="30"/>
  <c r="F2" i="30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Q6" i="24"/>
  <c r="M6" i="24"/>
  <c r="F6" i="24"/>
  <c r="C6" i="24"/>
  <c r="Q5" i="24"/>
  <c r="Q7" i="24" s="1"/>
  <c r="F5" i="24"/>
  <c r="F4" i="24"/>
  <c r="Q3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M16" i="3"/>
  <c r="K16" i="3"/>
  <c r="Q3" i="3" s="1"/>
  <c r="Q6" i="3" s="1"/>
  <c r="H16" i="3"/>
  <c r="F16" i="3"/>
  <c r="C16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M17" i="13"/>
  <c r="H17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K31" i="7"/>
  <c r="H31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6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Q5" i="25" s="1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4" l="1"/>
  <c r="Q6" i="14" s="1"/>
  <c r="Q3" i="7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5" i="7"/>
  <c r="Q7" i="7" s="1"/>
  <c r="Q7" i="3"/>
  <c r="Q7" i="14"/>
  <c r="K15" i="4"/>
  <c r="Q3" i="4" s="1"/>
  <c r="Q6" i="4" s="1"/>
  <c r="K17" i="13"/>
  <c r="Q3" i="13" s="1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N154" i="1" l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<sst xmlns="http://schemas.openxmlformats.org/spreadsheetml/2006/main" count="1123" uniqueCount="251">
  <si>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</si>
  <si>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</si>
  <si>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</si>
  <si>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</si>
  <si>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</si>
  <si>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</si>
  <si>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</si>
  <si>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</si>
  <si>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</si>
  <si>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</si>
  <si>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</si>
  <si>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</si>
  <si>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</si>
  <si>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</si>
  <si>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</si>
  <si>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</si>
  <si>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</si>
  <si>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</si>
  <si>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</si>
  <si>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</si>
  <si>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</si>
  <si>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</si>
  <si>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</si>
  <si>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</si>
  <si>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</si>
  <si>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</si>
  <si>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</si>
  <si>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</si>
  <si>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</si>
  <si>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</si>
  <si>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</si>
  <si>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</si>
  <si>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</si>
  <si>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</si>
  <si>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</si>
  <si>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</si>
  <si>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</si>
  <si>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</si>
  <si>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</si>
  <si>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</si>
  <si>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</si>
  <si>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</si>
  <si>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</si>
  <si>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</si>
  <si>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</si>
  <si>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</si>
  <si>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</si>
  <si>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</si>
  <si>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</si>
  <si>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</si>
  <si>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</si>
  <si>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</si>
  <si>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</si>
  <si>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</si>
  <si>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</si>
  <si>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</si>
  <si>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</si>
  <si>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</si>
  <si>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</si>
  <si>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</si>
  <si>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</si>
  <si>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</si>
  <si>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</si>
  <si>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</si>
  <si>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</si>
  <si>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</si>
  <si>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</si>
  <si>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</si>
  <si>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</si>
  <si>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</si>
  <si>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</si>
  <si>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</si>
  <si>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</si>
  <si>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</si>
  <si>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</si>
  <si>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</si>
  <si>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</si>
  <si>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</si>
  <si>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</si>
  <si>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</si>
  <si>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</si>
  <si>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</si>
  <si>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</si>
  <si>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</si>
  <si>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</si>
  <si>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</si>
  <si>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</si>
  <si>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</si>
  <si>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</si>
  <si>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</si>
  <si>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</si>
  <si>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</si>
  <si>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</si>
  <si>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</si>
  <si>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</si>
  <si>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</si>
  <si>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</si>
  <si>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</si>
  <si>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</si>
  <si>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</si>
  <si>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</si>
  <si>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</si>
  <si>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</si>
  <si>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</si>
  <si>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</si>
  <si>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</si>
  <si>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</si>
  <si>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</si>
  <si>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</si>
  <si>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</si>
  <si>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</si>
  <si>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</si>
  <si>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</si>
  <si>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</si>
  <si>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</si>
  <si>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</si>
  <si>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</si>
  <si>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</si>
  <si>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</si>
  <si>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</si>
  <si>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</si>
  <si>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</si>
  <si>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</si>
  <si>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</si>
  <si>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</si>
  <si>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</si>
  <si>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</si>
  <si>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</si>
  <si>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</si>
  <si>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</si>
  <si>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</si>
  <si>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</si>
  <si>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</si>
  <si>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</si>
  <si>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</si>
  <si>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</si>
  <si>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</si>
  <si>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</si>
  <si>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</si>
  <si>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</si>
  <si>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</si>
  <si>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</si>
  <si>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</si>
  <si>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</si>
  <si>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</si>
  <si>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</si>
  <si>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</si>
  <si>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</si>
  <si>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</si>
  <si>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</si>
  <si>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</si>
  <si>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</si>
  <si>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</si>
  <si>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</si>
  <si>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</si>
  <si>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</si>
  <si>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</si>
  <si>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</si>
  <si>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</si>
  <si>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</si>
  <si>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</si>
  <si>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</si>
  <si>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</si>
  <si>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</si>
  <si>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</si>
  <si>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</si>
  <si>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</si>
  <si>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</si>
  <si>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</si>
  <si>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</si>
  <si>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</si>
  <si>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</si>
  <si>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</si>
  <si>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</si>
  <si>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</si>
  <si>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</si>
  <si>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</si>
  <si>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</si>
  <si>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</si>
  <si>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</si>
  <si>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</si>
  <si>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</si>
  <si>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</si>
  <si>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</si>
  <si>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</si>
  <si>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</si>
  <si>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</si>
  <si>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</si>
  <si>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</si>
  <si>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</si>
  <si>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</si>
  <si>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</si>
  <si>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</si>
  <si>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</si>
  <si>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</si>
  <si>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</si>
  <si>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</si>
  <si>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</si>
  <si>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</si>
  <si>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</si>
  <si>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</si>
  <si>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</si>
  <si>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</si>
  <si>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</si>
  <si>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</si>
  <si>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</si>
  <si>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</si>
  <si>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</si>
  <si>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</si>
  <si>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</si>
  <si>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</si>
  <si>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</si>
  <si>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</si>
  <si>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</si>
  <si>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</si>
  <si>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</si>
  <si>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</si>
  <si>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</si>
  <si>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</si>
  <si>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</si>
  <si>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</si>
  <si>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</si>
  <si>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</si>
  <si>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</si>
  <si>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</si>
  <si>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</si>
  <si>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</si>
  <si>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</si>
  <si>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</si>
  <si>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</si>
  <si>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</si>
  <si>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</si>
  <si>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</si>
  <si>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</si>
  <si>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</si>
  <si>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</si>
  <si>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</si>
  <si>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</si>
  <si>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</si>
  <si>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</si>
  <si>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</si>
  <si>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</si>
  <si>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</si>
  <si>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</si>
  <si>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</si>
  <si>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</si>
  <si>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</si>
  <si>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</si>
  <si>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</si>
  <si>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</si>
  <si>
    <t>ER, 4:30 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</si>
</sst>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6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0" fontId="20" fillId="0" borderId="0" xfId="0" applyFont="1"/>
    <xf numFmtId="0" fontId="14" fillId="0" borderId="0" xfId="0" applyFont="1" applyAlignment="1">
      <alignment horizontal="right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Balance!$B$2:$B$29</c:f>
              <c:numCache>
                <c:formatCode>m/d/yyyy</c:formatCode>
                <c:ptCount val="2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42266</c:v>
                </c:pt>
                <c:pt idx="25">
                  <c:v>42267</c:v>
                </c:pt>
                <c:pt idx="26">
                  <c:v>42268</c:v>
                </c:pt>
                <c:pt idx="27">
                  <c:v>42269</c:v>
                </c:pt>
              </c:numCache>
            </c:numRef>
          </c:xVal>
          <c:yVal>
            <c:numRef>
              <c:f>Balance!$C$2:$C$29</c:f>
              <c:numCache>
                <c:formatCode>0.00</c:formatCode>
                <c:ptCount val="2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79576"/>
        <c:axId val="227474744"/>
      </c:scatterChart>
      <c:valAx>
        <c:axId val="22667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474744"/>
        <c:crosses val="autoZero"/>
        <c:crossBetween val="midCat"/>
      </c:valAx>
      <c:valAx>
        <c:axId val="227474744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67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Balance!$B$2:$B$29</c:f>
              <c:numCache>
                <c:formatCode>m/d/yyyy</c:formatCode>
                <c:ptCount val="2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42266</c:v>
                </c:pt>
                <c:pt idx="25">
                  <c:v>42267</c:v>
                </c:pt>
                <c:pt idx="26">
                  <c:v>42268</c:v>
                </c:pt>
                <c:pt idx="27">
                  <c:v>42269</c:v>
                </c:pt>
              </c:numCache>
            </c:numRef>
          </c:xVal>
          <c:yVal>
            <c:numRef>
              <c:f>Balance!$E$2:$E$29</c:f>
              <c:numCache>
                <c:formatCode>0.00</c:formatCode>
                <c:ptCount val="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0248"/>
        <c:axId val="227512592"/>
      </c:scatterChart>
      <c:valAx>
        <c:axId val="227540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12592"/>
        <c:crosses val="autoZero"/>
        <c:crossBetween val="midCat"/>
      </c:valAx>
      <c:valAx>
        <c:axId val="22751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40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259896"/>
        <c:axId val="256577944"/>
      </c:lineChart>
      <c:catAx>
        <c:axId val="22825989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577944"/>
        <c:crosses val="autoZero"/>
        <c:auto val="1"/>
        <c:lblAlgn val="ctr"/>
        <c:lblOffset val="100"/>
        <c:noMultiLvlLbl val="0"/>
      </c:catAx>
      <c:valAx>
        <c:axId val="25657794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5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579904"/>
        <c:axId val="256580296"/>
      </c:lineChart>
      <c:catAx>
        <c:axId val="25657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580296"/>
        <c:crosses val="autoZero"/>
        <c:auto val="1"/>
        <c:lblAlgn val="ctr"/>
        <c:lblOffset val="100"/>
        <c:noMultiLvlLbl val="0"/>
      </c:catAx>
      <c:valAx>
        <c:axId val="256580296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5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096424"/>
        <c:axId val="256096816"/>
      </c:lineChart>
      <c:catAx>
        <c:axId val="25609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096816"/>
        <c:crosses val="autoZero"/>
        <c:auto val="1"/>
        <c:lblAlgn val="ctr"/>
        <c:lblOffset val="100"/>
        <c:noMultiLvlLbl val="0"/>
      </c:catAx>
      <c:valAx>
        <c:axId val="25609681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09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098384"/>
        <c:axId val="256098776"/>
      </c:lineChart>
      <c:catAx>
        <c:axId val="25609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098776"/>
        <c:crosses val="autoZero"/>
        <c:auto val="1"/>
        <c:lblAlgn val="ctr"/>
        <c:lblOffset val="100"/>
        <c:noMultiLvlLbl val="0"/>
      </c:catAx>
      <c:valAx>
        <c:axId val="256098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0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137528"/>
        <c:axId val="247137920"/>
      </c:lineChart>
      <c:catAx>
        <c:axId val="24713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37920"/>
        <c:crosses val="autoZero"/>
        <c:auto val="1"/>
        <c:lblAlgn val="ctr"/>
        <c:lblOffset val="100"/>
        <c:noMultiLvlLbl val="0"/>
      </c:catAx>
      <c:valAx>
        <c:axId val="24713792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3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139488"/>
        <c:axId val="247139880"/>
      </c:lineChart>
      <c:catAx>
        <c:axId val="247139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39880"/>
        <c:crosses val="autoZero"/>
        <c:auto val="1"/>
        <c:lblAlgn val="ctr"/>
        <c:lblOffset val="100"/>
        <c:noMultiLvlLbl val="0"/>
      </c:catAx>
      <c:valAx>
        <c:axId val="24713988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3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922792"/>
        <c:axId val="420923184"/>
      </c:lineChart>
      <c:catAx>
        <c:axId val="420922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23184"/>
        <c:crosses val="autoZero"/>
        <c:auto val="1"/>
        <c:lblAlgn val="ctr"/>
        <c:lblOffset val="100"/>
        <c:noMultiLvlLbl val="0"/>
      </c:catAx>
      <c:valAx>
        <c:axId val="42092318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80392"/>
        <c:axId val="421080784"/>
      </c:lineChart>
      <c:catAx>
        <c:axId val="421080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80784"/>
        <c:crosses val="autoZero"/>
        <c:auto val="1"/>
        <c:lblAlgn val="ctr"/>
        <c:lblOffset val="100"/>
        <c:noMultiLvlLbl val="0"/>
      </c:catAx>
      <c:valAx>
        <c:axId val="421080784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8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82352"/>
        <c:axId val="421082744"/>
      </c:lineChart>
      <c:catAx>
        <c:axId val="42108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82744"/>
        <c:crosses val="autoZero"/>
        <c:auto val="1"/>
        <c:lblAlgn val="ctr"/>
        <c:lblOffset val="100"/>
        <c:noMultiLvlLbl val="0"/>
      </c:catAx>
      <c:valAx>
        <c:axId val="421082744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8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547686</xdr:colOff>
      <xdr:row>1</xdr:row>
      <xdr:rowOff>142875</xdr:rowOff>
    </xdr:from>
    <xdr:to>
      <xdr:col>16</xdr:col>
      <xdr:colOff>228599</xdr:colOff>
      <xdr:row>20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552450</xdr:colOff>
      <xdr:row>22</xdr:row>
      <xdr:rowOff>171449</xdr:rowOff>
    </xdr:from>
    <xdr:to>
      <xdr:col>16</xdr:col>
      <xdr:colOff>228600</xdr:colOff>
      <xdr:row>42</xdr:row>
      <xdr:rowOff>142874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Q33"/>
  <sheetViews>
    <sheetView workbookViewId="0">
      <pane ySplit="1" topLeftCell="A2" activePane="bottomLeft" state="frozen"/>
      <selection pane="bottomLeft" activeCell="F25" sqref="F25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9.5703125" bestFit="1" customWidth="1"/>
    <col min="6" max="6" width="7.85546875" bestFit="1" customWidth="1"/>
  </cols>
  <sheetData>
    <row r="1" spans="1:17" x14ac:dyDescent="0.25">
      <c r="A1" s="241"/>
      <c r="B1" s="241" t="s">
        <v>108</v>
      </c>
      <c r="C1" s="241" t="s">
        <v>107</v>
      </c>
      <c r="D1" s="241" t="s">
        <v>109</v>
      </c>
      <c r="E1" s="242" t="s">
        <v>130</v>
      </c>
      <c r="F1" s="243" t="s">
        <v>81</v>
      </c>
      <c r="G1" s="244"/>
      <c r="H1" s="38"/>
      <c r="I1" s="42"/>
      <c r="J1" s="43"/>
      <c r="K1" s="42"/>
      <c r="L1" s="43"/>
      <c r="M1" s="43"/>
      <c r="N1" s="38"/>
      <c r="O1" s="38"/>
      <c r="P1" s="38"/>
      <c r="Q1" s="38"/>
    </row>
    <row r="2" spans="1:17" x14ac:dyDescent="0.25">
      <c r="A2" s="38"/>
      <c r="B2" s="68">
        <v>42233</v>
      </c>
      <c r="C2" s="69">
        <v>322588.21000000002</v>
      </c>
      <c r="D2" s="42">
        <v>360000</v>
      </c>
      <c r="E2" s="42">
        <f t="shared" ref="E2:E25" si="0">C2-D2</f>
        <v>-37411.789999999979</v>
      </c>
      <c r="F2" s="94">
        <f t="shared" ref="F2:F25" si="1">E2/D2</f>
        <v>-0.10392163888888883</v>
      </c>
      <c r="G2" s="43"/>
      <c r="H2" s="38"/>
      <c r="I2" s="42"/>
      <c r="J2" s="43"/>
      <c r="K2" s="42"/>
      <c r="L2" s="43"/>
      <c r="M2" s="43"/>
      <c r="N2" s="38"/>
      <c r="O2" s="38"/>
      <c r="P2" s="38"/>
      <c r="Q2" s="38"/>
    </row>
    <row r="3" spans="1:17" x14ac:dyDescent="0.25">
      <c r="A3" s="38"/>
      <c r="B3" s="68">
        <v>42234</v>
      </c>
      <c r="C3" s="69">
        <v>319994.03000000003</v>
      </c>
      <c r="D3" s="42">
        <v>360000</v>
      </c>
      <c r="E3" s="42">
        <f t="shared" si="0"/>
        <v>-40005.969999999972</v>
      </c>
      <c r="F3" s="94">
        <f t="shared" si="1"/>
        <v>-0.11112769444444437</v>
      </c>
      <c r="G3" s="43"/>
      <c r="H3" s="38"/>
      <c r="I3" s="42"/>
      <c r="J3" s="43"/>
      <c r="K3" s="42"/>
      <c r="L3" s="43"/>
      <c r="M3" s="43"/>
      <c r="N3" s="38"/>
      <c r="O3" s="38"/>
      <c r="P3" s="38"/>
      <c r="Q3" s="38"/>
    </row>
    <row r="4" spans="1:17" x14ac:dyDescent="0.25">
      <c r="A4" s="38"/>
      <c r="B4" s="68">
        <v>42235</v>
      </c>
      <c r="C4" s="69">
        <v>311839.78000000003</v>
      </c>
      <c r="D4" s="42">
        <v>360000</v>
      </c>
      <c r="E4" s="42">
        <f t="shared" si="0"/>
        <v>-48160.219999999972</v>
      </c>
      <c r="F4" s="94">
        <f t="shared" si="1"/>
        <v>-0.13377838888888882</v>
      </c>
      <c r="G4" s="43"/>
      <c r="H4" s="38"/>
      <c r="I4" s="42"/>
      <c r="J4" s="43"/>
      <c r="K4" s="42"/>
      <c r="L4" s="43"/>
      <c r="M4" s="43"/>
      <c r="N4" s="38"/>
      <c r="O4" s="38"/>
      <c r="P4" s="38"/>
      <c r="Q4" s="38"/>
    </row>
    <row r="5" spans="1:17" x14ac:dyDescent="0.25">
      <c r="A5" s="38"/>
      <c r="B5" s="68">
        <v>42236</v>
      </c>
      <c r="C5" s="69">
        <v>301697.40999999997</v>
      </c>
      <c r="D5" s="42">
        <v>360000</v>
      </c>
      <c r="E5" s="42">
        <f t="shared" si="0"/>
        <v>-58302.590000000026</v>
      </c>
      <c r="F5" s="94">
        <f t="shared" si="1"/>
        <v>-0.16195163888888897</v>
      </c>
      <c r="G5" s="43"/>
      <c r="H5" s="38"/>
      <c r="I5" s="42"/>
      <c r="J5" s="43"/>
      <c r="K5" s="42"/>
      <c r="L5" s="43"/>
      <c r="M5" s="43"/>
      <c r="N5" s="38"/>
      <c r="O5" s="38"/>
      <c r="P5" s="38"/>
      <c r="Q5" s="38"/>
    </row>
    <row r="6" spans="1:17" x14ac:dyDescent="0.25">
      <c r="A6" s="38"/>
      <c r="B6" s="68">
        <v>42237</v>
      </c>
      <c r="C6" s="69">
        <v>295093.56</v>
      </c>
      <c r="D6" s="42">
        <v>360000</v>
      </c>
      <c r="E6" s="42">
        <f t="shared" si="0"/>
        <v>-64906.44</v>
      </c>
      <c r="F6" s="94">
        <f t="shared" si="1"/>
        <v>-0.18029566666666666</v>
      </c>
      <c r="G6" s="43"/>
      <c r="H6" s="38"/>
      <c r="I6" s="42"/>
      <c r="J6" s="43"/>
      <c r="K6" s="42"/>
      <c r="L6" s="43"/>
      <c r="M6" s="43"/>
      <c r="N6" s="38"/>
      <c r="O6" s="38"/>
      <c r="P6" s="38"/>
      <c r="Q6" s="38"/>
    </row>
    <row r="7" spans="1:17" x14ac:dyDescent="0.25">
      <c r="A7" s="38"/>
      <c r="B7" s="68">
        <v>42240</v>
      </c>
      <c r="C7" s="69">
        <v>283095.28999999998</v>
      </c>
      <c r="D7" s="42">
        <v>360000</v>
      </c>
      <c r="E7" s="42">
        <f t="shared" si="0"/>
        <v>-76904.710000000021</v>
      </c>
      <c r="F7" s="94">
        <f t="shared" si="1"/>
        <v>-0.2136241944444445</v>
      </c>
      <c r="G7" s="43"/>
      <c r="H7" s="38"/>
      <c r="I7" s="42"/>
      <c r="J7" s="43"/>
      <c r="K7" s="42"/>
      <c r="L7" s="43"/>
      <c r="M7" s="43"/>
      <c r="N7" s="38"/>
      <c r="O7" s="38"/>
      <c r="P7" s="38"/>
      <c r="Q7" s="38"/>
    </row>
    <row r="8" spans="1:17" x14ac:dyDescent="0.25">
      <c r="A8" s="38"/>
      <c r="B8" s="68">
        <v>42241</v>
      </c>
      <c r="C8" s="69">
        <v>276943.21000000002</v>
      </c>
      <c r="D8" s="42">
        <v>360000</v>
      </c>
      <c r="E8" s="42">
        <f t="shared" si="0"/>
        <v>-83056.789999999979</v>
      </c>
      <c r="F8" s="94">
        <f t="shared" si="1"/>
        <v>-0.2307133055555555</v>
      </c>
      <c r="G8" s="43"/>
      <c r="H8" s="38"/>
      <c r="I8" s="42"/>
      <c r="J8" s="43"/>
      <c r="K8" s="42"/>
      <c r="L8" s="43"/>
      <c r="M8" s="43"/>
      <c r="N8" s="38"/>
      <c r="O8" s="38"/>
      <c r="P8" s="38"/>
      <c r="Q8" s="38"/>
    </row>
    <row r="9" spans="1:17" x14ac:dyDescent="0.25">
      <c r="A9" s="38"/>
      <c r="B9" s="68">
        <v>42242</v>
      </c>
      <c r="C9" s="69">
        <v>284832.2</v>
      </c>
      <c r="D9" s="42">
        <v>360000</v>
      </c>
      <c r="E9" s="42">
        <f t="shared" si="0"/>
        <v>-75167.799999999988</v>
      </c>
      <c r="F9" s="94">
        <f t="shared" si="1"/>
        <v>-0.2087994444444444</v>
      </c>
      <c r="G9" s="43"/>
      <c r="H9" s="38"/>
      <c r="I9" s="42"/>
      <c r="J9" s="43"/>
      <c r="K9" s="42"/>
      <c r="L9" s="43"/>
      <c r="M9" s="43"/>
      <c r="N9" s="38"/>
      <c r="O9" s="38"/>
      <c r="P9" s="38"/>
      <c r="Q9" s="38"/>
    </row>
    <row r="10" spans="1:17" x14ac:dyDescent="0.25">
      <c r="A10" s="38"/>
      <c r="B10" s="68">
        <v>42243</v>
      </c>
      <c r="C10" s="69">
        <v>300742.98</v>
      </c>
      <c r="D10" s="42">
        <v>360000</v>
      </c>
      <c r="E10" s="42">
        <f t="shared" si="0"/>
        <v>-59257.020000000019</v>
      </c>
      <c r="F10" s="94">
        <f t="shared" si="1"/>
        <v>-0.16460283333333339</v>
      </c>
      <c r="G10" s="43"/>
      <c r="H10" s="38"/>
      <c r="I10" s="42"/>
      <c r="J10" s="43"/>
      <c r="K10" s="42"/>
      <c r="L10" s="43"/>
      <c r="M10" s="43"/>
      <c r="N10" s="38"/>
      <c r="O10" s="38"/>
      <c r="P10" s="38"/>
      <c r="Q10" s="38"/>
    </row>
    <row r="11" spans="1:17" x14ac:dyDescent="0.25">
      <c r="A11" s="38"/>
      <c r="B11" s="68">
        <v>42244</v>
      </c>
      <c r="C11" s="69">
        <v>307941.06</v>
      </c>
      <c r="D11" s="42">
        <v>360000</v>
      </c>
      <c r="E11" s="42">
        <f t="shared" si="0"/>
        <v>-52058.94</v>
      </c>
      <c r="F11" s="94">
        <f t="shared" si="1"/>
        <v>-0.14460816666666668</v>
      </c>
      <c r="G11" s="43"/>
      <c r="H11" s="38"/>
      <c r="I11" s="42"/>
      <c r="J11" s="43"/>
      <c r="K11" s="42"/>
      <c r="L11" s="43"/>
      <c r="M11" s="43"/>
      <c r="N11" s="38"/>
      <c r="O11" s="38"/>
      <c r="P11" s="38"/>
      <c r="Q11" s="38"/>
    </row>
    <row r="12" spans="1:17" x14ac:dyDescent="0.25">
      <c r="A12" s="38"/>
      <c r="B12" s="68">
        <v>42247</v>
      </c>
      <c r="C12" s="69">
        <v>311200.71000000002</v>
      </c>
      <c r="D12" s="42">
        <v>360000</v>
      </c>
      <c r="E12" s="42">
        <f t="shared" si="0"/>
        <v>-48799.289999999979</v>
      </c>
      <c r="F12" s="94">
        <f t="shared" si="1"/>
        <v>-0.13555358333333328</v>
      </c>
      <c r="G12" s="43"/>
      <c r="H12" s="38"/>
      <c r="I12" s="42"/>
      <c r="J12" s="43"/>
      <c r="K12" s="42"/>
      <c r="L12" s="43"/>
      <c r="M12" s="43"/>
      <c r="N12" s="38"/>
      <c r="O12" s="38"/>
      <c r="P12" s="38"/>
      <c r="Q12" s="38"/>
    </row>
    <row r="13" spans="1:17" x14ac:dyDescent="0.25">
      <c r="A13" s="38"/>
      <c r="B13" s="68">
        <v>42248</v>
      </c>
      <c r="C13" s="69">
        <v>307440.78999999998</v>
      </c>
      <c r="D13" s="42">
        <v>365000</v>
      </c>
      <c r="E13" s="42">
        <f t="shared" si="0"/>
        <v>-57559.210000000021</v>
      </c>
      <c r="F13" s="94">
        <f t="shared" si="1"/>
        <v>-0.15769646575342472</v>
      </c>
      <c r="G13" s="43"/>
      <c r="H13" s="38"/>
      <c r="I13" s="42"/>
      <c r="J13" s="43"/>
      <c r="K13" s="42"/>
      <c r="L13" s="43"/>
      <c r="M13" s="43"/>
      <c r="N13" s="38"/>
      <c r="O13" s="38"/>
      <c r="P13" s="38"/>
      <c r="Q13" s="38"/>
    </row>
    <row r="14" spans="1:17" x14ac:dyDescent="0.25">
      <c r="A14" s="38"/>
      <c r="B14" s="68">
        <v>42249</v>
      </c>
      <c r="C14" s="69">
        <v>326031.94</v>
      </c>
      <c r="D14" s="42">
        <v>380000</v>
      </c>
      <c r="E14" s="42">
        <f t="shared" si="0"/>
        <v>-53968.06</v>
      </c>
      <c r="F14" s="94">
        <f t="shared" si="1"/>
        <v>-0.14202121052631578</v>
      </c>
      <c r="G14" s="43"/>
      <c r="H14" s="38"/>
      <c r="I14" s="42"/>
      <c r="J14" s="43"/>
      <c r="K14" s="42"/>
      <c r="L14" s="43"/>
      <c r="M14" s="43"/>
      <c r="N14" s="38"/>
      <c r="O14" s="38"/>
      <c r="P14" s="38"/>
      <c r="Q14" s="38"/>
    </row>
    <row r="15" spans="1:17" x14ac:dyDescent="0.25">
      <c r="A15" s="38"/>
      <c r="B15" s="68">
        <v>42250</v>
      </c>
      <c r="C15" s="69">
        <v>328219.34000000003</v>
      </c>
      <c r="D15" s="42">
        <v>380000</v>
      </c>
      <c r="E15" s="42">
        <f t="shared" si="0"/>
        <v>-51780.659999999974</v>
      </c>
      <c r="F15" s="94">
        <f t="shared" si="1"/>
        <v>-0.13626489473684203</v>
      </c>
      <c r="G15" s="43"/>
      <c r="H15" s="38"/>
      <c r="I15" s="42"/>
      <c r="J15" s="43"/>
      <c r="K15" s="42"/>
      <c r="L15" s="43"/>
      <c r="M15" s="43"/>
      <c r="N15" s="38"/>
      <c r="O15" s="38"/>
      <c r="P15" s="38"/>
      <c r="Q15" s="38"/>
    </row>
    <row r="16" spans="1:17" x14ac:dyDescent="0.25">
      <c r="A16" s="38"/>
      <c r="B16" s="68">
        <v>42251</v>
      </c>
      <c r="C16" s="69">
        <v>324929.40000000002</v>
      </c>
      <c r="D16" s="42">
        <v>380000</v>
      </c>
      <c r="E16" s="42">
        <f t="shared" si="0"/>
        <v>-55070.599999999977</v>
      </c>
      <c r="F16" s="94">
        <f t="shared" si="1"/>
        <v>-0.1449226315789473</v>
      </c>
      <c r="G16" s="43"/>
      <c r="H16" s="38"/>
      <c r="I16" s="42"/>
      <c r="J16" s="43"/>
      <c r="K16" s="42"/>
      <c r="L16" s="43"/>
      <c r="M16" s="43"/>
      <c r="N16" s="38"/>
      <c r="O16" s="38"/>
      <c r="P16" s="38"/>
      <c r="Q16" s="38"/>
    </row>
    <row r="17" spans="1:17" x14ac:dyDescent="0.25">
      <c r="A17" s="38"/>
      <c r="B17" s="68">
        <v>42255</v>
      </c>
      <c r="C17" s="69">
        <v>331613.90000000002</v>
      </c>
      <c r="D17" s="42">
        <v>380000</v>
      </c>
      <c r="E17" s="42">
        <f t="shared" si="0"/>
        <v>-48386.099999999977</v>
      </c>
      <c r="F17" s="94">
        <f t="shared" si="1"/>
        <v>-0.1273318421052631</v>
      </c>
      <c r="G17" s="43"/>
      <c r="H17" s="38"/>
      <c r="I17" s="42"/>
      <c r="J17" s="43"/>
      <c r="K17" s="42"/>
      <c r="L17" s="43"/>
      <c r="M17" s="43"/>
      <c r="N17" s="38"/>
      <c r="O17" s="38"/>
      <c r="P17" s="38"/>
      <c r="Q17" s="38"/>
    </row>
    <row r="18" spans="1:17" x14ac:dyDescent="0.25">
      <c r="A18" s="38"/>
      <c r="B18" s="68">
        <v>42256</v>
      </c>
      <c r="C18" s="69">
        <v>321792.48</v>
      </c>
      <c r="D18" s="42">
        <v>380000</v>
      </c>
      <c r="E18" s="42">
        <f t="shared" si="0"/>
        <v>-58207.520000000019</v>
      </c>
      <c r="F18" s="94">
        <f t="shared" si="1"/>
        <v>-0.15317768421052635</v>
      </c>
      <c r="G18" s="43"/>
      <c r="H18" s="38"/>
      <c r="I18" s="42"/>
      <c r="J18" s="43"/>
      <c r="K18" s="42"/>
      <c r="L18" s="43"/>
      <c r="M18" s="43"/>
      <c r="N18" s="38"/>
      <c r="O18" s="38"/>
      <c r="P18" s="38"/>
      <c r="Q18" s="38"/>
    </row>
    <row r="19" spans="1:17" x14ac:dyDescent="0.25">
      <c r="A19" s="38"/>
      <c r="B19" s="68">
        <v>42257</v>
      </c>
      <c r="C19" s="69">
        <v>323389.99</v>
      </c>
      <c r="D19" s="42">
        <v>380000</v>
      </c>
      <c r="E19" s="42">
        <f t="shared" si="0"/>
        <v>-56610.010000000009</v>
      </c>
      <c r="F19" s="94">
        <f t="shared" si="1"/>
        <v>-0.14897371052631581</v>
      </c>
      <c r="G19" s="43"/>
      <c r="H19" s="38"/>
      <c r="I19" s="42"/>
      <c r="J19" s="43"/>
      <c r="K19" s="42"/>
      <c r="L19" s="43"/>
      <c r="M19" s="43"/>
      <c r="N19" s="38"/>
      <c r="O19" s="38"/>
      <c r="P19" s="38"/>
      <c r="Q19" s="38"/>
    </row>
    <row r="20" spans="1:17" x14ac:dyDescent="0.25">
      <c r="A20" s="38"/>
      <c r="B20" s="68">
        <v>42258</v>
      </c>
      <c r="C20" s="69">
        <v>323039.64</v>
      </c>
      <c r="D20" s="42">
        <v>380000</v>
      </c>
      <c r="E20" s="42">
        <f t="shared" si="0"/>
        <v>-56960.359999999986</v>
      </c>
      <c r="F20" s="94">
        <f t="shared" si="1"/>
        <v>-0.14989568421052629</v>
      </c>
      <c r="G20" s="43"/>
      <c r="H20" s="38"/>
      <c r="I20" s="42"/>
      <c r="J20" s="43"/>
      <c r="K20" s="42"/>
      <c r="L20" s="43"/>
      <c r="M20" s="43"/>
      <c r="N20" s="38"/>
      <c r="O20" s="38"/>
      <c r="P20" s="38"/>
      <c r="Q20" s="38"/>
    </row>
    <row r="21" spans="1:17" x14ac:dyDescent="0.25">
      <c r="A21" s="38"/>
      <c r="B21" s="68">
        <v>42261</v>
      </c>
      <c r="C21" s="69">
        <v>326015.75</v>
      </c>
      <c r="D21" s="42">
        <v>380000</v>
      </c>
      <c r="E21" s="42">
        <f t="shared" si="0"/>
        <v>-53984.25</v>
      </c>
      <c r="F21" s="94">
        <f t="shared" si="1"/>
        <v>-0.14206381578947369</v>
      </c>
      <c r="G21" s="43"/>
      <c r="H21" s="38"/>
      <c r="I21" s="42"/>
      <c r="J21" s="43"/>
      <c r="K21" s="42"/>
      <c r="L21" s="43"/>
      <c r="M21" s="43"/>
      <c r="N21" s="38"/>
      <c r="O21" s="38"/>
      <c r="P21" s="38"/>
      <c r="Q21" s="38"/>
    </row>
    <row r="22" spans="1:17" x14ac:dyDescent="0.25">
      <c r="A22" s="31"/>
      <c r="B22" s="68">
        <v>42262</v>
      </c>
      <c r="C22" s="69">
        <v>328528.74</v>
      </c>
      <c r="D22" s="42">
        <v>380000</v>
      </c>
      <c r="E22" s="42">
        <f t="shared" si="0"/>
        <v>-51471.260000000009</v>
      </c>
      <c r="F22" s="94">
        <f t="shared" si="1"/>
        <v>-0.13545068421052633</v>
      </c>
      <c r="G22" s="43"/>
      <c r="H22" s="38"/>
      <c r="I22" s="42"/>
      <c r="J22" s="43"/>
      <c r="K22" s="42"/>
      <c r="L22" s="43"/>
      <c r="M22" s="43"/>
      <c r="N22" s="38"/>
      <c r="O22" s="38"/>
      <c r="P22" s="38"/>
      <c r="Q22" s="38"/>
    </row>
    <row r="23" spans="1:17" x14ac:dyDescent="0.25">
      <c r="A23" s="31"/>
      <c r="B23" s="68">
        <v>42263</v>
      </c>
      <c r="C23" s="69">
        <v>333204.93</v>
      </c>
      <c r="D23" s="42">
        <v>380000</v>
      </c>
      <c r="E23" s="42">
        <f t="shared" si="0"/>
        <v>-46795.070000000007</v>
      </c>
      <c r="F23" s="94">
        <f t="shared" si="1"/>
        <v>-0.1231449210526316</v>
      </c>
      <c r="G23" s="43"/>
      <c r="H23" s="38"/>
      <c r="I23" s="42"/>
      <c r="J23" s="43"/>
      <c r="K23" s="42"/>
      <c r="L23" s="43"/>
      <c r="M23" s="43"/>
      <c r="N23" s="38"/>
      <c r="O23" s="38"/>
      <c r="P23" s="38"/>
      <c r="Q23" s="38"/>
    </row>
    <row r="24" spans="1:17" x14ac:dyDescent="0.25">
      <c r="A24" s="31"/>
      <c r="B24" s="68">
        <v>42264</v>
      </c>
      <c r="C24" s="69">
        <v>333913.03999999998</v>
      </c>
      <c r="D24" s="42">
        <v>380000</v>
      </c>
      <c r="E24" s="42">
        <f t="shared" si="0"/>
        <v>-46086.960000000021</v>
      </c>
      <c r="F24" s="94">
        <f t="shared" si="1"/>
        <v>-0.12128147368421058</v>
      </c>
      <c r="G24" s="43"/>
      <c r="H24" s="38"/>
      <c r="I24" s="42"/>
      <c r="J24" s="43"/>
      <c r="K24" s="42"/>
      <c r="L24" s="43"/>
      <c r="M24" s="43"/>
      <c r="N24" s="38"/>
      <c r="O24" s="38"/>
      <c r="P24" s="38"/>
      <c r="Q24" s="38"/>
    </row>
    <row r="25" spans="1:17" x14ac:dyDescent="0.25">
      <c r="A25" s="31"/>
      <c r="B25" s="68">
        <v>42265</v>
      </c>
      <c r="C25" s="69">
        <v>334619.5</v>
      </c>
      <c r="D25" s="42">
        <v>390000</v>
      </c>
      <c r="E25" s="42">
        <f t="shared" si="0"/>
        <v>-55380.5</v>
      </c>
      <c r="F25" s="94">
        <f t="shared" si="1"/>
        <v>-0.14200128205128204</v>
      </c>
      <c r="G25" s="43"/>
      <c r="H25" s="38"/>
      <c r="I25" s="42"/>
      <c r="J25" s="43"/>
      <c r="K25" s="42"/>
      <c r="L25" s="43"/>
      <c r="M25" s="43"/>
      <c r="N25" s="38"/>
      <c r="O25" s="38"/>
      <c r="P25" s="38"/>
      <c r="Q25" s="38"/>
    </row>
    <row r="26" spans="1:17" x14ac:dyDescent="0.25">
      <c r="A26" s="31"/>
      <c r="B26" s="68">
        <v>42266</v>
      </c>
      <c r="C26" s="69"/>
      <c r="D26" s="42"/>
      <c r="E26" s="42"/>
      <c r="F26" s="94"/>
      <c r="G26" s="43"/>
      <c r="H26" s="38"/>
      <c r="I26" s="42"/>
      <c r="J26" s="43"/>
      <c r="K26" s="42"/>
      <c r="L26" s="43"/>
      <c r="M26" s="43"/>
      <c r="N26" s="38"/>
      <c r="O26" s="38"/>
      <c r="P26" s="38"/>
      <c r="Q26" s="38"/>
    </row>
    <row r="27" spans="1:17" x14ac:dyDescent="0.25">
      <c r="A27" s="31"/>
      <c r="B27" s="68">
        <v>42267</v>
      </c>
      <c r="C27" s="43"/>
      <c r="D27" s="69"/>
      <c r="E27" s="42"/>
      <c r="F27" s="94"/>
      <c r="G27" s="43"/>
      <c r="H27" s="38"/>
      <c r="I27" s="42"/>
      <c r="J27" s="43"/>
      <c r="K27" s="42"/>
      <c r="L27" s="43"/>
      <c r="M27" s="43"/>
      <c r="N27" s="38"/>
      <c r="O27" s="38"/>
      <c r="P27" s="38"/>
      <c r="Q27" s="38"/>
    </row>
    <row r="28" spans="1:17" x14ac:dyDescent="0.25">
      <c r="A28" s="31"/>
      <c r="B28" s="68">
        <v>42268</v>
      </c>
      <c r="C28" s="43"/>
      <c r="D28" s="38"/>
      <c r="E28" s="69"/>
      <c r="F28" s="38"/>
      <c r="G28" s="43"/>
      <c r="H28" s="38"/>
      <c r="I28" s="42"/>
      <c r="J28" s="43"/>
      <c r="K28" s="42"/>
      <c r="L28" s="43"/>
      <c r="M28" s="43"/>
      <c r="N28" s="38"/>
      <c r="O28" s="38"/>
      <c r="P28" s="38"/>
      <c r="Q28" s="38"/>
    </row>
    <row r="29" spans="1:17" x14ac:dyDescent="0.25">
      <c r="A29" s="31"/>
      <c r="B29" s="68">
        <v>42269</v>
      </c>
      <c r="C29" s="43"/>
      <c r="D29" s="38"/>
      <c r="E29" s="42"/>
      <c r="F29" s="38"/>
      <c r="G29" s="43"/>
      <c r="H29" s="38"/>
      <c r="I29" s="42"/>
      <c r="J29" s="43"/>
      <c r="K29" s="42"/>
      <c r="L29" s="43"/>
      <c r="M29" s="43"/>
      <c r="N29" s="38"/>
      <c r="O29" s="38"/>
      <c r="P29" s="38"/>
      <c r="Q29" s="38"/>
    </row>
    <row r="30" spans="1:17" x14ac:dyDescent="0.25">
      <c r="A30" s="31"/>
      <c r="B30" s="38"/>
      <c r="C30" s="43"/>
      <c r="D30" s="38"/>
      <c r="E30" s="42"/>
      <c r="F30" s="38"/>
      <c r="G30" s="43"/>
      <c r="H30" s="38"/>
      <c r="I30" s="42"/>
      <c r="J30" s="43"/>
      <c r="K30" s="42"/>
      <c r="L30" s="43"/>
      <c r="M30" s="43"/>
      <c r="N30" s="38"/>
      <c r="O30" s="38"/>
      <c r="P30" s="38"/>
      <c r="Q30" s="38"/>
    </row>
    <row r="31" spans="1:17" x14ac:dyDescent="0.25">
      <c r="A31" s="31"/>
      <c r="B31" s="38"/>
      <c r="C31" s="43"/>
      <c r="D31" s="38"/>
      <c r="E31" s="42"/>
      <c r="F31" s="38"/>
      <c r="G31" s="43"/>
      <c r="H31" s="38"/>
      <c r="I31" s="42"/>
      <c r="J31" s="43"/>
      <c r="K31" s="42"/>
      <c r="L31" s="43"/>
      <c r="M31" s="43"/>
      <c r="N31" s="38"/>
      <c r="O31" s="38"/>
      <c r="P31" s="38"/>
      <c r="Q31" s="38"/>
    </row>
    <row r="32" spans="1:17" x14ac:dyDescent="0.25">
      <c r="A32" s="31"/>
      <c r="B32" s="38"/>
      <c r="C32" s="43"/>
      <c r="D32" s="38"/>
      <c r="E32" s="42"/>
      <c r="F32" s="38"/>
      <c r="G32" s="43"/>
      <c r="H32" s="38"/>
      <c r="I32" s="42"/>
      <c r="J32" s="43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38"/>
      <c r="C33" s="43"/>
      <c r="D33" s="38"/>
      <c r="E33" s="42"/>
      <c r="F33" s="38"/>
      <c r="G33" s="43"/>
      <c r="H33" s="38"/>
      <c r="I33" s="42"/>
      <c r="J33" s="43"/>
      <c r="K33" s="42"/>
      <c r="L33" s="43"/>
      <c r="M33" s="43"/>
      <c r="N33" s="38"/>
      <c r="O33" s="38"/>
      <c r="P33" s="38"/>
      <c r="Q33" s="3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P164"/>
  <sheetViews>
    <sheetView workbookViewId="0">
      <pane ySplit="1" topLeftCell="A2" activePane="bottomLeft" state="frozen"/>
      <selection activeCell="E5" sqref="E5"/>
      <selection pane="bottomLeft" activeCell="F158" sqref="F158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6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6" ht="18" hidden="1" customHeight="1" outlineLevel="1" x14ac:dyDescent="0.25">
      <c r="A2" s="245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6" ht="18" hidden="1" customHeight="1" outlineLevel="1" x14ac:dyDescent="0.25">
      <c r="A3" s="245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6" ht="18" hidden="1" customHeight="1" outlineLevel="1" x14ac:dyDescent="0.25">
      <c r="A4" s="245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</row>
    <row r="5" spans="1:16" ht="18" hidden="1" customHeight="1" outlineLevel="1" x14ac:dyDescent="0.25">
      <c r="A5" s="245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6" ht="18" customHeight="1" collapsed="1" x14ac:dyDescent="0.25">
      <c r="A6" s="245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6" ht="18" hidden="1" customHeight="1" outlineLevel="1" x14ac:dyDescent="0.25">
      <c r="A7" s="246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6" ht="18" hidden="1" customHeight="1" outlineLevel="1" x14ac:dyDescent="0.25">
      <c r="A8" s="246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6" ht="18" customHeight="1" collapsed="1" x14ac:dyDescent="0.25">
      <c r="A9" s="246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6" ht="18" hidden="1" customHeight="1" outlineLevel="1" x14ac:dyDescent="0.25">
      <c r="A10" s="245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6" ht="18" hidden="1" customHeight="1" outlineLevel="1" x14ac:dyDescent="0.25">
      <c r="A11" s="245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6" ht="18" hidden="1" customHeight="1" outlineLevel="1" x14ac:dyDescent="0.25">
      <c r="A12" s="245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6" ht="18" hidden="1" customHeight="1" outlineLevel="1" x14ac:dyDescent="0.25">
      <c r="A13" s="245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6" ht="18" customHeight="1" collapsed="1" x14ac:dyDescent="0.25">
      <c r="A14" s="245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6" ht="18" hidden="1" customHeight="1" outlineLevel="1" x14ac:dyDescent="0.25">
      <c r="A15" s="246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6" ht="18" hidden="1" customHeight="1" outlineLevel="1" x14ac:dyDescent="0.25">
      <c r="A16" s="246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collapsed="1" x14ac:dyDescent="0.25">
      <c r="A17" s="246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hidden="1" customHeight="1" outlineLevel="1" x14ac:dyDescent="0.25">
      <c r="A18" s="249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hidden="1" customHeight="1" outlineLevel="1" x14ac:dyDescent="0.25">
      <c r="A19" s="250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hidden="1" customHeight="1" outlineLevel="1" x14ac:dyDescent="0.25">
      <c r="A20" s="250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hidden="1" customHeight="1" outlineLevel="1" x14ac:dyDescent="0.25">
      <c r="A21" s="250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hidden="1" customHeight="1" outlineLevel="1" x14ac:dyDescent="0.25">
      <c r="A22" s="250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hidden="1" customHeight="1" outlineLevel="1" x14ac:dyDescent="0.25">
      <c r="A23" s="250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hidden="1" customHeight="1" outlineLevel="1" x14ac:dyDescent="0.25">
      <c r="A24" s="250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hidden="1" customHeight="1" outlineLevel="1" x14ac:dyDescent="0.25">
      <c r="A25" s="250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collapsed="1" x14ac:dyDescent="0.25">
      <c r="A26" s="250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hidden="1" customHeight="1" outlineLevel="1" x14ac:dyDescent="0.25">
      <c r="A27" s="247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hidden="1" customHeight="1" outlineLevel="1" x14ac:dyDescent="0.25">
      <c r="A28" s="247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hidden="1" customHeight="1" outlineLevel="1" x14ac:dyDescent="0.25">
      <c r="A29" s="247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hidden="1" customHeight="1" outlineLevel="1" x14ac:dyDescent="0.25">
      <c r="A30" s="247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hidden="1" customHeight="1" outlineLevel="1" x14ac:dyDescent="0.25">
      <c r="A31" s="247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hidden="1" customHeight="1" outlineLevel="1" x14ac:dyDescent="0.25">
      <c r="A32" s="247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hidden="1" customHeight="1" outlineLevel="1" x14ac:dyDescent="0.25">
      <c r="A33" s="247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hidden="1" customHeight="1" outlineLevel="1" x14ac:dyDescent="0.25">
      <c r="A34" s="247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hidden="1" customHeight="1" outlineLevel="1" x14ac:dyDescent="0.25">
      <c r="A35" s="247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hidden="1" customHeight="1" outlineLevel="1" x14ac:dyDescent="0.25">
      <c r="A36" s="247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hidden="1" customHeight="1" outlineLevel="1" x14ac:dyDescent="0.25">
      <c r="A37" s="247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hidden="1" customHeight="1" outlineLevel="1" x14ac:dyDescent="0.25">
      <c r="A38" s="247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collapsed="1" x14ac:dyDescent="0.25">
      <c r="A39" s="248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hidden="1" customHeight="1" outlineLevel="1" x14ac:dyDescent="0.25">
      <c r="A40" s="245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45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45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45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45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hidden="1" customHeight="1" outlineLevel="1" x14ac:dyDescent="0.25">
      <c r="A45" s="251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52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52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52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52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53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hidden="1" customHeight="1" outlineLevel="1" x14ac:dyDescent="0.25">
      <c r="A51" s="249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50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50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54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hidden="1" customHeight="1" outlineLevel="1" x14ac:dyDescent="0.25">
      <c r="A55" s="246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hidden="1" customHeight="1" outlineLevel="1" x14ac:dyDescent="0.25">
      <c r="A56" s="246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collapsed="1" x14ac:dyDescent="0.25">
      <c r="A57" s="246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hidden="1" customHeight="1" outlineLevel="1" x14ac:dyDescent="0.25">
      <c r="A58" s="245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hidden="1" customHeight="1" outlineLevel="1" x14ac:dyDescent="0.25">
      <c r="A59" s="245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hidden="1" customHeight="1" outlineLevel="1" x14ac:dyDescent="0.25">
      <c r="A60" s="245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hidden="1" customHeight="1" outlineLevel="1" x14ac:dyDescent="0.25">
      <c r="A61" s="245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hidden="1" customHeight="1" outlineLevel="1" x14ac:dyDescent="0.25">
      <c r="A62" s="245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collapsed="1" x14ac:dyDescent="0.25">
      <c r="A63" s="245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hidden="1" customHeight="1" outlineLevel="1" x14ac:dyDescent="0.25">
      <c r="A64" s="246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46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46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46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46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46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46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46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46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46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46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hidden="1" customHeight="1" outlineLevel="1" x14ac:dyDescent="0.25">
      <c r="A75" s="246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46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46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46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46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46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46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46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46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46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46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46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46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46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46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46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46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46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46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46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46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hidden="1" customHeight="1" outlineLevel="1" x14ac:dyDescent="0.25">
      <c r="A96" s="245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45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45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hidden="1" customHeight="1" outlineLevel="1" x14ac:dyDescent="0.25">
      <c r="A99" s="246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46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46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46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hidden="1" customHeight="1" outlineLevel="1" x14ac:dyDescent="0.25">
      <c r="A103" s="245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45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45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45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45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45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45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hidden="1" customHeight="1" outlineLevel="1" x14ac:dyDescent="0.25">
      <c r="A110" s="255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47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47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47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47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47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47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hidden="1" customHeight="1" outlineLevel="1" x14ac:dyDescent="0.25">
      <c r="A117" s="256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hidden="1" customHeight="1" outlineLevel="1" x14ac:dyDescent="0.25">
      <c r="A118" s="256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hidden="1" customHeight="1" outlineLevel="1" x14ac:dyDescent="0.25">
      <c r="A119" s="256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hidden="1" customHeight="1" outlineLevel="1" x14ac:dyDescent="0.25">
      <c r="A120" s="256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hidden="1" customHeight="1" outlineLevel="1" x14ac:dyDescent="0.25">
      <c r="A121" s="256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collapsed="1" x14ac:dyDescent="0.25">
      <c r="A122" s="257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hidden="1" customHeight="1" outlineLevel="1" x14ac:dyDescent="0.25">
      <c r="A123" s="255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47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48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hidden="1" customHeight="1" outlineLevel="1" x14ac:dyDescent="0.25">
      <c r="A126" s="245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45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45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hidden="1" customHeight="1" outlineLevel="1" x14ac:dyDescent="0.25">
      <c r="A129" s="246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46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46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collapsed="1" x14ac:dyDescent="0.25">
      <c r="A132" s="246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hidden="1" customHeight="1" outlineLevel="1" x14ac:dyDescent="0.25">
      <c r="A133" s="245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45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45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hidden="1" customHeight="1" outlineLevel="1" x14ac:dyDescent="0.25">
      <c r="A136" s="246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46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46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27" t="s">
        <v>248</v>
      </c>
    </row>
    <row r="139" spans="1:16" ht="18" hidden="1" customHeight="1" outlineLevel="1" x14ac:dyDescent="0.25">
      <c r="A139" s="245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45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45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45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45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45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45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45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45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hidden="1" customHeight="1" outlineLevel="1" x14ac:dyDescent="0.25">
      <c r="A148" s="246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46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46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46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46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46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46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hidden="1" customHeight="1" outlineLevel="1" x14ac:dyDescent="0.25">
      <c r="A155" s="245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45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45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4"/>
      <c r="B158" s="235"/>
      <c r="C158" s="236"/>
      <c r="D158" s="237"/>
      <c r="E158" s="38"/>
      <c r="F158" s="237"/>
      <c r="G158" s="238"/>
      <c r="H158" s="236"/>
      <c r="I158" s="237"/>
      <c r="K158" s="237"/>
      <c r="L158" s="238"/>
      <c r="M158" s="237"/>
      <c r="N158" s="237"/>
      <c r="O158" s="239"/>
      <c r="P158" s="227"/>
    </row>
    <row r="159" spans="1:16" ht="18" customHeight="1" x14ac:dyDescent="0.25">
      <c r="M159" s="41" t="s">
        <v>38</v>
      </c>
      <c r="N159" s="232">
        <f>0.5*(SUM(M2:M158))</f>
        <v>781.73</v>
      </c>
    </row>
    <row r="160" spans="1:16" ht="18" customHeight="1" x14ac:dyDescent="0.25">
      <c r="M160" s="44" t="s">
        <v>244</v>
      </c>
      <c r="N160" s="231">
        <f>SUM(N1:N158)</f>
        <v>5864.5400000000136</v>
      </c>
    </row>
    <row r="161" spans="13:14" ht="18" customHeight="1" x14ac:dyDescent="0.25">
      <c r="M161" s="41" t="s">
        <v>246</v>
      </c>
      <c r="N161" s="232">
        <v>2.5499999999999998</v>
      </c>
    </row>
    <row r="162" spans="13:14" ht="18" customHeight="1" x14ac:dyDescent="0.25">
      <c r="M162" s="41" t="s">
        <v>243</v>
      </c>
      <c r="N162" s="233">
        <f>SUM(ACTIVE!J:J)</f>
        <v>-62049.067999999999</v>
      </c>
    </row>
    <row r="163" spans="13:14" ht="18" customHeight="1" x14ac:dyDescent="0.25">
      <c r="M163" s="41" t="s">
        <v>70</v>
      </c>
      <c r="N163" s="233">
        <f>SUM(N159:N162)</f>
        <v>-55400.247999999985</v>
      </c>
    </row>
    <row r="164" spans="13:14" ht="18" customHeight="1" x14ac:dyDescent="0.25">
      <c r="M164" s="41" t="s">
        <v>245</v>
      </c>
      <c r="N164" s="42">
        <f>-N163+Balance!E25</f>
        <v>19.747999999985041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8"/>
      <c r="B2" s="78"/>
      <c r="C2" s="78"/>
      <c r="D2" s="79"/>
      <c r="E2" s="30" t="s">
        <v>10</v>
      </c>
      <c r="F2" s="75">
        <v>9.9700000000000006</v>
      </c>
      <c r="G2" s="75">
        <v>12.064525000000003</v>
      </c>
      <c r="H2" s="76">
        <v>400</v>
      </c>
      <c r="I2" s="75">
        <v>4825.8100000000013</v>
      </c>
      <c r="J2" s="75">
        <v>-837.81000000000085</v>
      </c>
      <c r="K2" s="167">
        <v>-0.1736102333079837</v>
      </c>
      <c r="L2" s="92" t="str">
        <f>HYPERLINK("http://finance.yahoo.com/q?s=" &amp; E2, "Link")</f>
        <v>Link</v>
      </c>
      <c r="M2" s="228" t="s">
        <v>248</v>
      </c>
      <c r="Q2" s="240"/>
    </row>
    <row r="3" spans="1:17" ht="18.95" customHeight="1" x14ac:dyDescent="0.25">
      <c r="A3" s="77"/>
      <c r="B3" s="77"/>
      <c r="C3" s="77"/>
      <c r="D3" s="79"/>
      <c r="E3" s="30" t="s">
        <v>18</v>
      </c>
      <c r="F3" s="75">
        <v>11.24</v>
      </c>
      <c r="G3" s="75">
        <v>29.640625</v>
      </c>
      <c r="H3" s="76">
        <v>80</v>
      </c>
      <c r="I3" s="75">
        <v>2371.25</v>
      </c>
      <c r="J3" s="75">
        <v>-1472.05</v>
      </c>
      <c r="K3" s="167">
        <v>-0.62079072219293618</v>
      </c>
      <c r="L3" s="92" t="str">
        <f>HYPERLINK("http://finance.yahoo.com/q?s=" &amp; E3, "Link")</f>
        <v>Link</v>
      </c>
      <c r="M3" s="228" t="s">
        <v>248</v>
      </c>
      <c r="Q3" s="240"/>
    </row>
    <row r="4" spans="1:17" ht="18.95" customHeight="1" x14ac:dyDescent="0.25">
      <c r="A4" s="77"/>
      <c r="B4" s="77"/>
      <c r="C4" s="78"/>
      <c r="D4" s="79"/>
      <c r="E4" s="30" t="s">
        <v>45</v>
      </c>
      <c r="F4" s="75">
        <v>57.57</v>
      </c>
      <c r="G4" s="75">
        <v>60.827799999999989</v>
      </c>
      <c r="H4" s="76">
        <v>150</v>
      </c>
      <c r="I4" s="75">
        <v>9124.1699999999983</v>
      </c>
      <c r="J4" s="75">
        <v>-488.66999999999825</v>
      </c>
      <c r="K4" s="167">
        <v>-5.3557748266417488E-2</v>
      </c>
      <c r="L4" s="92" t="str">
        <f>HYPERLINK("http://finance.yahoo.com/q?s=" &amp; E4, "Link")</f>
        <v>Link</v>
      </c>
      <c r="M4" s="228" t="s">
        <v>248</v>
      </c>
      <c r="N4" s="91"/>
      <c r="O4" s="91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7.7396000000000003</v>
      </c>
      <c r="G5" s="75">
        <v>8.7756296296296306</v>
      </c>
      <c r="H5" s="76">
        <v>270</v>
      </c>
      <c r="I5" s="75">
        <v>2369.42</v>
      </c>
      <c r="J5" s="75">
        <v>-279.72800000000007</v>
      </c>
      <c r="K5" s="167">
        <v>-0.11805758371246979</v>
      </c>
      <c r="L5" s="92" t="str">
        <f>HYPERLINK("http://finance.yahoo.com/q?s=" &amp; E5, "Link")</f>
        <v>Link</v>
      </c>
      <c r="M5" s="228" t="s">
        <v>248</v>
      </c>
    </row>
    <row r="6" spans="1:17" ht="18.95" customHeight="1" x14ac:dyDescent="0.25">
      <c r="A6" s="77"/>
      <c r="B6" s="77"/>
      <c r="C6" s="78"/>
      <c r="D6" s="79"/>
      <c r="E6" s="30" t="s">
        <v>33</v>
      </c>
      <c r="F6" s="75">
        <v>127.59</v>
      </c>
      <c r="G6" s="75">
        <v>78.848000000000326</v>
      </c>
      <c r="H6" s="76">
        <v>5</v>
      </c>
      <c r="I6" s="75">
        <v>394.2400000000016</v>
      </c>
      <c r="J6" s="75">
        <v>243.70999999999844</v>
      </c>
      <c r="K6" s="167">
        <v>0.61817674512986354</v>
      </c>
      <c r="L6" s="92" t="str">
        <f>HYPERLINK("http://finance.yahoo.com/q?s=" &amp; E6, "Link")</f>
        <v>Link</v>
      </c>
      <c r="M6" s="228" t="s">
        <v>248</v>
      </c>
      <c r="N6" s="91"/>
      <c r="O6" s="91"/>
      <c r="Q6" s="240"/>
    </row>
    <row r="7" spans="1:17" ht="18.95" customHeight="1" x14ac:dyDescent="0.25">
      <c r="A7" s="78"/>
      <c r="B7" s="78"/>
      <c r="C7" s="78"/>
      <c r="D7" s="79"/>
      <c r="E7" s="30" t="s">
        <v>62</v>
      </c>
      <c r="F7" s="75">
        <v>314.67</v>
      </c>
      <c r="G7" s="75">
        <v>315.10599999999999</v>
      </c>
      <c r="H7" s="76">
        <v>5</v>
      </c>
      <c r="I7" s="75">
        <v>1575.53</v>
      </c>
      <c r="J7" s="75">
        <v>-2.1799999999998363</v>
      </c>
      <c r="K7" s="167">
        <v>-1.3836613710941036E-3</v>
      </c>
      <c r="L7" s="92" t="str">
        <f>HYPERLINK("http://finance.yahoo.com/q?s=" &amp; E7, "Link")</f>
        <v>Link</v>
      </c>
      <c r="M7" s="228" t="s">
        <v>248</v>
      </c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141.13999999999999</v>
      </c>
      <c r="G8" s="75" t="e">
        <v>#DIV/0!</v>
      </c>
      <c r="H8" s="76">
        <v>0</v>
      </c>
      <c r="I8" s="75" t="e">
        <v>#DIV/0!</v>
      </c>
      <c r="J8" s="75">
        <v>-481.42999999999302</v>
      </c>
      <c r="K8" s="167" t="s">
        <v>237</v>
      </c>
      <c r="L8" s="92" t="str">
        <f>HYPERLINK("http://finance.yahoo.com/q?s=" &amp; E8, "Link")</f>
        <v>Link</v>
      </c>
      <c r="M8" s="228" t="s">
        <v>248</v>
      </c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15.49</v>
      </c>
      <c r="G9" s="75">
        <v>17.834631321006906</v>
      </c>
      <c r="H9" s="76">
        <v>4489</v>
      </c>
      <c r="I9" s="75">
        <v>69534.61</v>
      </c>
      <c r="J9" s="75">
        <v>-10525.050000000003</v>
      </c>
      <c r="K9" s="167">
        <v>-0.13146508491292619</v>
      </c>
      <c r="L9" s="92" t="str">
        <f>HYPERLINK("http://finance.yahoo.com/q?s=" &amp; E9, "Link")</f>
        <v>Link</v>
      </c>
      <c r="M9" s="229" t="s">
        <v>249</v>
      </c>
    </row>
    <row r="10" spans="1:17" ht="18.95" customHeight="1" x14ac:dyDescent="0.25">
      <c r="A10" s="89"/>
      <c r="B10" s="90"/>
      <c r="C10" s="89"/>
      <c r="D10" s="79"/>
      <c r="E10" s="30" t="s">
        <v>63</v>
      </c>
      <c r="F10" s="75">
        <v>102.84</v>
      </c>
      <c r="G10" s="75">
        <v>110.09500000000001</v>
      </c>
      <c r="H10" s="76">
        <v>30</v>
      </c>
      <c r="I10" s="75">
        <v>3302.8500000000004</v>
      </c>
      <c r="J10" s="75">
        <v>-217.65000000000009</v>
      </c>
      <c r="K10" s="167">
        <v>-6.5897633861665E-2</v>
      </c>
      <c r="L10" s="92" t="str">
        <f>HYPERLINK("http://finance.yahoo.com/q?s=" &amp; E10, "Link")</f>
        <v>Link</v>
      </c>
      <c r="M10" s="228" t="s">
        <v>248</v>
      </c>
      <c r="Q10" s="240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108.44</v>
      </c>
      <c r="G11" s="75">
        <v>108.29133333333336</v>
      </c>
      <c r="H11" s="76">
        <v>15</v>
      </c>
      <c r="I11" s="75">
        <v>1624.3700000000003</v>
      </c>
      <c r="J11" s="75">
        <v>2.2299999999995634</v>
      </c>
      <c r="K11" s="167">
        <v>1.3728399317887144E-3</v>
      </c>
      <c r="L11" s="92" t="str">
        <f>HYPERLINK("http://finance.yahoo.com/q?s=" &amp; E11, "Link")</f>
        <v>Link</v>
      </c>
      <c r="M11" s="229" t="s">
        <v>249</v>
      </c>
      <c r="N11" s="91"/>
      <c r="O11" s="91"/>
    </row>
    <row r="12" spans="1:17" ht="18.95" customHeight="1" x14ac:dyDescent="0.25">
      <c r="A12" s="77"/>
      <c r="B12" s="78"/>
      <c r="C12" s="78"/>
      <c r="D12" s="79"/>
      <c r="E12" s="30" t="s">
        <v>56</v>
      </c>
      <c r="F12" s="75">
        <v>30.51</v>
      </c>
      <c r="G12" s="75">
        <v>30.988999999999997</v>
      </c>
      <c r="H12" s="76">
        <v>40</v>
      </c>
      <c r="I12" s="75">
        <v>1239.56</v>
      </c>
      <c r="J12" s="75">
        <v>-19.159999999999854</v>
      </c>
      <c r="K12" s="167">
        <v>-1.5457097679821733E-2</v>
      </c>
      <c r="L12" s="92" t="str">
        <f>HYPERLINK("http://finance.yahoo.com/q?s=" &amp; E12, "Link")</f>
        <v>Link</v>
      </c>
      <c r="M12" s="228" t="s">
        <v>248</v>
      </c>
      <c r="N12" s="91"/>
      <c r="O12" s="91"/>
    </row>
    <row r="13" spans="1:17" ht="18.95" customHeight="1" x14ac:dyDescent="0.25">
      <c r="A13" s="77"/>
      <c r="B13" s="77"/>
      <c r="C13" s="78"/>
      <c r="D13" s="79"/>
      <c r="E13" s="30" t="s">
        <v>22</v>
      </c>
      <c r="F13" s="75">
        <v>52.43</v>
      </c>
      <c r="G13" s="75">
        <v>55.508050000000004</v>
      </c>
      <c r="H13" s="76">
        <v>200</v>
      </c>
      <c r="I13" s="75">
        <v>11101.61</v>
      </c>
      <c r="J13" s="75">
        <v>-615.61000000000058</v>
      </c>
      <c r="K13" s="167">
        <v>-5.5452317276503217E-2</v>
      </c>
      <c r="L13" s="92" t="str">
        <f>HYPERLINK("http://finance.yahoo.com/q?s=" &amp; E13, "Link")</f>
        <v>Link</v>
      </c>
      <c r="M13" s="229" t="s">
        <v>249</v>
      </c>
      <c r="O13" s="30"/>
      <c r="Q13" s="240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29.02</v>
      </c>
      <c r="G14" s="75">
        <v>29.599944444444443</v>
      </c>
      <c r="H14" s="76">
        <v>720</v>
      </c>
      <c r="I14" s="75">
        <v>21311.96</v>
      </c>
      <c r="J14" s="75">
        <v>-417.55999999999767</v>
      </c>
      <c r="K14" s="167">
        <v>-1.9592754490905539E-2</v>
      </c>
      <c r="L14" s="92" t="str">
        <f>HYPERLINK("http://finance.yahoo.com/q?s=" &amp; E14, "Link")</f>
        <v>Link</v>
      </c>
      <c r="M14" s="229" t="s">
        <v>249</v>
      </c>
    </row>
    <row r="15" spans="1:17" ht="18.95" customHeight="1" x14ac:dyDescent="0.25">
      <c r="A15" s="77"/>
      <c r="B15" s="77"/>
      <c r="C15" s="78"/>
      <c r="D15" s="79"/>
      <c r="E15" s="30" t="s">
        <v>15</v>
      </c>
      <c r="F15" s="75">
        <v>20.39</v>
      </c>
      <c r="G15" s="75">
        <v>20.774749999999987</v>
      </c>
      <c r="H15" s="76">
        <v>120</v>
      </c>
      <c r="I15" s="75">
        <v>2492.9699999999984</v>
      </c>
      <c r="J15" s="75">
        <v>-46.169999999998254</v>
      </c>
      <c r="K15" s="167">
        <v>-1.852007846063064E-2</v>
      </c>
      <c r="L15" s="92" t="str">
        <f>HYPERLINK("http://finance.yahoo.com/q?s=" &amp; E15, "Link")</f>
        <v>Link</v>
      </c>
      <c r="M15" s="229" t="s">
        <v>249</v>
      </c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43.11</v>
      </c>
      <c r="G16" s="75">
        <v>48.688999999999986</v>
      </c>
      <c r="H16" s="76">
        <v>40</v>
      </c>
      <c r="I16" s="75">
        <v>1947.5599999999995</v>
      </c>
      <c r="J16" s="75">
        <v>-223.1599999999994</v>
      </c>
      <c r="K16" s="167">
        <v>-0.11458440304791612</v>
      </c>
      <c r="L16" s="92" t="str">
        <f>HYPERLINK("http://finance.yahoo.com/q?s=" &amp; E16, "Link")</f>
        <v>Link</v>
      </c>
      <c r="M16" s="228" t="s">
        <v>248</v>
      </c>
      <c r="N16" s="91"/>
      <c r="O16" s="91"/>
    </row>
    <row r="17" spans="1:17" ht="18.95" customHeight="1" x14ac:dyDescent="0.25">
      <c r="A17" s="78"/>
      <c r="B17" s="78"/>
      <c r="C17" s="78"/>
      <c r="D17" s="79"/>
      <c r="E17" s="30" t="s">
        <v>50</v>
      </c>
      <c r="F17" s="75">
        <v>15.84</v>
      </c>
      <c r="G17" s="75">
        <v>23.580200950734657</v>
      </c>
      <c r="H17" s="76">
        <v>4628</v>
      </c>
      <c r="I17" s="75">
        <v>109129.17</v>
      </c>
      <c r="J17" s="75">
        <v>-35821.649999999994</v>
      </c>
      <c r="K17" s="167">
        <v>-0.3282499995189187</v>
      </c>
      <c r="L17" s="92" t="str">
        <f>HYPERLINK("http://finance.yahoo.com/q?s=" &amp; E17, "Link")</f>
        <v>Link</v>
      </c>
      <c r="M17" s="229" t="s">
        <v>249</v>
      </c>
      <c r="Q17" s="240"/>
    </row>
    <row r="18" spans="1:17" ht="18.95" customHeight="1" x14ac:dyDescent="0.25">
      <c r="A18" s="78"/>
      <c r="B18" s="78"/>
      <c r="C18" s="78"/>
      <c r="D18" s="79"/>
      <c r="E18" s="30" t="s">
        <v>34</v>
      </c>
      <c r="F18" s="75">
        <v>15.5</v>
      </c>
      <c r="G18" s="75">
        <v>17.234874545454549</v>
      </c>
      <c r="H18" s="76">
        <v>5500</v>
      </c>
      <c r="I18" s="75">
        <v>94791.810000000012</v>
      </c>
      <c r="J18" s="75">
        <v>-9541.8100000000122</v>
      </c>
      <c r="K18" s="167">
        <v>-0.10066070053942441</v>
      </c>
      <c r="L18" s="92" t="str">
        <f>HYPERLINK("http://finance.yahoo.com/q?s=" &amp; E18, "Link")</f>
        <v>Link</v>
      </c>
      <c r="M18" s="228" t="s">
        <v>248</v>
      </c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78.95</v>
      </c>
      <c r="G19" s="75">
        <v>84.198333333333338</v>
      </c>
      <c r="H19" s="76">
        <v>60</v>
      </c>
      <c r="I19" s="75">
        <v>5051.9000000000005</v>
      </c>
      <c r="J19" s="75">
        <v>-314.90000000000055</v>
      </c>
      <c r="K19" s="167">
        <v>-6.2332983629921429E-2</v>
      </c>
      <c r="L19" s="92" t="str">
        <f>HYPERLINK("http://finance.yahoo.com/q?s=" &amp; E19, "Link")</f>
        <v>Link</v>
      </c>
      <c r="M19" s="228" t="s">
        <v>248</v>
      </c>
      <c r="N19" s="91"/>
      <c r="O19" s="91"/>
    </row>
    <row r="20" spans="1:17" ht="18.95" customHeight="1" x14ac:dyDescent="0.25">
      <c r="A20" s="77"/>
      <c r="B20" s="77"/>
      <c r="C20" s="78"/>
      <c r="D20" s="79"/>
      <c r="E20" s="30" t="s">
        <v>35</v>
      </c>
      <c r="F20" s="75">
        <v>48.09</v>
      </c>
      <c r="G20" s="75">
        <v>47.586571428571425</v>
      </c>
      <c r="H20" s="76">
        <v>35</v>
      </c>
      <c r="I20" s="75">
        <v>1665.53</v>
      </c>
      <c r="J20" s="75">
        <v>17.620000000000118</v>
      </c>
      <c r="K20" s="167">
        <v>1.0579215024646963E-2</v>
      </c>
      <c r="L20" s="92" t="str">
        <f>HYPERLINK("http://finance.yahoo.com/q?s=" &amp; E20, "Link")</f>
        <v>Link</v>
      </c>
      <c r="M20" s="228" t="s">
        <v>248</v>
      </c>
      <c r="N20" s="91"/>
      <c r="O20" s="91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69.63</v>
      </c>
      <c r="G21" s="75">
        <v>62.052</v>
      </c>
      <c r="H21" s="76">
        <v>5</v>
      </c>
      <c r="I21" s="75">
        <v>310.26</v>
      </c>
      <c r="J21" s="75">
        <v>37.889999999999986</v>
      </c>
      <c r="K21" s="167">
        <v>0.12212338039064004</v>
      </c>
      <c r="L21" s="92" t="str">
        <f>HYPERLINK("http://finance.yahoo.com/q?s=" &amp; E21, "Link")</f>
        <v>Link</v>
      </c>
      <c r="M21" s="228" t="s">
        <v>248</v>
      </c>
      <c r="O21" s="91"/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29.02</v>
      </c>
      <c r="G22" s="75">
        <v>31.142352941176469</v>
      </c>
      <c r="H22" s="76">
        <v>170</v>
      </c>
      <c r="I22" s="75">
        <v>5294.2</v>
      </c>
      <c r="J22" s="75">
        <v>-360.80000000000018</v>
      </c>
      <c r="K22" s="167">
        <v>-6.8150050999206652E-2</v>
      </c>
      <c r="L22" s="92" t="str">
        <f>HYPERLINK("http://finance.yahoo.com/q?s=" &amp; E22, "Link")</f>
        <v>Link</v>
      </c>
      <c r="M22" s="228" t="s">
        <v>248</v>
      </c>
      <c r="N22" s="91"/>
      <c r="O22" s="91"/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122.47</v>
      </c>
      <c r="G23" s="75">
        <v>119.52666666666667</v>
      </c>
      <c r="H23" s="76">
        <v>15</v>
      </c>
      <c r="I23" s="75">
        <v>1792.9</v>
      </c>
      <c r="J23" s="75">
        <v>44.149999999999864</v>
      </c>
      <c r="K23" s="167">
        <v>2.4624909364716337E-2</v>
      </c>
      <c r="L23" s="92" t="str">
        <f>HYPERLINK("http://finance.yahoo.com/q?s=" &amp; E23, "Link")</f>
        <v>Link</v>
      </c>
      <c r="M23" s="228" t="s">
        <v>248</v>
      </c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87.78</v>
      </c>
      <c r="G24" s="75">
        <v>96.712666666666664</v>
      </c>
      <c r="H24" s="76">
        <v>60</v>
      </c>
      <c r="I24" s="75">
        <v>5802.76</v>
      </c>
      <c r="J24" s="75">
        <v>-535.96</v>
      </c>
      <c r="K24" s="167">
        <v>-9.2362944529844379E-2</v>
      </c>
      <c r="L24" s="92" t="str">
        <f>HYPERLINK("http://finance.yahoo.com/q?s=" &amp; E24, "Link")</f>
        <v>Link</v>
      </c>
      <c r="M24" s="228" t="s">
        <v>248</v>
      </c>
      <c r="N24" s="91"/>
      <c r="O24" s="91"/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91.07</v>
      </c>
      <c r="G25" s="75">
        <v>96.073999999999984</v>
      </c>
      <c r="H25" s="76">
        <v>5</v>
      </c>
      <c r="I25" s="75">
        <v>480.36999999999989</v>
      </c>
      <c r="J25" s="75">
        <v>-25.019999999999925</v>
      </c>
      <c r="K25" s="167">
        <v>-5.208485126048662E-2</v>
      </c>
      <c r="L25" s="92" t="str">
        <f>HYPERLINK("http://finance.yahoo.com/q?s=" &amp; E25, "Link")</f>
        <v>Link</v>
      </c>
      <c r="M25" s="228" t="s">
        <v>248</v>
      </c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43.26</v>
      </c>
      <c r="G26" s="75">
        <v>45.664285714285711</v>
      </c>
      <c r="H26" s="76">
        <v>70</v>
      </c>
      <c r="I26" s="75">
        <v>3196.5</v>
      </c>
      <c r="J26" s="75">
        <v>-168.30000000000018</v>
      </c>
      <c r="K26" s="167">
        <v>-5.2651337400281537E-2</v>
      </c>
      <c r="L26" s="92" t="str">
        <f>HYPERLINK("http://finance.yahoo.com/q?s=" &amp; E26, "Link")</f>
        <v>Link</v>
      </c>
      <c r="M26" s="228" t="s">
        <v>248</v>
      </c>
    </row>
    <row r="27" spans="1:17" ht="18.95" customHeight="1" x14ac:dyDescent="0.25">
      <c r="A27" s="78"/>
      <c r="B27" s="77"/>
      <c r="C27" s="78"/>
      <c r="D27" s="79"/>
      <c r="E27" s="30"/>
      <c r="K27" s="167"/>
      <c r="L27" s="92"/>
      <c r="M27" s="228"/>
      <c r="Q27" s="240"/>
    </row>
    <row r="28" spans="1:17" ht="18.95" customHeight="1" x14ac:dyDescent="0.25">
      <c r="A28" s="77"/>
      <c r="B28" s="77"/>
      <c r="C28" s="78"/>
      <c r="D28" s="79"/>
      <c r="E28" s="30"/>
      <c r="K28" s="167"/>
      <c r="L28" s="92"/>
      <c r="M28" s="228"/>
      <c r="Q28" s="240"/>
    </row>
    <row r="29" spans="1:17" ht="18.95" customHeight="1" x14ac:dyDescent="0.25">
      <c r="A29" s="80"/>
      <c r="D29" s="79"/>
      <c r="E29" s="30"/>
      <c r="K29" s="167"/>
      <c r="L29" s="92"/>
      <c r="N29" s="91"/>
      <c r="O29" s="91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08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4628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</v>
      </c>
      <c r="F3" s="2">
        <f t="shared" ref="F3:F32" si="2">C3*D3</f>
        <v>2172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8" si="3">H3*I3-J3</f>
        <v>2578.5099999999998</v>
      </c>
      <c r="O3" s="17" t="s">
        <v>58</v>
      </c>
      <c r="Q3" s="2">
        <f>(F36-K36-M36)/Q2</f>
        <v>23.580200950734657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si="2"/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2">
        <v>15.84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27.04</v>
      </c>
      <c r="F5" s="2">
        <f t="shared" si="2"/>
        <v>81120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73307.520000000004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2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3"/>
        <v>26311.52</v>
      </c>
      <c r="O6" s="17" t="s">
        <v>64</v>
      </c>
      <c r="Q6" s="2">
        <f>Q3*Q2</f>
        <v>109129.17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2"/>
        <v>1217.5</v>
      </c>
      <c r="G7" s="259">
        <v>42265</v>
      </c>
      <c r="H7" s="218">
        <v>200</v>
      </c>
      <c r="I7" s="219">
        <v>15.65</v>
      </c>
      <c r="J7" s="220">
        <v>0.05</v>
      </c>
      <c r="K7" s="220">
        <f t="shared" si="3"/>
        <v>3129.95</v>
      </c>
      <c r="O7" s="17" t="s">
        <v>65</v>
      </c>
      <c r="Q7" s="2">
        <f>Q5-Q6</f>
        <v>-35821.649999999994</v>
      </c>
      <c r="R7" s="229" t="s">
        <v>249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2"/>
        <v>480.4</v>
      </c>
      <c r="G8" s="259"/>
      <c r="H8" s="218">
        <v>2400</v>
      </c>
      <c r="I8" s="219">
        <v>15.7</v>
      </c>
      <c r="J8" s="220">
        <v>0.7</v>
      </c>
      <c r="K8" s="220">
        <f t="shared" si="3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2"/>
        <v>478.2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>
        <v>20</v>
      </c>
      <c r="D10" s="2">
        <v>23.7</v>
      </c>
      <c r="F10" s="2">
        <f t="shared" si="2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>
        <v>20</v>
      </c>
      <c r="D11" s="2">
        <v>23.6</v>
      </c>
      <c r="F11" s="2">
        <f t="shared" si="2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2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2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2"/>
        <v>3990</v>
      </c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2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2:31" x14ac:dyDescent="0.25">
      <c r="B17" s="112">
        <v>42226</v>
      </c>
      <c r="C17">
        <v>100</v>
      </c>
      <c r="D17" s="2">
        <v>20.2</v>
      </c>
      <c r="F17" s="2">
        <f t="shared" si="2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2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2:31" x14ac:dyDescent="0.25">
      <c r="B19" s="112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2:31" x14ac:dyDescent="0.25">
      <c r="B20" s="112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2:31" x14ac:dyDescent="0.25">
      <c r="B21" s="112">
        <v>42234</v>
      </c>
      <c r="C21">
        <v>100</v>
      </c>
      <c r="D21" s="2">
        <v>18</v>
      </c>
      <c r="F21" s="2">
        <f t="shared" si="2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2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2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2:31" x14ac:dyDescent="0.25">
      <c r="B23" s="112">
        <v>42235</v>
      </c>
      <c r="C23">
        <v>100</v>
      </c>
      <c r="D23" s="2">
        <v>17.68</v>
      </c>
      <c r="F23" s="2">
        <f t="shared" si="2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2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2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2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2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2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2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2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2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2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2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2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2:31" x14ac:dyDescent="0.25">
      <c r="B30" s="112">
        <v>42261</v>
      </c>
      <c r="C30" s="4">
        <v>200</v>
      </c>
      <c r="D30" s="3">
        <v>14.87</v>
      </c>
      <c r="E30" s="3"/>
      <c r="F30" s="3">
        <f t="shared" si="2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2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2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2:31" x14ac:dyDescent="0.25">
      <c r="B32" s="1">
        <v>42270</v>
      </c>
      <c r="C32" s="4">
        <v>478</v>
      </c>
      <c r="D32" s="2">
        <v>15.85</v>
      </c>
      <c r="F32" s="2">
        <f t="shared" si="2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242034.3</v>
      </c>
      <c r="G36" s="20"/>
      <c r="H36" s="109">
        <f>SUM(H2:H25)</f>
        <v>6702</v>
      </c>
      <c r="I36" s="126"/>
      <c r="J36" s="25"/>
      <c r="K36" s="25">
        <f>SUM(K2:K25)</f>
        <v>132054.63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58" t="s">
        <v>83</v>
      </c>
      <c r="P50" s="258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17.423999999999999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17.265600000000003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17.107200000000002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16.948800000000002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16.790400000000002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16.632000000000001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16.473600000000001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16.315200000000001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16.1568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15.9984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15.84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15.6816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15.523199999999999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15.364799999999999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15.206399999999999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15.048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14.8896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14.731200000000001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14.572800000000001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14.414400000000001</v>
      </c>
    </row>
    <row r="71" spans="15:31" x14ac:dyDescent="0.25">
      <c r="O71" s="133">
        <v>0.9</v>
      </c>
      <c r="P71" s="133">
        <f t="shared" si="6"/>
        <v>14.256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C31-H31</f>
        <v>4489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(F31-K31)/Q2</f>
        <v>17.834631321006906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15.49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F31-K31</f>
        <v>80059.66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Q4*Q2</f>
        <v>69534.61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Q6-Q5</f>
        <v>-10525.050000000003</v>
      </c>
      <c r="R7" s="104" t="s">
        <v>249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1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1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1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1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1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1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1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1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>C26*D26</f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1:31" x14ac:dyDescent="0.25">
      <c r="B27" s="1">
        <v>42270</v>
      </c>
      <c r="C27">
        <v>100</v>
      </c>
      <c r="D27" s="2">
        <v>15.55</v>
      </c>
      <c r="E27" s="2">
        <v>0</v>
      </c>
      <c r="F27" s="3">
        <f>C27*D27</f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1:31" x14ac:dyDescent="0.25">
      <c r="B28" s="1">
        <v>42270</v>
      </c>
      <c r="C28">
        <v>400</v>
      </c>
      <c r="D28" s="2">
        <v>15.52</v>
      </c>
      <c r="E28" s="2">
        <v>0</v>
      </c>
      <c r="F28" s="2">
        <f>C28*D28</f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1:31" x14ac:dyDescent="0.25"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1:31" x14ac:dyDescent="0.25"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1:31" x14ac:dyDescent="0.25">
      <c r="A31" s="49" t="s">
        <v>87</v>
      </c>
      <c r="B31" s="20"/>
      <c r="C31" s="20">
        <f>SUM(C2:C30)</f>
        <v>5900</v>
      </c>
      <c r="D31" s="20"/>
      <c r="E31" s="20"/>
      <c r="F31" s="25">
        <f>SUM(F2:F30)</f>
        <v>104119.35</v>
      </c>
      <c r="G31" s="20"/>
      <c r="H31" s="20">
        <f>SUM(H2:H26)</f>
        <v>1411</v>
      </c>
      <c r="I31" s="20"/>
      <c r="J31" s="20"/>
      <c r="K31" s="25">
        <f>SUM(K2:K26)</f>
        <v>24059.690000000002</v>
      </c>
      <c r="L31" s="20"/>
      <c r="M31" s="20"/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1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5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5:31" x14ac:dyDescent="0.25"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5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5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5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5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5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5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5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5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5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5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5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5:31" ht="20.25" thickBot="1" x14ac:dyDescent="0.35">
      <c r="O46" s="258" t="s">
        <v>83</v>
      </c>
      <c r="P46" s="258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5:31" ht="15.75" thickTop="1" x14ac:dyDescent="0.25">
      <c r="O47" s="133">
        <v>1.1000000000000001</v>
      </c>
      <c r="P47" s="133">
        <f>O47*$Q$4</f>
        <v>17.039000000000001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5:31" x14ac:dyDescent="0.25">
      <c r="O48" s="133">
        <v>1.0900000000000001</v>
      </c>
      <c r="P48" s="133">
        <f t="shared" ref="P48:P67" si="4">O48*$Q$4</f>
        <v>16.8841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4"/>
        <v>16.729200000000002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4"/>
        <v>16.574300000000001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4"/>
        <v>16.4194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4"/>
        <v>16.264500000000002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4"/>
        <v>16.1096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4"/>
        <v>15.954700000000001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4"/>
        <v>15.799800000000001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4"/>
        <v>15.6449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4"/>
        <v>15.49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4"/>
        <v>15.335100000000001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4"/>
        <v>15.180199999999999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4"/>
        <v>15.0253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4"/>
        <v>14.8704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4"/>
        <v>14.715499999999999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4"/>
        <v>14.560599999999999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4"/>
        <v>14.405700000000001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4"/>
        <v>14.250800000000002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4"/>
        <v>14.0959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4"/>
        <v>13.941000000000001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5500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17.234874545454549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15.5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85250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94791.810000000012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-9541.8100000000122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250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1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/>
      <c r="C43" s="4"/>
      <c r="D43" s="3"/>
      <c r="E43" s="3"/>
      <c r="F43" s="3"/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58" t="s">
        <v>83</v>
      </c>
      <c r="P44" s="258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SUM(C2:C41)</f>
        <v>7445</v>
      </c>
      <c r="D45" s="18"/>
      <c r="E45" s="18"/>
      <c r="F45" s="18">
        <f>SUM(F2:F41)</f>
        <v>129466.85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17.05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16.895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16.740000000000002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16.585000000000001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16.43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16.275000000000002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16.12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15.965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15.81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15.654999999999999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15.5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15.345000000000001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15.19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15.035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14.879999999999999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14.725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14.569999999999999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14.415000000000001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14.26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14.105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13.950000000000001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720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3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29.599944444444443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29.02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20894.400000000001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21311.96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-417.55999999999767</v>
      </c>
      <c r="R7" s="230" t="s">
        <v>249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SUM(C2:C13)</f>
        <v>1230</v>
      </c>
      <c r="D17" s="18"/>
      <c r="E17" s="18"/>
      <c r="F17" s="19">
        <f>SUM(F2:F13)</f>
        <v>36269</v>
      </c>
      <c r="G17" s="19"/>
      <c r="H17" s="117">
        <f>SUM(H2:H12)</f>
        <v>510</v>
      </c>
      <c r="I17" s="19"/>
      <c r="J17" s="19"/>
      <c r="K17" s="19">
        <f>SUM(K2:K12)</f>
        <v>14801.04</v>
      </c>
      <c r="L17" s="19"/>
      <c r="M17" s="19">
        <f>SUM(M2:M12)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58" t="s">
        <v>83</v>
      </c>
      <c r="P40" s="258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31.922000000000001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31.631800000000002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31.341600000000003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31.051400000000001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30.761200000000002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30.471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30.180800000000001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29.890599999999999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29.6004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29.310199999999998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29.02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28.729800000000001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28.439599999999999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28.1494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27.859199999999998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27.568999999999999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27.278799999999997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26.988600000000002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26.698399999999999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26.408200000000001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26.117999999999999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52.43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10486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-615.61000000000058</v>
      </c>
      <c r="R7" s="104" t="s">
        <v>249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60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60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59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59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58" t="s">
        <v>83</v>
      </c>
      <c r="P44" s="258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57.673000000000002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57.148700000000005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56.624400000000001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56.100100000000005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55.575800000000001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55.051500000000004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54.527200000000001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54.002900000000004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53.4786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52.954300000000003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52.43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51.905699999999996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51.381399999999999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50.857099999999996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50.332799999999999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49.808499999999995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49.284199999999998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48.759900000000002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48.235600000000005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47.711300000000001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47.186999999999998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87.78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5266.8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-535.96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58" t="s">
        <v>83</v>
      </c>
      <c r="P46" s="258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96.558000000000007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95.680200000000013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94.802400000000006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93.924600000000012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93.046800000000005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92.169000000000011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91.291200000000003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90.41340000000001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89.535600000000002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88.657800000000009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87.78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86.902199999999993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86.0244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85.146599999999992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84.268799999999999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83.390999999999991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82.513199999999998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81.635400000000004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80.757600000000011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79.879800000000003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79.00200000000001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400</v>
      </c>
      <c r="T2" s="193">
        <v>42285</v>
      </c>
      <c r="U2" t="s">
        <v>134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12.064525000000003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63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9.9700000000000006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3988.0000000000005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-837.81000000000085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SUM(C2:C12)</f>
        <v>902</v>
      </c>
      <c r="D16" s="25"/>
      <c r="E16" s="25"/>
      <c r="F16" s="25">
        <f>SUM(F2:F12)</f>
        <v>9715.6200000000008</v>
      </c>
      <c r="G16" s="20"/>
      <c r="H16" s="20">
        <f>SUM(H2:H9)</f>
        <v>502</v>
      </c>
      <c r="I16" s="25"/>
      <c r="J16" s="25"/>
      <c r="K16" s="25">
        <f>SUM(K2:K9)</f>
        <v>4877.8099999999995</v>
      </c>
      <c r="L16" s="25"/>
      <c r="M16" s="25">
        <f>SUM(M2:M9)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58" t="s">
        <v>83</v>
      </c>
      <c r="Q39" s="258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10.967000000000002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3">P41*$Q$4</f>
        <v>10.867300000000002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3"/>
        <v>10.767600000000002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3"/>
        <v>10.667900000000001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3"/>
        <v>10.568200000000001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3"/>
        <v>10.468500000000001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3"/>
        <v>10.3688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3"/>
        <v>10.269100000000002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3"/>
        <v>10.169400000000001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3"/>
        <v>10.069700000000001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3"/>
        <v>9.9700000000000006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3"/>
        <v>9.8703000000000003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3"/>
        <v>9.7706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3"/>
        <v>9.6708999999999996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3"/>
        <v>9.571200000000001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3"/>
        <v>9.4715000000000007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3"/>
        <v>9.3718000000000004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3"/>
        <v>9.2721000000000018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3"/>
        <v>9.1724000000000014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3"/>
        <v>9.0727000000000011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3"/>
        <v>8.9730000000000008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20.39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2446.8000000000002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-46.169999999998254</v>
      </c>
      <c r="R7" s="104" t="s">
        <v>249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20.39</v>
      </c>
      <c r="P21">
        <v>1.1000000000000001</v>
      </c>
      <c r="Q21" s="2">
        <f t="shared" ref="Q21:Q33" si="1">P21*O21</f>
        <v>22.429000000000002</v>
      </c>
    </row>
    <row r="22" spans="15:17" x14ac:dyDescent="0.25">
      <c r="O22" s="2">
        <f>$Q$4</f>
        <v>20.39</v>
      </c>
      <c r="P22">
        <v>1.05</v>
      </c>
      <c r="Q22" s="2">
        <f t="shared" si="1"/>
        <v>21.409500000000001</v>
      </c>
    </row>
    <row r="23" spans="15:17" x14ac:dyDescent="0.25">
      <c r="O23" s="2">
        <f t="shared" ref="O23:O33" si="2">$Q$4</f>
        <v>20.39</v>
      </c>
      <c r="P23">
        <v>1.04</v>
      </c>
      <c r="Q23" s="2">
        <f t="shared" si="1"/>
        <v>21.2056</v>
      </c>
    </row>
    <row r="24" spans="15:17" x14ac:dyDescent="0.25">
      <c r="O24" s="2">
        <f t="shared" si="2"/>
        <v>20.39</v>
      </c>
      <c r="P24" s="2">
        <v>1.03</v>
      </c>
      <c r="Q24" s="2">
        <f t="shared" si="1"/>
        <v>21.0017</v>
      </c>
    </row>
    <row r="25" spans="15:17" x14ac:dyDescent="0.25">
      <c r="O25" s="2">
        <f t="shared" si="2"/>
        <v>20.39</v>
      </c>
      <c r="P25" s="2">
        <v>1.02</v>
      </c>
      <c r="Q25" s="2">
        <f t="shared" si="1"/>
        <v>20.797800000000002</v>
      </c>
    </row>
    <row r="26" spans="15:17" x14ac:dyDescent="0.25">
      <c r="O26" s="2">
        <f t="shared" si="2"/>
        <v>20.39</v>
      </c>
      <c r="P26" s="2">
        <v>1.01</v>
      </c>
      <c r="Q26" s="2">
        <f t="shared" si="1"/>
        <v>20.593900000000001</v>
      </c>
    </row>
    <row r="27" spans="15:17" x14ac:dyDescent="0.25">
      <c r="O27" s="2">
        <f t="shared" si="2"/>
        <v>20.39</v>
      </c>
      <c r="P27" s="2">
        <v>1</v>
      </c>
      <c r="Q27" s="2">
        <f t="shared" si="1"/>
        <v>20.39</v>
      </c>
    </row>
    <row r="28" spans="15:17" x14ac:dyDescent="0.25">
      <c r="O28" s="2">
        <f t="shared" si="2"/>
        <v>20.39</v>
      </c>
      <c r="P28" s="2">
        <v>0.99</v>
      </c>
      <c r="Q28" s="2">
        <f t="shared" si="1"/>
        <v>20.1861</v>
      </c>
    </row>
    <row r="29" spans="15:17" x14ac:dyDescent="0.25">
      <c r="O29" s="2">
        <f t="shared" si="2"/>
        <v>20.39</v>
      </c>
      <c r="P29" s="2">
        <v>0.98</v>
      </c>
      <c r="Q29" s="2">
        <f t="shared" si="1"/>
        <v>19.982199999999999</v>
      </c>
    </row>
    <row r="30" spans="15:17" x14ac:dyDescent="0.25">
      <c r="O30" s="2">
        <f t="shared" si="2"/>
        <v>20.39</v>
      </c>
      <c r="P30" s="2">
        <v>0.97</v>
      </c>
      <c r="Q30" s="2">
        <f t="shared" si="1"/>
        <v>19.778300000000002</v>
      </c>
    </row>
    <row r="31" spans="15:17" x14ac:dyDescent="0.25">
      <c r="O31" s="2">
        <f t="shared" si="2"/>
        <v>20.39</v>
      </c>
      <c r="P31" s="2">
        <v>0.96</v>
      </c>
      <c r="Q31" s="2">
        <f t="shared" si="1"/>
        <v>19.574400000000001</v>
      </c>
    </row>
    <row r="32" spans="15:17" x14ac:dyDescent="0.25">
      <c r="O32" s="2">
        <f t="shared" si="2"/>
        <v>20.39</v>
      </c>
      <c r="P32" s="2">
        <v>0.95</v>
      </c>
      <c r="Q32" s="2">
        <f t="shared" si="1"/>
        <v>19.3705</v>
      </c>
    </row>
    <row r="33" spans="15:17" x14ac:dyDescent="0.25">
      <c r="O33" s="2">
        <f t="shared" si="2"/>
        <v>20.39</v>
      </c>
      <c r="P33" s="2">
        <v>0.9</v>
      </c>
      <c r="Q33" s="2">
        <f t="shared" si="1"/>
        <v>18.351000000000003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43.11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1724.4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-223.1599999999994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43.11</v>
      </c>
      <c r="P22">
        <v>1.1000000000000001</v>
      </c>
      <c r="Q22" s="2">
        <f t="shared" ref="Q22:Q34" si="1">P22*O22</f>
        <v>47.421000000000006</v>
      </c>
      <c r="R22" s="51"/>
    </row>
    <row r="23" spans="15:18" x14ac:dyDescent="0.25">
      <c r="O23" s="2">
        <f>$Q$4</f>
        <v>43.11</v>
      </c>
      <c r="P23">
        <v>1.05</v>
      </c>
      <c r="Q23" s="2">
        <f t="shared" si="1"/>
        <v>45.265500000000003</v>
      </c>
      <c r="R23" s="51"/>
    </row>
    <row r="24" spans="15:18" x14ac:dyDescent="0.25">
      <c r="O24" s="2">
        <f t="shared" ref="O24:O34" si="2">$Q$4</f>
        <v>43.11</v>
      </c>
      <c r="P24">
        <v>1.04</v>
      </c>
      <c r="Q24" s="2">
        <f t="shared" si="1"/>
        <v>44.834400000000002</v>
      </c>
      <c r="R24" s="51"/>
    </row>
    <row r="25" spans="15:18" x14ac:dyDescent="0.25">
      <c r="O25" s="2">
        <f t="shared" si="2"/>
        <v>43.11</v>
      </c>
      <c r="P25" s="2">
        <v>1.03</v>
      </c>
      <c r="Q25" s="2">
        <f t="shared" si="1"/>
        <v>44.403300000000002</v>
      </c>
      <c r="R25" s="51"/>
    </row>
    <row r="26" spans="15:18" x14ac:dyDescent="0.25">
      <c r="O26" s="2">
        <f t="shared" si="2"/>
        <v>43.11</v>
      </c>
      <c r="P26" s="2">
        <v>1.02</v>
      </c>
      <c r="Q26" s="2">
        <f t="shared" si="1"/>
        <v>43.972200000000001</v>
      </c>
      <c r="R26" s="51"/>
    </row>
    <row r="27" spans="15:18" x14ac:dyDescent="0.25">
      <c r="O27" s="2">
        <f t="shared" si="2"/>
        <v>43.11</v>
      </c>
      <c r="P27" s="2">
        <v>1.01</v>
      </c>
      <c r="Q27" s="2">
        <f t="shared" si="1"/>
        <v>43.5411</v>
      </c>
      <c r="R27" s="51"/>
    </row>
    <row r="28" spans="15:18" x14ac:dyDescent="0.25">
      <c r="O28" s="2">
        <f t="shared" si="2"/>
        <v>43.11</v>
      </c>
      <c r="P28" s="2">
        <v>1</v>
      </c>
      <c r="Q28" s="2">
        <f t="shared" si="1"/>
        <v>43.11</v>
      </c>
      <c r="R28" s="51"/>
    </row>
    <row r="29" spans="15:18" x14ac:dyDescent="0.25">
      <c r="O29" s="2">
        <f t="shared" si="2"/>
        <v>43.11</v>
      </c>
      <c r="P29" s="2">
        <v>0.99</v>
      </c>
      <c r="Q29" s="2">
        <f t="shared" si="1"/>
        <v>42.678899999999999</v>
      </c>
      <c r="R29" s="51"/>
    </row>
    <row r="30" spans="15:18" x14ac:dyDescent="0.25">
      <c r="O30" s="2">
        <f t="shared" si="2"/>
        <v>43.11</v>
      </c>
      <c r="P30" s="2">
        <v>0.98</v>
      </c>
      <c r="Q30" s="2">
        <f t="shared" si="1"/>
        <v>42.247799999999998</v>
      </c>
      <c r="R30" s="51"/>
    </row>
    <row r="31" spans="15:18" x14ac:dyDescent="0.25">
      <c r="O31" s="2">
        <f t="shared" si="2"/>
        <v>43.11</v>
      </c>
      <c r="P31" s="2">
        <v>0.97</v>
      </c>
      <c r="Q31" s="2">
        <f t="shared" si="1"/>
        <v>41.816699999999997</v>
      </c>
      <c r="R31" s="51" t="s">
        <v>90</v>
      </c>
    </row>
    <row r="32" spans="15:18" x14ac:dyDescent="0.25">
      <c r="O32" s="2">
        <f t="shared" si="2"/>
        <v>43.11</v>
      </c>
      <c r="P32" s="2">
        <v>0.96</v>
      </c>
      <c r="Q32" s="2">
        <f t="shared" si="1"/>
        <v>41.385599999999997</v>
      </c>
      <c r="R32" s="51"/>
    </row>
    <row r="33" spans="15:18" x14ac:dyDescent="0.25">
      <c r="O33" s="2">
        <f t="shared" si="2"/>
        <v>43.11</v>
      </c>
      <c r="P33" s="2">
        <v>0.95</v>
      </c>
      <c r="Q33" s="2">
        <f t="shared" si="1"/>
        <v>40.954499999999996</v>
      </c>
      <c r="R33" s="51"/>
    </row>
    <row r="34" spans="15:18" x14ac:dyDescent="0.25">
      <c r="O34" s="2">
        <f t="shared" si="2"/>
        <v>43.11</v>
      </c>
      <c r="P34" s="2">
        <v>0.9</v>
      </c>
      <c r="Q34" s="2">
        <f t="shared" si="1"/>
        <v>38.798999999999999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57.57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8635.5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-488.66999999999825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58" t="s">
        <v>83</v>
      </c>
      <c r="P35" s="258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63.327000000000005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62.751300000000008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62.175600000000003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61.599900000000005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61.0242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60.448500000000003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59.872800000000005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59.2971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58.721400000000003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58.145699999999998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57.57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56.994300000000003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56.418599999999998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55.8429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55.267199999999995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54.691499999999998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54.1158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53.540100000000002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52.964400000000005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52.3887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51.813000000000002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78.95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4737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ht="15.75" x14ac:dyDescent="0.25">
      <c r="O7" s="17" t="s">
        <v>65</v>
      </c>
      <c r="Q7" s="2">
        <f>Q5-Q6</f>
        <v>-314.90000000000055</v>
      </c>
      <c r="R7" s="228" t="s">
        <v>248</v>
      </c>
    </row>
    <row r="15" spans="1:21" x14ac:dyDescent="0.25">
      <c r="I15" s="2"/>
    </row>
    <row r="17" spans="15:18" ht="20.25" thickBot="1" x14ac:dyDescent="0.35">
      <c r="O17" s="258" t="s">
        <v>83</v>
      </c>
      <c r="P17" s="258"/>
      <c r="R17" s="51"/>
    </row>
    <row r="18" spans="15:18" ht="15.75" thickTop="1" x14ac:dyDescent="0.25">
      <c r="O18" s="133">
        <v>1.1000000000000001</v>
      </c>
      <c r="P18" s="133">
        <f>O18*$Q$4</f>
        <v>86.845000000000013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86.055500000000009</v>
      </c>
      <c r="Q19" s="2"/>
      <c r="R19" s="51"/>
    </row>
    <row r="20" spans="15:18" x14ac:dyDescent="0.25">
      <c r="O20" s="133">
        <v>1.08</v>
      </c>
      <c r="P20" s="133">
        <f t="shared" si="0"/>
        <v>85.266000000000005</v>
      </c>
      <c r="Q20" s="2"/>
      <c r="R20" s="51"/>
    </row>
    <row r="21" spans="15:18" x14ac:dyDescent="0.25">
      <c r="O21" s="133">
        <v>1.07</v>
      </c>
      <c r="P21" s="133">
        <f t="shared" si="0"/>
        <v>84.476500000000001</v>
      </c>
      <c r="Q21" s="2"/>
      <c r="R21" s="51"/>
    </row>
    <row r="22" spans="15:18" x14ac:dyDescent="0.25">
      <c r="O22" s="133">
        <v>1.06</v>
      </c>
      <c r="P22" s="133">
        <f t="shared" si="0"/>
        <v>83.687000000000012</v>
      </c>
      <c r="Q22" s="2"/>
      <c r="R22" s="51"/>
    </row>
    <row r="23" spans="15:18" x14ac:dyDescent="0.25">
      <c r="O23" s="133">
        <v>1.05</v>
      </c>
      <c r="P23" s="133">
        <f t="shared" si="0"/>
        <v>82.897500000000008</v>
      </c>
      <c r="Q23" s="2"/>
      <c r="R23" s="51"/>
    </row>
    <row r="24" spans="15:18" x14ac:dyDescent="0.25">
      <c r="O24" s="133">
        <v>1.04</v>
      </c>
      <c r="P24" s="133">
        <f t="shared" si="0"/>
        <v>82.108000000000004</v>
      </c>
      <c r="Q24" s="2"/>
      <c r="R24" s="51"/>
    </row>
    <row r="25" spans="15:18" x14ac:dyDescent="0.25">
      <c r="O25" s="133">
        <v>1.03</v>
      </c>
      <c r="P25" s="133">
        <f t="shared" si="0"/>
        <v>81.3185</v>
      </c>
      <c r="Q25" s="2"/>
      <c r="R25" s="51"/>
    </row>
    <row r="26" spans="15:18" x14ac:dyDescent="0.25">
      <c r="O26" s="133">
        <v>1.02</v>
      </c>
      <c r="P26" s="133">
        <f t="shared" si="0"/>
        <v>80.529000000000011</v>
      </c>
      <c r="Q26" s="2"/>
      <c r="R26" s="51"/>
    </row>
    <row r="27" spans="15:18" x14ac:dyDescent="0.25">
      <c r="O27" s="133">
        <v>1.01</v>
      </c>
      <c r="P27" s="133">
        <f t="shared" si="0"/>
        <v>79.739500000000007</v>
      </c>
      <c r="Q27" s="2"/>
      <c r="R27" s="51"/>
    </row>
    <row r="28" spans="15:18" x14ac:dyDescent="0.25">
      <c r="O28" s="133">
        <v>1</v>
      </c>
      <c r="P28" s="133">
        <f t="shared" si="0"/>
        <v>78.95</v>
      </c>
      <c r="Q28" s="2"/>
      <c r="R28" s="51"/>
    </row>
    <row r="29" spans="15:18" x14ac:dyDescent="0.25">
      <c r="O29" s="133">
        <v>0.99</v>
      </c>
      <c r="P29" s="133">
        <f t="shared" si="0"/>
        <v>78.160499999999999</v>
      </c>
      <c r="Q29" s="2"/>
      <c r="R29" s="51"/>
    </row>
    <row r="30" spans="15:18" x14ac:dyDescent="0.25">
      <c r="O30" s="133">
        <v>0.98</v>
      </c>
      <c r="P30" s="133">
        <f t="shared" si="0"/>
        <v>77.370999999999995</v>
      </c>
      <c r="Q30" s="2"/>
      <c r="R30" s="51"/>
    </row>
    <row r="31" spans="15:18" x14ac:dyDescent="0.25">
      <c r="O31" s="133">
        <v>0.97</v>
      </c>
      <c r="P31" s="133">
        <f t="shared" si="0"/>
        <v>76.581500000000005</v>
      </c>
    </row>
    <row r="32" spans="15:18" x14ac:dyDescent="0.25">
      <c r="O32" s="133">
        <v>0.96</v>
      </c>
      <c r="P32" s="133">
        <f t="shared" si="0"/>
        <v>75.792000000000002</v>
      </c>
    </row>
    <row r="33" spans="15:16" x14ac:dyDescent="0.25">
      <c r="O33" s="133">
        <v>0.95</v>
      </c>
      <c r="P33" s="133">
        <f t="shared" si="0"/>
        <v>75.002499999999998</v>
      </c>
    </row>
    <row r="34" spans="15:16" x14ac:dyDescent="0.25">
      <c r="O34" s="133">
        <v>0.94</v>
      </c>
      <c r="P34" s="133">
        <f t="shared" si="0"/>
        <v>74.212999999999994</v>
      </c>
    </row>
    <row r="35" spans="15:16" x14ac:dyDescent="0.25">
      <c r="O35" s="133">
        <v>0.93</v>
      </c>
      <c r="P35" s="133">
        <f t="shared" si="0"/>
        <v>73.423500000000004</v>
      </c>
    </row>
    <row r="36" spans="15:16" x14ac:dyDescent="0.25">
      <c r="O36" s="133">
        <v>0.92</v>
      </c>
      <c r="P36" s="133">
        <f t="shared" si="0"/>
        <v>72.634</v>
      </c>
    </row>
    <row r="37" spans="15:16" x14ac:dyDescent="0.25">
      <c r="O37" s="133">
        <v>0.91</v>
      </c>
      <c r="P37" s="133">
        <f t="shared" si="0"/>
        <v>71.844500000000011</v>
      </c>
    </row>
    <row r="38" spans="15:16" x14ac:dyDescent="0.25">
      <c r="O38" s="133">
        <v>0.9</v>
      </c>
      <c r="P38" s="133">
        <f t="shared" si="0"/>
        <v>71.055000000000007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48.09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1683.15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17.620000000000118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48.09</v>
      </c>
      <c r="P19">
        <v>1.1000000000000001</v>
      </c>
      <c r="Q19" s="2">
        <f t="shared" ref="Q19:Q31" si="0">P19*O19</f>
        <v>52.899000000000008</v>
      </c>
    </row>
    <row r="20" spans="15:17" x14ac:dyDescent="0.25">
      <c r="O20" s="2">
        <f>$Q$4</f>
        <v>48.09</v>
      </c>
      <c r="P20">
        <v>1.05</v>
      </c>
      <c r="Q20" s="2">
        <f t="shared" si="0"/>
        <v>50.494500000000009</v>
      </c>
    </row>
    <row r="21" spans="15:17" x14ac:dyDescent="0.25">
      <c r="O21" s="2">
        <f t="shared" ref="O21:O31" si="1">$Q$4</f>
        <v>48.09</v>
      </c>
      <c r="P21">
        <v>1.04</v>
      </c>
      <c r="Q21" s="2">
        <f t="shared" si="0"/>
        <v>50.013600000000004</v>
      </c>
    </row>
    <row r="22" spans="15:17" x14ac:dyDescent="0.25">
      <c r="O22" s="2">
        <f t="shared" si="1"/>
        <v>48.09</v>
      </c>
      <c r="P22" s="2">
        <v>1.03</v>
      </c>
      <c r="Q22" s="2">
        <f t="shared" si="0"/>
        <v>49.532700000000006</v>
      </c>
    </row>
    <row r="23" spans="15:17" x14ac:dyDescent="0.25">
      <c r="O23" s="2">
        <f t="shared" si="1"/>
        <v>48.09</v>
      </c>
      <c r="P23" s="2">
        <v>1.02</v>
      </c>
      <c r="Q23" s="2">
        <f t="shared" si="0"/>
        <v>49.051800000000007</v>
      </c>
    </row>
    <row r="24" spans="15:17" x14ac:dyDescent="0.25">
      <c r="O24" s="2">
        <f t="shared" si="1"/>
        <v>48.09</v>
      </c>
      <c r="P24" s="2">
        <v>1.01</v>
      </c>
      <c r="Q24" s="2">
        <f t="shared" si="0"/>
        <v>48.570900000000002</v>
      </c>
    </row>
    <row r="25" spans="15:17" x14ac:dyDescent="0.25">
      <c r="O25" s="2">
        <f t="shared" si="1"/>
        <v>48.09</v>
      </c>
      <c r="P25" s="2">
        <v>1</v>
      </c>
      <c r="Q25" s="2">
        <f t="shared" si="0"/>
        <v>48.09</v>
      </c>
    </row>
    <row r="26" spans="15:17" x14ac:dyDescent="0.25">
      <c r="O26" s="2">
        <f t="shared" si="1"/>
        <v>48.09</v>
      </c>
      <c r="P26" s="2">
        <v>0.99</v>
      </c>
      <c r="Q26" s="2">
        <f t="shared" si="0"/>
        <v>47.609100000000005</v>
      </c>
    </row>
    <row r="27" spans="15:17" x14ac:dyDescent="0.25">
      <c r="O27" s="2">
        <f t="shared" si="1"/>
        <v>48.09</v>
      </c>
      <c r="P27" s="2">
        <v>0.98</v>
      </c>
      <c r="Q27" s="2">
        <f t="shared" si="0"/>
        <v>47.1282</v>
      </c>
    </row>
    <row r="28" spans="15:17" x14ac:dyDescent="0.25">
      <c r="O28" s="2">
        <f t="shared" si="1"/>
        <v>48.09</v>
      </c>
      <c r="P28" s="2">
        <v>0.97</v>
      </c>
      <c r="Q28" s="2">
        <f t="shared" si="0"/>
        <v>46.647300000000001</v>
      </c>
    </row>
    <row r="29" spans="15:17" x14ac:dyDescent="0.25">
      <c r="O29" s="2">
        <f t="shared" si="1"/>
        <v>48.09</v>
      </c>
      <c r="P29" s="2">
        <v>0.96</v>
      </c>
      <c r="Q29" s="2">
        <f t="shared" si="0"/>
        <v>46.166400000000003</v>
      </c>
    </row>
    <row r="30" spans="15:17" x14ac:dyDescent="0.25">
      <c r="O30" s="2">
        <f t="shared" si="1"/>
        <v>48.09</v>
      </c>
      <c r="P30" s="2">
        <v>0.95</v>
      </c>
      <c r="Q30" s="2">
        <f t="shared" si="0"/>
        <v>45.685499999999998</v>
      </c>
    </row>
    <row r="31" spans="15:17" x14ac:dyDescent="0.25">
      <c r="O31" s="2">
        <f t="shared" si="1"/>
        <v>48.09</v>
      </c>
      <c r="P31" s="2">
        <v>0.9</v>
      </c>
      <c r="Q31" s="2">
        <f t="shared" si="0"/>
        <v>43.281000000000006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7.7396000000000003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2089.692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-279.72800000000007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58" t="s">
        <v>83</v>
      </c>
      <c r="P14" s="258"/>
      <c r="R14" s="51"/>
    </row>
    <row r="15" spans="1:21" ht="15.75" thickTop="1" x14ac:dyDescent="0.25">
      <c r="O15" s="133">
        <v>1.1000000000000001</v>
      </c>
      <c r="P15" s="133">
        <f>O15*$Q$4</f>
        <v>8.5135600000000018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8.4361640000000016</v>
      </c>
      <c r="Q16" s="2"/>
      <c r="R16" s="51"/>
    </row>
    <row r="17" spans="15:18" x14ac:dyDescent="0.25">
      <c r="O17" s="133">
        <v>1.08</v>
      </c>
      <c r="P17" s="133">
        <f t="shared" si="1"/>
        <v>8.3587680000000013</v>
      </c>
      <c r="Q17" s="2"/>
      <c r="R17" s="51"/>
    </row>
    <row r="18" spans="15:18" x14ac:dyDescent="0.25">
      <c r="O18" s="133">
        <v>1.07</v>
      </c>
      <c r="P18" s="133">
        <f t="shared" si="1"/>
        <v>8.2813720000000011</v>
      </c>
      <c r="Q18" s="2"/>
      <c r="R18" s="51"/>
    </row>
    <row r="19" spans="15:18" x14ac:dyDescent="0.25">
      <c r="O19" s="133">
        <v>1.06</v>
      </c>
      <c r="P19" s="133">
        <f t="shared" si="1"/>
        <v>8.2039760000000008</v>
      </c>
      <c r="Q19" s="2"/>
      <c r="R19" s="51"/>
    </row>
    <row r="20" spans="15:18" x14ac:dyDescent="0.25">
      <c r="O20" s="133">
        <v>1.05</v>
      </c>
      <c r="P20" s="133">
        <f t="shared" si="1"/>
        <v>8.1265800000000006</v>
      </c>
      <c r="Q20" s="2"/>
      <c r="R20" s="51"/>
    </row>
    <row r="21" spans="15:18" x14ac:dyDescent="0.25">
      <c r="O21" s="133">
        <v>1.04</v>
      </c>
      <c r="P21" s="133">
        <f t="shared" si="1"/>
        <v>8.0491840000000003</v>
      </c>
      <c r="Q21" s="2"/>
      <c r="R21" s="51"/>
    </row>
    <row r="22" spans="15:18" x14ac:dyDescent="0.25">
      <c r="O22" s="133">
        <v>1.03</v>
      </c>
      <c r="P22" s="133">
        <f t="shared" si="1"/>
        <v>7.9717880000000001</v>
      </c>
      <c r="Q22" s="2"/>
      <c r="R22" s="51"/>
    </row>
    <row r="23" spans="15:18" x14ac:dyDescent="0.25">
      <c r="O23" s="133">
        <v>1.02</v>
      </c>
      <c r="P23" s="133">
        <f t="shared" si="1"/>
        <v>7.8943920000000007</v>
      </c>
      <c r="Q23" s="2"/>
      <c r="R23" s="51"/>
    </row>
    <row r="24" spans="15:18" x14ac:dyDescent="0.25">
      <c r="O24" s="133">
        <v>1.01</v>
      </c>
      <c r="P24" s="133">
        <f t="shared" si="1"/>
        <v>7.8169960000000005</v>
      </c>
      <c r="Q24" s="2"/>
      <c r="R24" s="51"/>
    </row>
    <row r="25" spans="15:18" x14ac:dyDescent="0.25">
      <c r="O25" s="133">
        <v>1</v>
      </c>
      <c r="P25" s="133">
        <f t="shared" si="1"/>
        <v>7.7396000000000003</v>
      </c>
      <c r="Q25" s="2"/>
      <c r="R25" s="51"/>
    </row>
    <row r="26" spans="15:18" x14ac:dyDescent="0.25">
      <c r="O26" s="133">
        <v>0.99</v>
      </c>
      <c r="P26" s="133">
        <f t="shared" si="1"/>
        <v>7.662204</v>
      </c>
      <c r="Q26" s="2"/>
      <c r="R26" s="51"/>
    </row>
    <row r="27" spans="15:18" x14ac:dyDescent="0.25">
      <c r="O27" s="133">
        <v>0.98</v>
      </c>
      <c r="P27" s="133">
        <f t="shared" si="1"/>
        <v>7.5848079999999998</v>
      </c>
      <c r="Q27" s="2"/>
      <c r="R27" s="51"/>
    </row>
    <row r="28" spans="15:18" x14ac:dyDescent="0.25">
      <c r="O28" s="133">
        <v>0.97</v>
      </c>
      <c r="P28" s="133">
        <f t="shared" si="1"/>
        <v>7.5074120000000004</v>
      </c>
    </row>
    <row r="29" spans="15:18" x14ac:dyDescent="0.25">
      <c r="O29" s="133">
        <v>0.96</v>
      </c>
      <c r="P29" s="133">
        <f t="shared" si="1"/>
        <v>7.4300160000000002</v>
      </c>
    </row>
    <row r="30" spans="15:18" x14ac:dyDescent="0.25">
      <c r="O30" s="133">
        <v>0.95</v>
      </c>
      <c r="P30" s="133">
        <f t="shared" si="1"/>
        <v>7.3526199999999999</v>
      </c>
    </row>
    <row r="31" spans="15:18" x14ac:dyDescent="0.25">
      <c r="O31" s="133">
        <v>0.94</v>
      </c>
      <c r="P31" s="133">
        <f t="shared" si="1"/>
        <v>7.2752239999999997</v>
      </c>
    </row>
    <row r="32" spans="15:18" x14ac:dyDescent="0.25">
      <c r="O32" s="133">
        <v>0.93</v>
      </c>
      <c r="P32" s="133">
        <f t="shared" si="1"/>
        <v>7.1978280000000003</v>
      </c>
    </row>
    <row r="33" spans="15:16" x14ac:dyDescent="0.25">
      <c r="O33" s="133">
        <v>0.92</v>
      </c>
      <c r="P33" s="133">
        <f t="shared" si="1"/>
        <v>7.120432000000001</v>
      </c>
    </row>
    <row r="34" spans="15:16" x14ac:dyDescent="0.25">
      <c r="O34" s="133">
        <v>0.91</v>
      </c>
      <c r="P34" s="133">
        <f t="shared" si="1"/>
        <v>7.0430360000000007</v>
      </c>
    </row>
    <row r="35" spans="15:16" x14ac:dyDescent="0.25">
      <c r="O35" s="133">
        <v>0.9</v>
      </c>
      <c r="P35" s="133">
        <f t="shared" si="1"/>
        <v>6.9656400000000005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59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59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127.59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637.95000000000005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x14ac:dyDescent="0.25">
      <c r="B7" s="259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243.70999999999844</v>
      </c>
      <c r="R7" s="104" t="s">
        <v>249</v>
      </c>
      <c r="T7" s="98"/>
    </row>
    <row r="8" spans="1:21" x14ac:dyDescent="0.25">
      <c r="B8" s="261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58" t="s">
        <v>83</v>
      </c>
      <c r="P17" s="258"/>
    </row>
    <row r="18" spans="15:17" ht="15.75" thickTop="1" x14ac:dyDescent="0.25">
      <c r="O18" s="133">
        <v>1.1000000000000001</v>
      </c>
      <c r="P18" s="133">
        <f>O18*$Q$4</f>
        <v>140.34900000000002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139.07310000000001</v>
      </c>
      <c r="Q19" s="2"/>
    </row>
    <row r="20" spans="15:17" x14ac:dyDescent="0.25">
      <c r="O20" s="133">
        <v>1.08</v>
      </c>
      <c r="P20" s="133">
        <f t="shared" si="1"/>
        <v>137.7972</v>
      </c>
      <c r="Q20" s="2"/>
    </row>
    <row r="21" spans="15:17" x14ac:dyDescent="0.25">
      <c r="O21" s="133">
        <v>1.07</v>
      </c>
      <c r="P21" s="133">
        <f t="shared" si="1"/>
        <v>136.52130000000002</v>
      </c>
      <c r="Q21" s="2"/>
    </row>
    <row r="22" spans="15:17" x14ac:dyDescent="0.25">
      <c r="O22" s="133">
        <v>1.06</v>
      </c>
      <c r="P22" s="133">
        <f t="shared" si="1"/>
        <v>135.24540000000002</v>
      </c>
      <c r="Q22" s="2"/>
    </row>
    <row r="23" spans="15:17" x14ac:dyDescent="0.25">
      <c r="O23" s="133">
        <v>1.05</v>
      </c>
      <c r="P23" s="133">
        <f t="shared" si="1"/>
        <v>133.96950000000001</v>
      </c>
      <c r="Q23" s="2"/>
    </row>
    <row r="24" spans="15:17" x14ac:dyDescent="0.25">
      <c r="O24" s="133">
        <v>1.04</v>
      </c>
      <c r="P24" s="133">
        <f t="shared" si="1"/>
        <v>132.6936</v>
      </c>
      <c r="Q24" s="2"/>
    </row>
    <row r="25" spans="15:17" x14ac:dyDescent="0.25">
      <c r="O25" s="133">
        <v>1.03</v>
      </c>
      <c r="P25" s="133">
        <f t="shared" si="1"/>
        <v>131.4177</v>
      </c>
      <c r="Q25" s="2"/>
    </row>
    <row r="26" spans="15:17" x14ac:dyDescent="0.25">
      <c r="O26" s="133">
        <v>1.02</v>
      </c>
      <c r="P26" s="133">
        <f t="shared" si="1"/>
        <v>130.14180000000002</v>
      </c>
      <c r="Q26" s="2"/>
    </row>
    <row r="27" spans="15:17" x14ac:dyDescent="0.25">
      <c r="O27" s="133">
        <v>1.01</v>
      </c>
      <c r="P27" s="133">
        <f t="shared" si="1"/>
        <v>128.86590000000001</v>
      </c>
      <c r="Q27" s="2"/>
    </row>
    <row r="28" spans="15:17" x14ac:dyDescent="0.25">
      <c r="O28" s="133">
        <v>1</v>
      </c>
      <c r="P28" s="133">
        <f t="shared" si="1"/>
        <v>127.59</v>
      </c>
      <c r="Q28" s="2"/>
    </row>
    <row r="29" spans="15:17" x14ac:dyDescent="0.25">
      <c r="O29" s="133">
        <v>0.99</v>
      </c>
      <c r="P29" s="133">
        <f t="shared" si="1"/>
        <v>126.3141</v>
      </c>
      <c r="Q29" s="2"/>
    </row>
    <row r="30" spans="15:17" x14ac:dyDescent="0.25">
      <c r="O30" s="133">
        <v>0.98</v>
      </c>
      <c r="P30" s="133">
        <f t="shared" si="1"/>
        <v>125.0382</v>
      </c>
      <c r="Q30" s="2"/>
    </row>
    <row r="31" spans="15:17" x14ac:dyDescent="0.25">
      <c r="O31" s="133">
        <v>0.97</v>
      </c>
      <c r="P31" s="133">
        <f t="shared" si="1"/>
        <v>123.7623</v>
      </c>
    </row>
    <row r="32" spans="15:17" x14ac:dyDescent="0.25">
      <c r="O32" s="133">
        <v>0.96</v>
      </c>
      <c r="P32" s="133">
        <f t="shared" si="1"/>
        <v>122.4864</v>
      </c>
    </row>
    <row r="33" spans="15:16" x14ac:dyDescent="0.25">
      <c r="O33" s="133">
        <v>0.95</v>
      </c>
      <c r="P33" s="133">
        <f t="shared" si="1"/>
        <v>121.2105</v>
      </c>
    </row>
    <row r="34" spans="15:16" x14ac:dyDescent="0.25">
      <c r="O34" s="133">
        <v>0.94</v>
      </c>
      <c r="P34" s="133">
        <f t="shared" si="1"/>
        <v>119.9346</v>
      </c>
    </row>
    <row r="35" spans="15:16" x14ac:dyDescent="0.25">
      <c r="O35" s="133">
        <v>0.93</v>
      </c>
      <c r="P35" s="133">
        <f t="shared" si="1"/>
        <v>118.65870000000001</v>
      </c>
    </row>
    <row r="36" spans="15:16" x14ac:dyDescent="0.25">
      <c r="O36" s="133">
        <v>0.92</v>
      </c>
      <c r="P36" s="133">
        <f t="shared" si="1"/>
        <v>117.3828</v>
      </c>
    </row>
    <row r="37" spans="15:16" x14ac:dyDescent="0.25">
      <c r="O37" s="133">
        <v>0.91</v>
      </c>
      <c r="P37" s="133">
        <f t="shared" si="1"/>
        <v>116.10690000000001</v>
      </c>
    </row>
    <row r="38" spans="15:16" x14ac:dyDescent="0.25">
      <c r="O38" s="133">
        <v>0.9</v>
      </c>
      <c r="P38" s="133">
        <f t="shared" si="1"/>
        <v>114.831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102.84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3085.2000000000003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-217.65000000000009</v>
      </c>
      <c r="R7" s="228" t="s">
        <v>248</v>
      </c>
    </row>
    <row r="17" spans="15:17" ht="20.25" thickBot="1" x14ac:dyDescent="0.35">
      <c r="O17" s="258" t="s">
        <v>83</v>
      </c>
      <c r="P17" s="258"/>
    </row>
    <row r="18" spans="15:17" ht="15.75" thickTop="1" x14ac:dyDescent="0.25">
      <c r="O18" s="133">
        <v>1.1000000000000001</v>
      </c>
      <c r="P18" s="133">
        <f>O18*$Q$4</f>
        <v>113.12400000000001</v>
      </c>
      <c r="Q18" s="2"/>
    </row>
    <row r="19" spans="15:17" x14ac:dyDescent="0.25">
      <c r="O19" s="133">
        <v>1.0900000000000001</v>
      </c>
      <c r="P19" s="133">
        <f t="shared" ref="P19:P38" si="1">O19*$Q$4</f>
        <v>112.09560000000002</v>
      </c>
      <c r="Q19" s="2"/>
    </row>
    <row r="20" spans="15:17" x14ac:dyDescent="0.25">
      <c r="O20" s="133">
        <v>1.08</v>
      </c>
      <c r="P20" s="133">
        <f t="shared" si="1"/>
        <v>111.06720000000001</v>
      </c>
      <c r="Q20" s="2"/>
    </row>
    <row r="21" spans="15:17" x14ac:dyDescent="0.25">
      <c r="O21" s="133">
        <v>1.07</v>
      </c>
      <c r="P21" s="133">
        <f t="shared" si="1"/>
        <v>110.03880000000001</v>
      </c>
      <c r="Q21" s="2"/>
    </row>
    <row r="22" spans="15:17" x14ac:dyDescent="0.25">
      <c r="O22" s="133">
        <v>1.06</v>
      </c>
      <c r="P22" s="133">
        <f t="shared" si="1"/>
        <v>109.0104</v>
      </c>
      <c r="Q22" s="2"/>
    </row>
    <row r="23" spans="15:17" x14ac:dyDescent="0.25">
      <c r="O23" s="133">
        <v>1.05</v>
      </c>
      <c r="P23" s="133">
        <f t="shared" si="1"/>
        <v>107.98200000000001</v>
      </c>
      <c r="Q23" s="2"/>
    </row>
    <row r="24" spans="15:17" x14ac:dyDescent="0.25">
      <c r="O24" s="133">
        <v>1.04</v>
      </c>
      <c r="P24" s="133">
        <f t="shared" si="1"/>
        <v>106.95360000000001</v>
      </c>
      <c r="Q24" s="2"/>
    </row>
    <row r="25" spans="15:17" x14ac:dyDescent="0.25">
      <c r="O25" s="133">
        <v>1.03</v>
      </c>
      <c r="P25" s="133">
        <f t="shared" si="1"/>
        <v>105.9252</v>
      </c>
      <c r="Q25" s="2"/>
    </row>
    <row r="26" spans="15:17" x14ac:dyDescent="0.25">
      <c r="O26" s="133">
        <v>1.02</v>
      </c>
      <c r="P26" s="133">
        <f t="shared" si="1"/>
        <v>104.8968</v>
      </c>
      <c r="Q26" s="2"/>
    </row>
    <row r="27" spans="15:17" x14ac:dyDescent="0.25">
      <c r="O27" s="133">
        <v>1.01</v>
      </c>
      <c r="P27" s="133">
        <f t="shared" si="1"/>
        <v>103.86840000000001</v>
      </c>
      <c r="Q27" s="2"/>
    </row>
    <row r="28" spans="15:17" x14ac:dyDescent="0.25">
      <c r="O28" s="133">
        <v>1</v>
      </c>
      <c r="P28" s="133">
        <f t="shared" si="1"/>
        <v>102.84</v>
      </c>
      <c r="Q28" s="2"/>
    </row>
    <row r="29" spans="15:17" x14ac:dyDescent="0.25">
      <c r="O29" s="133">
        <v>0.99</v>
      </c>
      <c r="P29" s="133">
        <f t="shared" si="1"/>
        <v>101.8116</v>
      </c>
      <c r="Q29" s="2"/>
    </row>
    <row r="30" spans="15:17" x14ac:dyDescent="0.25">
      <c r="O30" s="133">
        <v>0.98</v>
      </c>
      <c r="P30" s="133">
        <f t="shared" si="1"/>
        <v>100.78320000000001</v>
      </c>
      <c r="Q30" s="2"/>
    </row>
    <row r="31" spans="15:17" x14ac:dyDescent="0.25">
      <c r="O31" s="133">
        <v>0.97</v>
      </c>
      <c r="P31" s="133">
        <f t="shared" si="1"/>
        <v>99.754800000000003</v>
      </c>
    </row>
    <row r="32" spans="15:17" x14ac:dyDescent="0.25">
      <c r="O32" s="133">
        <v>0.96</v>
      </c>
      <c r="P32" s="133">
        <f t="shared" si="1"/>
        <v>98.726399999999998</v>
      </c>
    </row>
    <row r="33" spans="15:16" x14ac:dyDescent="0.25">
      <c r="O33" s="133">
        <v>0.95</v>
      </c>
      <c r="P33" s="133">
        <f t="shared" si="1"/>
        <v>97.697999999999993</v>
      </c>
    </row>
    <row r="34" spans="15:16" x14ac:dyDescent="0.25">
      <c r="O34" s="133">
        <v>0.94</v>
      </c>
      <c r="P34" s="133">
        <f t="shared" si="1"/>
        <v>96.669600000000003</v>
      </c>
    </row>
    <row r="35" spans="15:16" x14ac:dyDescent="0.25">
      <c r="O35" s="133">
        <v>0.93</v>
      </c>
      <c r="P35" s="133">
        <f t="shared" si="1"/>
        <v>95.641200000000012</v>
      </c>
    </row>
    <row r="36" spans="15:16" x14ac:dyDescent="0.25">
      <c r="O36" s="133">
        <v>0.92</v>
      </c>
      <c r="P36" s="133">
        <f t="shared" si="1"/>
        <v>94.612800000000007</v>
      </c>
    </row>
    <row r="37" spans="15:16" x14ac:dyDescent="0.25">
      <c r="O37" s="133">
        <v>0.91</v>
      </c>
      <c r="P37" s="133">
        <f t="shared" si="1"/>
        <v>93.584400000000002</v>
      </c>
    </row>
    <row r="38" spans="15:16" x14ac:dyDescent="0.25">
      <c r="O38" s="133">
        <v>0.9</v>
      </c>
      <c r="P38" s="133">
        <f t="shared" si="1"/>
        <v>92.556000000000012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2">
        <v>108.44</v>
      </c>
    </row>
    <row r="5" spans="1:22" x14ac:dyDescent="0.25">
      <c r="O5" s="17" t="s">
        <v>67</v>
      </c>
      <c r="Q5" s="3">
        <f>Q4*Q2</f>
        <v>1626.6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2.2299999999995634</v>
      </c>
      <c r="R7" s="104" t="s">
        <v>249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58" t="s">
        <v>83</v>
      </c>
      <c r="P16" s="258"/>
    </row>
    <row r="17" spans="15:17" ht="15.75" thickTop="1" x14ac:dyDescent="0.25">
      <c r="O17" s="133">
        <v>1.1000000000000001</v>
      </c>
      <c r="P17" s="133">
        <f>O17*$Q$4</f>
        <v>119.28400000000001</v>
      </c>
      <c r="Q17" s="2"/>
    </row>
    <row r="18" spans="15:17" x14ac:dyDescent="0.25">
      <c r="O18" s="133">
        <v>1.0900000000000001</v>
      </c>
      <c r="P18" s="133">
        <f t="shared" ref="P18:P37" si="0">O18*$Q$4</f>
        <v>118.1996</v>
      </c>
      <c r="Q18" s="2"/>
    </row>
    <row r="19" spans="15:17" x14ac:dyDescent="0.25">
      <c r="O19" s="133">
        <v>1.08</v>
      </c>
      <c r="P19" s="133">
        <f t="shared" si="0"/>
        <v>117.1152</v>
      </c>
      <c r="Q19" s="2"/>
    </row>
    <row r="20" spans="15:17" x14ac:dyDescent="0.25">
      <c r="O20" s="133">
        <v>1.07</v>
      </c>
      <c r="P20" s="133">
        <f t="shared" si="0"/>
        <v>116.0308</v>
      </c>
      <c r="Q20" s="2"/>
    </row>
    <row r="21" spans="15:17" x14ac:dyDescent="0.25">
      <c r="O21" s="133">
        <v>1.06</v>
      </c>
      <c r="P21" s="133">
        <f t="shared" si="0"/>
        <v>114.9464</v>
      </c>
      <c r="Q21" s="2"/>
    </row>
    <row r="22" spans="15:17" x14ac:dyDescent="0.25">
      <c r="O22" s="133">
        <v>1.05</v>
      </c>
      <c r="P22" s="133">
        <f t="shared" si="0"/>
        <v>113.86200000000001</v>
      </c>
      <c r="Q22" s="2"/>
    </row>
    <row r="23" spans="15:17" x14ac:dyDescent="0.25">
      <c r="O23" s="133">
        <v>1.04</v>
      </c>
      <c r="P23" s="133">
        <f t="shared" si="0"/>
        <v>112.77760000000001</v>
      </c>
      <c r="Q23" s="2"/>
    </row>
    <row r="24" spans="15:17" x14ac:dyDescent="0.25">
      <c r="O24" s="133">
        <v>1.03</v>
      </c>
      <c r="P24" s="133">
        <f t="shared" si="0"/>
        <v>111.6932</v>
      </c>
      <c r="Q24" s="2"/>
    </row>
    <row r="25" spans="15:17" x14ac:dyDescent="0.25">
      <c r="O25" s="133">
        <v>1.02</v>
      </c>
      <c r="P25" s="133">
        <f t="shared" si="0"/>
        <v>110.6088</v>
      </c>
      <c r="Q25" s="2"/>
    </row>
    <row r="26" spans="15:17" x14ac:dyDescent="0.25">
      <c r="O26" s="133">
        <v>1.01</v>
      </c>
      <c r="P26" s="133">
        <f t="shared" si="0"/>
        <v>109.5244</v>
      </c>
      <c r="Q26" s="2"/>
    </row>
    <row r="27" spans="15:17" x14ac:dyDescent="0.25">
      <c r="O27" s="133">
        <v>1</v>
      </c>
      <c r="P27" s="133">
        <f t="shared" si="0"/>
        <v>108.44</v>
      </c>
      <c r="Q27" s="2"/>
    </row>
    <row r="28" spans="15:17" x14ac:dyDescent="0.25">
      <c r="O28" s="133">
        <v>0.99</v>
      </c>
      <c r="P28" s="133">
        <f t="shared" si="0"/>
        <v>107.3556</v>
      </c>
      <c r="Q28" s="2"/>
    </row>
    <row r="29" spans="15:17" x14ac:dyDescent="0.25">
      <c r="O29" s="133">
        <v>0.98</v>
      </c>
      <c r="P29" s="133">
        <f t="shared" si="0"/>
        <v>106.27119999999999</v>
      </c>
      <c r="Q29" s="2"/>
    </row>
    <row r="30" spans="15:17" x14ac:dyDescent="0.25">
      <c r="O30" s="133">
        <v>0.97</v>
      </c>
      <c r="P30" s="133">
        <f t="shared" si="0"/>
        <v>105.18679999999999</v>
      </c>
    </row>
    <row r="31" spans="15:17" x14ac:dyDescent="0.25">
      <c r="O31" s="133">
        <v>0.96</v>
      </c>
      <c r="P31" s="133">
        <f t="shared" si="0"/>
        <v>104.10239999999999</v>
      </c>
    </row>
    <row r="32" spans="15:17" x14ac:dyDescent="0.25">
      <c r="O32" s="133">
        <v>0.95</v>
      </c>
      <c r="P32" s="133">
        <f t="shared" si="0"/>
        <v>103.01799999999999</v>
      </c>
    </row>
    <row r="33" spans="15:16" x14ac:dyDescent="0.25">
      <c r="O33" s="133">
        <v>0.94</v>
      </c>
      <c r="P33" s="133">
        <f t="shared" si="0"/>
        <v>101.9336</v>
      </c>
    </row>
    <row r="34" spans="15:16" x14ac:dyDescent="0.25">
      <c r="O34" s="133">
        <v>0.93</v>
      </c>
      <c r="P34" s="133">
        <f t="shared" si="0"/>
        <v>100.8492</v>
      </c>
    </row>
    <row r="35" spans="15:16" x14ac:dyDescent="0.25">
      <c r="O35" s="133">
        <v>0.92</v>
      </c>
      <c r="P35" s="133">
        <f t="shared" si="0"/>
        <v>99.764800000000008</v>
      </c>
    </row>
    <row r="36" spans="15:16" x14ac:dyDescent="0.25">
      <c r="O36" s="133">
        <v>0.91</v>
      </c>
      <c r="P36" s="133">
        <f t="shared" si="0"/>
        <v>98.680400000000006</v>
      </c>
    </row>
    <row r="37" spans="15:16" x14ac:dyDescent="0.25">
      <c r="O37" s="133">
        <v>0.9</v>
      </c>
      <c r="P37" s="133">
        <f t="shared" si="0"/>
        <v>97.596000000000004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43.26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3028.2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-168.30000000000018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43.26</v>
      </c>
      <c r="P18">
        <v>1.1000000000000001</v>
      </c>
      <c r="Q18" s="2">
        <f t="shared" ref="Q18:Q30" si="0">P18*O18</f>
        <v>47.585999999999999</v>
      </c>
    </row>
    <row r="19" spans="15:17" x14ac:dyDescent="0.25">
      <c r="O19" s="2">
        <f>$Q$4</f>
        <v>43.26</v>
      </c>
      <c r="P19">
        <v>1.05</v>
      </c>
      <c r="Q19" s="2">
        <f t="shared" si="0"/>
        <v>45.423000000000002</v>
      </c>
    </row>
    <row r="20" spans="15:17" x14ac:dyDescent="0.25">
      <c r="O20" s="2">
        <f t="shared" ref="O20:O30" si="1">$Q$4</f>
        <v>43.26</v>
      </c>
      <c r="P20">
        <v>1.04</v>
      </c>
      <c r="Q20" s="2">
        <f t="shared" si="0"/>
        <v>44.990400000000001</v>
      </c>
    </row>
    <row r="21" spans="15:17" x14ac:dyDescent="0.25">
      <c r="O21" s="2">
        <f t="shared" si="1"/>
        <v>43.26</v>
      </c>
      <c r="P21" s="2">
        <v>1.03</v>
      </c>
      <c r="Q21" s="2">
        <f t="shared" si="0"/>
        <v>44.5578</v>
      </c>
    </row>
    <row r="22" spans="15:17" x14ac:dyDescent="0.25">
      <c r="O22" s="2">
        <f t="shared" si="1"/>
        <v>43.26</v>
      </c>
      <c r="P22" s="2">
        <v>1.02</v>
      </c>
      <c r="Q22" s="2">
        <f t="shared" si="0"/>
        <v>44.1252</v>
      </c>
    </row>
    <row r="23" spans="15:17" x14ac:dyDescent="0.25">
      <c r="O23" s="2">
        <f t="shared" si="1"/>
        <v>43.26</v>
      </c>
      <c r="P23" s="2">
        <v>1.01</v>
      </c>
      <c r="Q23" s="2">
        <f t="shared" si="0"/>
        <v>43.692599999999999</v>
      </c>
    </row>
    <row r="24" spans="15:17" x14ac:dyDescent="0.25">
      <c r="O24" s="2">
        <f t="shared" si="1"/>
        <v>43.26</v>
      </c>
      <c r="P24" s="2">
        <v>1</v>
      </c>
      <c r="Q24" s="2">
        <f t="shared" si="0"/>
        <v>43.26</v>
      </c>
    </row>
    <row r="25" spans="15:17" x14ac:dyDescent="0.25">
      <c r="O25" s="2">
        <f t="shared" si="1"/>
        <v>43.26</v>
      </c>
      <c r="P25" s="2">
        <v>0.99</v>
      </c>
      <c r="Q25" s="2">
        <f t="shared" si="0"/>
        <v>42.827399999999997</v>
      </c>
    </row>
    <row r="26" spans="15:17" x14ac:dyDescent="0.25">
      <c r="O26" s="2">
        <f t="shared" si="1"/>
        <v>43.26</v>
      </c>
      <c r="P26" s="2">
        <v>0.98</v>
      </c>
      <c r="Q26" s="2">
        <f t="shared" si="0"/>
        <v>42.394799999999996</v>
      </c>
    </row>
    <row r="27" spans="15:17" x14ac:dyDescent="0.25">
      <c r="O27" s="2">
        <f t="shared" si="1"/>
        <v>43.26</v>
      </c>
      <c r="P27" s="2">
        <v>0.97</v>
      </c>
      <c r="Q27" s="2">
        <f t="shared" si="0"/>
        <v>41.962199999999996</v>
      </c>
    </row>
    <row r="28" spans="15:17" x14ac:dyDescent="0.25">
      <c r="O28" s="2">
        <f t="shared" si="1"/>
        <v>43.26</v>
      </c>
      <c r="P28" s="2">
        <v>0.96</v>
      </c>
      <c r="Q28" s="2">
        <f t="shared" si="0"/>
        <v>41.529599999999995</v>
      </c>
    </row>
    <row r="29" spans="15:17" x14ac:dyDescent="0.25">
      <c r="O29" s="2">
        <f t="shared" si="1"/>
        <v>43.26</v>
      </c>
      <c r="P29" s="2">
        <v>0.95</v>
      </c>
      <c r="Q29" s="2">
        <f t="shared" si="0"/>
        <v>41.096999999999994</v>
      </c>
    </row>
    <row r="30" spans="15:17" x14ac:dyDescent="0.25">
      <c r="O30" s="2">
        <f t="shared" si="1"/>
        <v>43.26</v>
      </c>
      <c r="P30" s="2">
        <v>0.9</v>
      </c>
      <c r="Q30" s="2">
        <f t="shared" si="0"/>
        <v>38.933999999999997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59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59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30.51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1220.4000000000001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-19.159999999999854</v>
      </c>
      <c r="R7" s="228" t="s">
        <v>248</v>
      </c>
    </row>
    <row r="21" spans="15:17" ht="20.25" thickBot="1" x14ac:dyDescent="0.35">
      <c r="O21" s="258" t="s">
        <v>83</v>
      </c>
      <c r="P21" s="258"/>
    </row>
    <row r="22" spans="15:17" ht="15.75" thickTop="1" x14ac:dyDescent="0.25">
      <c r="O22" s="133">
        <v>1.1000000000000001</v>
      </c>
      <c r="P22" s="133">
        <f>O22*$Q$4</f>
        <v>33.561000000000007</v>
      </c>
      <c r="Q22" s="2"/>
    </row>
    <row r="23" spans="15:17" x14ac:dyDescent="0.25">
      <c r="O23" s="133">
        <v>1.0900000000000001</v>
      </c>
      <c r="P23" s="133">
        <f t="shared" ref="P23:P42" si="0">O23*$Q$4</f>
        <v>33.255900000000004</v>
      </c>
      <c r="Q23" s="2"/>
    </row>
    <row r="24" spans="15:17" x14ac:dyDescent="0.25">
      <c r="O24" s="133">
        <v>1.08</v>
      </c>
      <c r="P24" s="133">
        <f t="shared" si="0"/>
        <v>32.950800000000001</v>
      </c>
      <c r="Q24" s="2"/>
    </row>
    <row r="25" spans="15:17" x14ac:dyDescent="0.25">
      <c r="O25" s="133">
        <v>1.07</v>
      </c>
      <c r="P25" s="133">
        <f t="shared" si="0"/>
        <v>32.645700000000005</v>
      </c>
      <c r="Q25" s="2"/>
    </row>
    <row r="26" spans="15:17" x14ac:dyDescent="0.25">
      <c r="O26" s="133">
        <v>1.06</v>
      </c>
      <c r="P26" s="133">
        <f t="shared" si="0"/>
        <v>32.340600000000002</v>
      </c>
      <c r="Q26" s="2"/>
    </row>
    <row r="27" spans="15:17" x14ac:dyDescent="0.25">
      <c r="O27" s="133">
        <v>1.05</v>
      </c>
      <c r="P27" s="133">
        <f t="shared" si="0"/>
        <v>32.035500000000006</v>
      </c>
      <c r="Q27" s="2"/>
    </row>
    <row r="28" spans="15:17" x14ac:dyDescent="0.25">
      <c r="O28" s="133">
        <v>1.04</v>
      </c>
      <c r="P28" s="133">
        <f t="shared" si="0"/>
        <v>31.730400000000003</v>
      </c>
      <c r="Q28" s="2"/>
    </row>
    <row r="29" spans="15:17" x14ac:dyDescent="0.25">
      <c r="O29" s="133">
        <v>1.03</v>
      </c>
      <c r="P29" s="133">
        <f t="shared" si="0"/>
        <v>31.425300000000004</v>
      </c>
      <c r="Q29" s="2"/>
    </row>
    <row r="30" spans="15:17" x14ac:dyDescent="0.25">
      <c r="O30" s="133">
        <v>1.02</v>
      </c>
      <c r="P30" s="133">
        <f t="shared" si="0"/>
        <v>31.120200000000001</v>
      </c>
      <c r="Q30" s="2"/>
    </row>
    <row r="31" spans="15:17" x14ac:dyDescent="0.25">
      <c r="O31" s="133">
        <v>1.01</v>
      </c>
      <c r="P31" s="133">
        <f t="shared" si="0"/>
        <v>30.815100000000001</v>
      </c>
      <c r="Q31" s="2"/>
    </row>
    <row r="32" spans="15:17" x14ac:dyDescent="0.25">
      <c r="O32" s="133">
        <v>1</v>
      </c>
      <c r="P32" s="133">
        <f t="shared" si="0"/>
        <v>30.51</v>
      </c>
      <c r="Q32" s="2"/>
    </row>
    <row r="33" spans="4:17" x14ac:dyDescent="0.25">
      <c r="O33" s="133">
        <v>0.99</v>
      </c>
      <c r="P33" s="133">
        <f t="shared" si="0"/>
        <v>30.204900000000002</v>
      </c>
      <c r="Q33" s="2"/>
    </row>
    <row r="34" spans="4:17" x14ac:dyDescent="0.25">
      <c r="O34" s="133">
        <v>0.98</v>
      </c>
      <c r="P34" s="133">
        <f t="shared" si="0"/>
        <v>29.899800000000003</v>
      </c>
      <c r="Q34" s="2"/>
    </row>
    <row r="35" spans="4:17" x14ac:dyDescent="0.25">
      <c r="O35" s="133">
        <v>0.97</v>
      </c>
      <c r="P35" s="133">
        <f t="shared" si="0"/>
        <v>29.5947</v>
      </c>
    </row>
    <row r="36" spans="4:17" x14ac:dyDescent="0.25">
      <c r="O36" s="133">
        <v>0.96</v>
      </c>
      <c r="P36" s="133">
        <f t="shared" si="0"/>
        <v>29.2896</v>
      </c>
    </row>
    <row r="37" spans="4:17" x14ac:dyDescent="0.25">
      <c r="O37" s="133">
        <v>0.95</v>
      </c>
      <c r="P37" s="133">
        <f t="shared" si="0"/>
        <v>28.984500000000001</v>
      </c>
    </row>
    <row r="38" spans="4:17" x14ac:dyDescent="0.25">
      <c r="O38" s="133">
        <v>0.94</v>
      </c>
      <c r="P38" s="133">
        <f t="shared" si="0"/>
        <v>28.679400000000001</v>
      </c>
    </row>
    <row r="39" spans="4:17" x14ac:dyDescent="0.25">
      <c r="O39" s="133">
        <v>0.93</v>
      </c>
      <c r="P39" s="133">
        <f t="shared" si="0"/>
        <v>28.374300000000002</v>
      </c>
    </row>
    <row r="40" spans="4:17" x14ac:dyDescent="0.25">
      <c r="D40"/>
      <c r="E40"/>
      <c r="O40" s="133">
        <v>0.92</v>
      </c>
      <c r="P40" s="133">
        <f t="shared" si="0"/>
        <v>28.069200000000002</v>
      </c>
    </row>
    <row r="41" spans="4:17" x14ac:dyDescent="0.25">
      <c r="O41" s="133">
        <v>0.91</v>
      </c>
      <c r="P41" s="133">
        <f t="shared" si="0"/>
        <v>27.764100000000003</v>
      </c>
    </row>
    <row r="42" spans="4:17" x14ac:dyDescent="0.25">
      <c r="O42" s="133">
        <v>0.9</v>
      </c>
      <c r="P42" s="133">
        <f t="shared" si="0"/>
        <v>27.459000000000003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69.63</v>
      </c>
    </row>
    <row r="5" spans="1:22" x14ac:dyDescent="0.25">
      <c r="O5" s="17" t="s">
        <v>67</v>
      </c>
      <c r="Q5" s="3">
        <f>Q4*Q2</f>
        <v>348.15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37.889999999999986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69.63</v>
      </c>
      <c r="P17">
        <v>1.1000000000000001</v>
      </c>
      <c r="Q17" s="2">
        <f t="shared" ref="Q17:Q29" si="0">P17*O17</f>
        <v>76.593000000000004</v>
      </c>
    </row>
    <row r="18" spans="15:17" x14ac:dyDescent="0.25">
      <c r="O18" s="2">
        <f>$Q$4</f>
        <v>69.63</v>
      </c>
      <c r="P18">
        <v>1.05</v>
      </c>
      <c r="Q18" s="2">
        <f t="shared" si="0"/>
        <v>73.111499999999992</v>
      </c>
    </row>
    <row r="19" spans="15:17" x14ac:dyDescent="0.25">
      <c r="O19" s="2">
        <f t="shared" ref="O19:O29" si="1">$Q$4</f>
        <v>69.63</v>
      </c>
      <c r="P19">
        <v>1.04</v>
      </c>
      <c r="Q19" s="2">
        <f t="shared" si="0"/>
        <v>72.415199999999999</v>
      </c>
    </row>
    <row r="20" spans="15:17" x14ac:dyDescent="0.25">
      <c r="O20" s="2">
        <f t="shared" si="1"/>
        <v>69.63</v>
      </c>
      <c r="P20" s="2">
        <v>1.03</v>
      </c>
      <c r="Q20" s="2">
        <f t="shared" si="0"/>
        <v>71.718899999999991</v>
      </c>
    </row>
    <row r="21" spans="15:17" x14ac:dyDescent="0.25">
      <c r="O21" s="2">
        <f t="shared" si="1"/>
        <v>69.63</v>
      </c>
      <c r="P21" s="2">
        <v>1.02</v>
      </c>
      <c r="Q21" s="2">
        <f t="shared" si="0"/>
        <v>71.022599999999997</v>
      </c>
    </row>
    <row r="22" spans="15:17" x14ac:dyDescent="0.25">
      <c r="O22" s="2">
        <f t="shared" si="1"/>
        <v>69.63</v>
      </c>
      <c r="P22" s="2">
        <v>1.01</v>
      </c>
      <c r="Q22" s="2">
        <f t="shared" si="0"/>
        <v>70.326299999999989</v>
      </c>
    </row>
    <row r="23" spans="15:17" x14ac:dyDescent="0.25">
      <c r="O23" s="2">
        <f t="shared" si="1"/>
        <v>69.63</v>
      </c>
      <c r="P23" s="2">
        <v>1</v>
      </c>
      <c r="Q23" s="2">
        <f t="shared" si="0"/>
        <v>69.63</v>
      </c>
    </row>
    <row r="24" spans="15:17" x14ac:dyDescent="0.25">
      <c r="O24" s="2">
        <f t="shared" si="1"/>
        <v>69.63</v>
      </c>
      <c r="P24" s="2">
        <v>0.99</v>
      </c>
      <c r="Q24" s="2">
        <f t="shared" si="0"/>
        <v>68.933700000000002</v>
      </c>
    </row>
    <row r="25" spans="15:17" x14ac:dyDescent="0.25">
      <c r="O25" s="2">
        <f t="shared" si="1"/>
        <v>69.63</v>
      </c>
      <c r="P25" s="2">
        <v>0.98</v>
      </c>
      <c r="Q25" s="2">
        <f t="shared" si="0"/>
        <v>68.237399999999994</v>
      </c>
    </row>
    <row r="26" spans="15:17" x14ac:dyDescent="0.25">
      <c r="O26" s="2">
        <f t="shared" si="1"/>
        <v>69.63</v>
      </c>
      <c r="P26" s="2">
        <v>0.97</v>
      </c>
      <c r="Q26" s="2">
        <f t="shared" si="0"/>
        <v>67.5411</v>
      </c>
    </row>
    <row r="27" spans="15:17" x14ac:dyDescent="0.25">
      <c r="O27" s="2">
        <f t="shared" si="1"/>
        <v>69.63</v>
      </c>
      <c r="P27" s="2">
        <v>0.96</v>
      </c>
      <c r="Q27" s="2">
        <f t="shared" si="0"/>
        <v>66.844799999999992</v>
      </c>
    </row>
    <row r="28" spans="15:17" x14ac:dyDescent="0.25">
      <c r="O28" s="2">
        <f t="shared" si="1"/>
        <v>69.63</v>
      </c>
      <c r="P28" s="2">
        <v>0.95</v>
      </c>
      <c r="Q28" s="2">
        <f t="shared" si="0"/>
        <v>66.148499999999999</v>
      </c>
    </row>
    <row r="29" spans="15:17" x14ac:dyDescent="0.25">
      <c r="O29" s="2">
        <f t="shared" si="1"/>
        <v>69.63</v>
      </c>
      <c r="P29" s="2">
        <v>0.9</v>
      </c>
      <c r="Q29" s="2">
        <f t="shared" si="0"/>
        <v>62.666999999999994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82">
        <v>29.02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>C5*D5</f>
        <v>1296</v>
      </c>
      <c r="O5" s="17" t="s">
        <v>67</v>
      </c>
      <c r="Q5" s="3">
        <f>Q4*Q2</f>
        <v>4933.3999999999996</v>
      </c>
    </row>
    <row r="6" spans="1:22" x14ac:dyDescent="0.25">
      <c r="B6" s="1">
        <v>42275</v>
      </c>
      <c r="C6">
        <v>90</v>
      </c>
      <c r="D6">
        <v>29.2</v>
      </c>
      <c r="E6" s="2">
        <v>0</v>
      </c>
      <c r="F6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-360.80000000000018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29.02</v>
      </c>
      <c r="P21">
        <v>1.1000000000000001</v>
      </c>
      <c r="Q21" s="2">
        <f t="shared" ref="Q21:Q33" si="0">P21*O21</f>
        <v>31.922000000000001</v>
      </c>
    </row>
    <row r="22" spans="15:17" x14ac:dyDescent="0.25">
      <c r="O22" s="2">
        <f>$Q$4</f>
        <v>29.02</v>
      </c>
      <c r="P22">
        <v>1.05</v>
      </c>
      <c r="Q22" s="2">
        <f t="shared" si="0"/>
        <v>30.471</v>
      </c>
    </row>
    <row r="23" spans="15:17" x14ac:dyDescent="0.25">
      <c r="O23" s="2">
        <f t="shared" ref="O23:O33" si="1">$Q$4</f>
        <v>29.02</v>
      </c>
      <c r="P23">
        <v>1.04</v>
      </c>
      <c r="Q23" s="2">
        <f t="shared" si="0"/>
        <v>30.180800000000001</v>
      </c>
    </row>
    <row r="24" spans="15:17" x14ac:dyDescent="0.25">
      <c r="O24" s="2">
        <f t="shared" si="1"/>
        <v>29.02</v>
      </c>
      <c r="P24" s="2">
        <v>1.03</v>
      </c>
      <c r="Q24" s="2">
        <f t="shared" si="0"/>
        <v>29.890599999999999</v>
      </c>
    </row>
    <row r="25" spans="15:17" x14ac:dyDescent="0.25">
      <c r="O25" s="2">
        <f t="shared" si="1"/>
        <v>29.02</v>
      </c>
      <c r="P25" s="2">
        <v>1.02</v>
      </c>
      <c r="Q25" s="2">
        <f t="shared" si="0"/>
        <v>29.6004</v>
      </c>
    </row>
    <row r="26" spans="15:17" x14ac:dyDescent="0.25">
      <c r="O26" s="2">
        <f t="shared" si="1"/>
        <v>29.02</v>
      </c>
      <c r="P26" s="2">
        <v>1.01</v>
      </c>
      <c r="Q26" s="2">
        <f t="shared" si="0"/>
        <v>29.310199999999998</v>
      </c>
    </row>
    <row r="27" spans="15:17" x14ac:dyDescent="0.25">
      <c r="O27" s="2">
        <f t="shared" si="1"/>
        <v>29.02</v>
      </c>
      <c r="P27" s="2">
        <v>1</v>
      </c>
      <c r="Q27" s="2">
        <f t="shared" si="0"/>
        <v>29.02</v>
      </c>
    </row>
    <row r="28" spans="15:17" x14ac:dyDescent="0.25">
      <c r="O28" s="2">
        <f t="shared" si="1"/>
        <v>29.02</v>
      </c>
      <c r="P28" s="2">
        <v>0.99</v>
      </c>
      <c r="Q28" s="2">
        <f t="shared" si="0"/>
        <v>28.729800000000001</v>
      </c>
    </row>
    <row r="29" spans="15:17" x14ac:dyDescent="0.25">
      <c r="O29" s="2">
        <f t="shared" si="1"/>
        <v>29.02</v>
      </c>
      <c r="P29" s="2">
        <v>0.98</v>
      </c>
      <c r="Q29" s="2">
        <f t="shared" si="0"/>
        <v>28.439599999999999</v>
      </c>
    </row>
    <row r="30" spans="15:17" x14ac:dyDescent="0.25">
      <c r="O30" s="2">
        <f t="shared" si="1"/>
        <v>29.02</v>
      </c>
      <c r="P30" s="2">
        <v>0.97</v>
      </c>
      <c r="Q30" s="2">
        <f t="shared" si="0"/>
        <v>28.1494</v>
      </c>
    </row>
    <row r="31" spans="15:17" x14ac:dyDescent="0.25">
      <c r="O31" s="2">
        <f t="shared" si="1"/>
        <v>29.02</v>
      </c>
      <c r="P31" s="2">
        <v>0.96</v>
      </c>
      <c r="Q31" s="2">
        <f t="shared" si="0"/>
        <v>27.859199999999998</v>
      </c>
    </row>
    <row r="32" spans="15:17" x14ac:dyDescent="0.25">
      <c r="O32" s="2">
        <f t="shared" si="1"/>
        <v>29.02</v>
      </c>
      <c r="P32" s="2">
        <v>0.95</v>
      </c>
      <c r="Q32" s="2">
        <f t="shared" si="0"/>
        <v>27.568999999999999</v>
      </c>
    </row>
    <row r="33" spans="15:17" x14ac:dyDescent="0.25">
      <c r="O33" s="2">
        <f t="shared" si="1"/>
        <v>29.02</v>
      </c>
      <c r="P33" s="2">
        <v>0.9</v>
      </c>
      <c r="Q33" s="2">
        <f t="shared" si="0"/>
        <v>26.117999999999999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82">
        <v>91.07</v>
      </c>
    </row>
    <row r="5" spans="1:21" x14ac:dyDescent="0.25">
      <c r="O5" s="17" t="s">
        <v>67</v>
      </c>
      <c r="Q5" s="3">
        <f>Q4*Q2</f>
        <v>455.34999999999997</v>
      </c>
    </row>
    <row r="6" spans="1:21" x14ac:dyDescent="0.25">
      <c r="O6" s="17" t="s">
        <v>64</v>
      </c>
      <c r="Q6" s="2">
        <f>Q3*Q2</f>
        <v>480.36999999999989</v>
      </c>
    </row>
    <row r="7" spans="1:21" ht="15.75" x14ac:dyDescent="0.25">
      <c r="O7" s="17" t="s">
        <v>65</v>
      </c>
      <c r="Q7" s="2">
        <f>Q5-Q6</f>
        <v>-25.019999999999925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91.07</v>
      </c>
      <c r="P20">
        <v>1.1000000000000001</v>
      </c>
      <c r="Q20" s="2">
        <f t="shared" ref="Q20:Q32" si="0">P20*O20</f>
        <v>100.17700000000001</v>
      </c>
    </row>
    <row r="21" spans="9:17" x14ac:dyDescent="0.25">
      <c r="O21" s="2">
        <f>$Q$4</f>
        <v>91.07</v>
      </c>
      <c r="P21">
        <v>1.05</v>
      </c>
      <c r="Q21" s="2">
        <f t="shared" si="0"/>
        <v>95.623499999999993</v>
      </c>
    </row>
    <row r="22" spans="9:17" x14ac:dyDescent="0.25">
      <c r="O22" s="2">
        <f t="shared" ref="O22:O32" si="1">$Q$4</f>
        <v>91.07</v>
      </c>
      <c r="P22">
        <v>1.04</v>
      </c>
      <c r="Q22" s="2">
        <f t="shared" si="0"/>
        <v>94.712800000000001</v>
      </c>
    </row>
    <row r="23" spans="9:17" x14ac:dyDescent="0.25">
      <c r="O23" s="2">
        <f t="shared" si="1"/>
        <v>91.07</v>
      </c>
      <c r="P23" s="2">
        <v>1.03</v>
      </c>
      <c r="Q23" s="2">
        <f t="shared" si="0"/>
        <v>93.802099999999996</v>
      </c>
    </row>
    <row r="24" spans="9:17" x14ac:dyDescent="0.25">
      <c r="O24" s="2">
        <f t="shared" si="1"/>
        <v>91.07</v>
      </c>
      <c r="P24" s="2">
        <v>1.02</v>
      </c>
      <c r="Q24" s="2">
        <f t="shared" si="0"/>
        <v>92.89139999999999</v>
      </c>
    </row>
    <row r="25" spans="9:17" x14ac:dyDescent="0.25">
      <c r="O25" s="2">
        <f t="shared" si="1"/>
        <v>91.07</v>
      </c>
      <c r="P25" s="2">
        <v>1.01</v>
      </c>
      <c r="Q25" s="2">
        <f t="shared" si="0"/>
        <v>91.980699999999999</v>
      </c>
    </row>
    <row r="26" spans="9:17" x14ac:dyDescent="0.25">
      <c r="O26" s="2">
        <f t="shared" si="1"/>
        <v>91.07</v>
      </c>
      <c r="P26" s="2">
        <v>1</v>
      </c>
      <c r="Q26" s="2">
        <f t="shared" si="0"/>
        <v>91.07</v>
      </c>
    </row>
    <row r="27" spans="9:17" x14ac:dyDescent="0.25">
      <c r="O27" s="2">
        <f t="shared" si="1"/>
        <v>91.07</v>
      </c>
      <c r="P27" s="2">
        <v>0.99</v>
      </c>
      <c r="Q27" s="2">
        <f t="shared" si="0"/>
        <v>90.159299999999988</v>
      </c>
    </row>
    <row r="28" spans="9:17" x14ac:dyDescent="0.25">
      <c r="O28" s="2">
        <f t="shared" si="1"/>
        <v>91.07</v>
      </c>
      <c r="P28" s="2">
        <v>0.98</v>
      </c>
      <c r="Q28" s="2">
        <f t="shared" si="0"/>
        <v>89.248599999999996</v>
      </c>
    </row>
    <row r="29" spans="9:17" x14ac:dyDescent="0.25">
      <c r="O29" s="2">
        <f t="shared" si="1"/>
        <v>91.07</v>
      </c>
      <c r="P29" s="2">
        <v>0.97</v>
      </c>
      <c r="Q29" s="2">
        <f t="shared" si="0"/>
        <v>88.337899999999991</v>
      </c>
    </row>
    <row r="30" spans="9:17" x14ac:dyDescent="0.25">
      <c r="O30" s="2">
        <f t="shared" si="1"/>
        <v>91.07</v>
      </c>
      <c r="P30" s="2">
        <v>0.96</v>
      </c>
      <c r="Q30" s="2">
        <f t="shared" si="0"/>
        <v>87.427199999999985</v>
      </c>
    </row>
    <row r="31" spans="9:17" x14ac:dyDescent="0.25">
      <c r="O31" s="2">
        <f t="shared" si="1"/>
        <v>91.07</v>
      </c>
      <c r="P31" s="2">
        <v>0.95</v>
      </c>
      <c r="Q31" s="2">
        <f t="shared" si="0"/>
        <v>86.516499999999994</v>
      </c>
    </row>
    <row r="32" spans="9:17" x14ac:dyDescent="0.25">
      <c r="O32" s="2">
        <f t="shared" si="1"/>
        <v>91.07</v>
      </c>
      <c r="P32" s="2">
        <v>0.9</v>
      </c>
      <c r="Q32" s="2">
        <f t="shared" si="0"/>
        <v>81.962999999999994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82">
        <v>122.47</v>
      </c>
    </row>
    <row r="5" spans="1:22" x14ac:dyDescent="0.25">
      <c r="O5" s="17" t="s">
        <v>67</v>
      </c>
      <c r="Q5" s="3">
        <f>Q4*Q2</f>
        <v>1837.05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4"/>
      <c r="O6" s="17" t="s">
        <v>64</v>
      </c>
      <c r="Q6" s="2">
        <f>Q3*Q2</f>
        <v>1792.9</v>
      </c>
    </row>
    <row r="7" spans="1:22" ht="15.75" x14ac:dyDescent="0.25">
      <c r="O7" s="17" t="s">
        <v>65</v>
      </c>
      <c r="Q7" s="2">
        <f>Q5-Q6</f>
        <v>44.149999999999864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122.47</v>
      </c>
      <c r="P20">
        <v>1.1000000000000001</v>
      </c>
      <c r="Q20" s="2">
        <f t="shared" ref="Q20:Q32" si="0">P20*O20</f>
        <v>134.71700000000001</v>
      </c>
    </row>
    <row r="21" spans="15:17" x14ac:dyDescent="0.25">
      <c r="O21" s="2">
        <f>$Q$4</f>
        <v>122.47</v>
      </c>
      <c r="P21">
        <v>1.05</v>
      </c>
      <c r="Q21" s="2">
        <f t="shared" si="0"/>
        <v>128.59350000000001</v>
      </c>
    </row>
    <row r="22" spans="15:17" x14ac:dyDescent="0.25">
      <c r="O22" s="2">
        <f t="shared" ref="O22:O32" si="1">$Q$4</f>
        <v>122.47</v>
      </c>
      <c r="P22">
        <v>1.04</v>
      </c>
      <c r="Q22" s="2">
        <f t="shared" si="0"/>
        <v>127.36880000000001</v>
      </c>
    </row>
    <row r="23" spans="15:17" x14ac:dyDescent="0.25">
      <c r="O23" s="2">
        <f t="shared" si="1"/>
        <v>122.47</v>
      </c>
      <c r="P23" s="2">
        <v>1.03</v>
      </c>
      <c r="Q23" s="2">
        <f t="shared" si="0"/>
        <v>126.14410000000001</v>
      </c>
    </row>
    <row r="24" spans="15:17" x14ac:dyDescent="0.25">
      <c r="O24" s="2">
        <f t="shared" si="1"/>
        <v>122.47</v>
      </c>
      <c r="P24" s="2">
        <v>1.02</v>
      </c>
      <c r="Q24" s="2">
        <f t="shared" si="0"/>
        <v>124.9194</v>
      </c>
    </row>
    <row r="25" spans="15:17" x14ac:dyDescent="0.25">
      <c r="O25" s="2">
        <f t="shared" si="1"/>
        <v>122.47</v>
      </c>
      <c r="P25" s="2">
        <v>1.01</v>
      </c>
      <c r="Q25" s="2">
        <f t="shared" si="0"/>
        <v>123.6947</v>
      </c>
    </row>
    <row r="26" spans="15:17" x14ac:dyDescent="0.25">
      <c r="O26" s="2">
        <f t="shared" si="1"/>
        <v>122.47</v>
      </c>
      <c r="P26" s="2">
        <v>1</v>
      </c>
      <c r="Q26" s="2">
        <f t="shared" si="0"/>
        <v>122.47</v>
      </c>
    </row>
    <row r="27" spans="15:17" x14ac:dyDescent="0.25">
      <c r="O27" s="2">
        <f t="shared" si="1"/>
        <v>122.47</v>
      </c>
      <c r="P27" s="2">
        <v>0.99</v>
      </c>
      <c r="Q27" s="2">
        <f t="shared" si="0"/>
        <v>121.2453</v>
      </c>
    </row>
    <row r="28" spans="15:17" x14ac:dyDescent="0.25">
      <c r="O28" s="2">
        <f t="shared" si="1"/>
        <v>122.47</v>
      </c>
      <c r="P28" s="2">
        <v>0.98</v>
      </c>
      <c r="Q28" s="2">
        <f t="shared" si="0"/>
        <v>120.0206</v>
      </c>
    </row>
    <row r="29" spans="15:17" x14ac:dyDescent="0.25">
      <c r="O29" s="2">
        <f t="shared" si="1"/>
        <v>122.47</v>
      </c>
      <c r="P29" s="2">
        <v>0.97</v>
      </c>
      <c r="Q29" s="2">
        <f t="shared" si="0"/>
        <v>118.79589999999999</v>
      </c>
    </row>
    <row r="30" spans="15:17" x14ac:dyDescent="0.25">
      <c r="O30" s="2">
        <f t="shared" si="1"/>
        <v>122.47</v>
      </c>
      <c r="P30" s="2">
        <v>0.96</v>
      </c>
      <c r="Q30" s="2">
        <f t="shared" si="0"/>
        <v>117.57119999999999</v>
      </c>
    </row>
    <row r="31" spans="15:17" x14ac:dyDescent="0.25">
      <c r="O31" s="2">
        <f t="shared" si="1"/>
        <v>122.47</v>
      </c>
      <c r="P31" s="2">
        <v>0.95</v>
      </c>
      <c r="Q31" s="2">
        <f t="shared" si="0"/>
        <v>116.34649999999999</v>
      </c>
    </row>
    <row r="32" spans="15:17" x14ac:dyDescent="0.25">
      <c r="O32" s="2">
        <f t="shared" si="1"/>
        <v>122.47</v>
      </c>
      <c r="P32" s="2">
        <v>0.9</v>
      </c>
      <c r="Q32" s="2">
        <f t="shared" si="0"/>
        <v>110.223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(F5-K5-M5)/Q2</f>
        <v>315.10599999999999</v>
      </c>
    </row>
    <row r="4" spans="1:21" x14ac:dyDescent="0.25">
      <c r="H4" s="108"/>
      <c r="O4" s="17" t="s">
        <v>66</v>
      </c>
      <c r="Q4" s="82">
        <v>314.67</v>
      </c>
      <c r="T4" s="1">
        <v>42263</v>
      </c>
      <c r="U4" t="s">
        <v>197</v>
      </c>
    </row>
    <row r="5" spans="1:21" x14ac:dyDescent="0.25">
      <c r="A5" s="49" t="s">
        <v>87</v>
      </c>
      <c r="B5" s="20"/>
      <c r="C5" s="20">
        <f>SUM(C2:C4)</f>
        <v>10</v>
      </c>
      <c r="D5" s="25"/>
      <c r="E5" s="25"/>
      <c r="F5" s="25">
        <f>SUM(F2:F4)</f>
        <v>3093.5</v>
      </c>
      <c r="G5" s="20"/>
      <c r="H5" s="109">
        <f>SUM(H2:H4)</f>
        <v>5</v>
      </c>
      <c r="I5" s="25"/>
      <c r="J5" s="25"/>
      <c r="K5" s="25">
        <f>SUM(K2:K4)</f>
        <v>1517.97</v>
      </c>
      <c r="L5" s="20"/>
      <c r="M5" s="20"/>
      <c r="O5" s="17" t="s">
        <v>67</v>
      </c>
      <c r="Q5" s="3">
        <f>Q4*Q2</f>
        <v>1573.3500000000001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-2.1799999999998363</v>
      </c>
      <c r="R7" s="226" t="s">
        <v>248</v>
      </c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58" t="s">
        <v>83</v>
      </c>
      <c r="P19" s="258"/>
    </row>
    <row r="20" spans="3:17" ht="15.75" thickTop="1" x14ac:dyDescent="0.25">
      <c r="O20" s="133">
        <v>1.1000000000000001</v>
      </c>
      <c r="P20" s="133">
        <f>O20*$Q$4</f>
        <v>346.13700000000006</v>
      </c>
      <c r="Q20" s="2"/>
    </row>
    <row r="21" spans="3:17" x14ac:dyDescent="0.25">
      <c r="O21" s="133">
        <v>1.0900000000000001</v>
      </c>
      <c r="P21" s="133">
        <f t="shared" ref="P21:P40" si="0">O21*$Q$4</f>
        <v>342.99030000000005</v>
      </c>
      <c r="Q21" s="2"/>
    </row>
    <row r="22" spans="3:17" x14ac:dyDescent="0.25">
      <c r="C22" s="2"/>
      <c r="F22"/>
      <c r="O22" s="133">
        <v>1.08</v>
      </c>
      <c r="P22" s="133">
        <f t="shared" si="0"/>
        <v>339.84360000000004</v>
      </c>
      <c r="Q22" s="2"/>
    </row>
    <row r="23" spans="3:17" x14ac:dyDescent="0.25">
      <c r="O23" s="133">
        <v>1.07</v>
      </c>
      <c r="P23" s="133">
        <f t="shared" si="0"/>
        <v>336.69690000000003</v>
      </c>
      <c r="Q23" s="2"/>
    </row>
    <row r="24" spans="3:17" x14ac:dyDescent="0.25">
      <c r="O24" s="133">
        <v>1.06</v>
      </c>
      <c r="P24" s="133">
        <f t="shared" si="0"/>
        <v>333.55020000000002</v>
      </c>
      <c r="Q24" s="2"/>
    </row>
    <row r="25" spans="3:17" x14ac:dyDescent="0.25">
      <c r="O25" s="133">
        <v>1.05</v>
      </c>
      <c r="P25" s="133">
        <f t="shared" si="0"/>
        <v>330.40350000000001</v>
      </c>
      <c r="Q25" s="2"/>
    </row>
    <row r="26" spans="3:17" x14ac:dyDescent="0.25">
      <c r="O26" s="133">
        <v>1.04</v>
      </c>
      <c r="P26" s="133">
        <f t="shared" si="0"/>
        <v>327.25680000000006</v>
      </c>
      <c r="Q26" s="2"/>
    </row>
    <row r="27" spans="3:17" x14ac:dyDescent="0.25">
      <c r="O27" s="133">
        <v>1.03</v>
      </c>
      <c r="P27" s="133">
        <f t="shared" si="0"/>
        <v>324.11010000000005</v>
      </c>
      <c r="Q27" s="2"/>
    </row>
    <row r="28" spans="3:17" x14ac:dyDescent="0.25">
      <c r="O28" s="133">
        <v>1.02</v>
      </c>
      <c r="P28" s="133">
        <f t="shared" si="0"/>
        <v>320.96340000000004</v>
      </c>
      <c r="Q28" s="2"/>
    </row>
    <row r="29" spans="3:17" x14ac:dyDescent="0.25">
      <c r="O29" s="133">
        <v>1.01</v>
      </c>
      <c r="P29" s="133">
        <f t="shared" si="0"/>
        <v>317.81670000000003</v>
      </c>
      <c r="Q29" s="2"/>
    </row>
    <row r="30" spans="3:17" x14ac:dyDescent="0.25">
      <c r="O30" s="133">
        <v>1</v>
      </c>
      <c r="P30" s="133">
        <f t="shared" si="0"/>
        <v>314.67</v>
      </c>
      <c r="Q30" s="2"/>
    </row>
    <row r="31" spans="3:17" x14ac:dyDescent="0.25">
      <c r="O31" s="133">
        <v>0.99</v>
      </c>
      <c r="P31" s="133">
        <f t="shared" si="0"/>
        <v>311.52330000000001</v>
      </c>
      <c r="Q31" s="2"/>
    </row>
    <row r="32" spans="3:17" x14ac:dyDescent="0.25">
      <c r="O32" s="133">
        <v>0.98</v>
      </c>
      <c r="P32" s="133">
        <f t="shared" si="0"/>
        <v>308.3766</v>
      </c>
      <c r="Q32" s="2"/>
    </row>
    <row r="33" spans="15:16" x14ac:dyDescent="0.25">
      <c r="O33" s="133">
        <v>0.97</v>
      </c>
      <c r="P33" s="133">
        <f t="shared" si="0"/>
        <v>305.22989999999999</v>
      </c>
    </row>
    <row r="34" spans="15:16" x14ac:dyDescent="0.25">
      <c r="O34" s="133">
        <v>0.96</v>
      </c>
      <c r="P34" s="133">
        <f t="shared" si="0"/>
        <v>302.08319999999998</v>
      </c>
    </row>
    <row r="35" spans="15:16" x14ac:dyDescent="0.25">
      <c r="O35" s="133">
        <v>0.95</v>
      </c>
      <c r="P35" s="133">
        <f t="shared" si="0"/>
        <v>298.93650000000002</v>
      </c>
    </row>
    <row r="36" spans="15:16" x14ac:dyDescent="0.25">
      <c r="O36" s="133">
        <v>0.94</v>
      </c>
      <c r="P36" s="133">
        <f t="shared" si="0"/>
        <v>295.78980000000001</v>
      </c>
    </row>
    <row r="37" spans="15:16" x14ac:dyDescent="0.25">
      <c r="O37" s="133">
        <v>0.93</v>
      </c>
      <c r="P37" s="133">
        <f t="shared" si="0"/>
        <v>292.6431</v>
      </c>
    </row>
    <row r="38" spans="15:16" x14ac:dyDescent="0.25">
      <c r="O38" s="133">
        <v>0.92</v>
      </c>
      <c r="P38" s="133">
        <f t="shared" si="0"/>
        <v>289.49640000000005</v>
      </c>
    </row>
    <row r="39" spans="15:16" x14ac:dyDescent="0.25">
      <c r="O39" s="133">
        <v>0.91</v>
      </c>
      <c r="P39" s="133">
        <f t="shared" si="0"/>
        <v>286.34970000000004</v>
      </c>
    </row>
    <row r="40" spans="15:16" x14ac:dyDescent="0.25">
      <c r="O40" s="133">
        <v>0.9</v>
      </c>
      <c r="P40" s="133">
        <f t="shared" si="0"/>
        <v>283.20300000000003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11.24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899.2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-1472.05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11.24</v>
      </c>
      <c r="P16">
        <v>1.1000000000000001</v>
      </c>
      <c r="Q16" s="2">
        <f t="shared" ref="Q16:Q28" si="0">P16*O16</f>
        <v>12.364000000000001</v>
      </c>
    </row>
    <row r="17" spans="15:17" x14ac:dyDescent="0.25">
      <c r="O17" s="2">
        <f>$Q$4</f>
        <v>11.24</v>
      </c>
      <c r="P17">
        <v>1.05</v>
      </c>
      <c r="Q17" s="2">
        <f t="shared" si="0"/>
        <v>11.802000000000001</v>
      </c>
    </row>
    <row r="18" spans="15:17" x14ac:dyDescent="0.25">
      <c r="O18" s="2">
        <f t="shared" ref="O18:O28" si="1">$Q$4</f>
        <v>11.24</v>
      </c>
      <c r="P18">
        <v>1.04</v>
      </c>
      <c r="Q18" s="2">
        <f t="shared" si="0"/>
        <v>11.6896</v>
      </c>
    </row>
    <row r="19" spans="15:17" x14ac:dyDescent="0.25">
      <c r="O19" s="2">
        <f t="shared" si="1"/>
        <v>11.24</v>
      </c>
      <c r="P19" s="2">
        <v>1.03</v>
      </c>
      <c r="Q19" s="2">
        <f t="shared" si="0"/>
        <v>11.577200000000001</v>
      </c>
    </row>
    <row r="20" spans="15:17" x14ac:dyDescent="0.25">
      <c r="O20" s="2">
        <f t="shared" si="1"/>
        <v>11.24</v>
      </c>
      <c r="P20" s="2">
        <v>1.02</v>
      </c>
      <c r="Q20" s="2">
        <f t="shared" si="0"/>
        <v>11.4648</v>
      </c>
    </row>
    <row r="21" spans="15:17" x14ac:dyDescent="0.25">
      <c r="O21" s="2">
        <f t="shared" si="1"/>
        <v>11.24</v>
      </c>
      <c r="P21" s="2">
        <v>1.01</v>
      </c>
      <c r="Q21" s="2">
        <f t="shared" si="0"/>
        <v>11.352400000000001</v>
      </c>
    </row>
    <row r="22" spans="15:17" x14ac:dyDescent="0.25">
      <c r="O22" s="2">
        <f t="shared" si="1"/>
        <v>11.24</v>
      </c>
      <c r="P22" s="2">
        <v>1</v>
      </c>
      <c r="Q22" s="2">
        <f t="shared" si="0"/>
        <v>11.24</v>
      </c>
    </row>
    <row r="23" spans="15:17" x14ac:dyDescent="0.25">
      <c r="O23" s="2">
        <f t="shared" si="1"/>
        <v>11.24</v>
      </c>
      <c r="P23" s="2">
        <v>0.99</v>
      </c>
      <c r="Q23" s="2">
        <f t="shared" si="0"/>
        <v>11.127599999999999</v>
      </c>
    </row>
    <row r="24" spans="15:17" x14ac:dyDescent="0.25">
      <c r="O24" s="2">
        <f t="shared" si="1"/>
        <v>11.24</v>
      </c>
      <c r="P24" s="2">
        <v>0.98</v>
      </c>
      <c r="Q24" s="2">
        <f t="shared" si="0"/>
        <v>11.0152</v>
      </c>
    </row>
    <row r="25" spans="15:17" x14ac:dyDescent="0.25">
      <c r="O25" s="2">
        <f t="shared" si="1"/>
        <v>11.24</v>
      </c>
      <c r="P25" s="2">
        <v>0.97</v>
      </c>
      <c r="Q25" s="2">
        <f t="shared" si="0"/>
        <v>10.902799999999999</v>
      </c>
    </row>
    <row r="26" spans="15:17" x14ac:dyDescent="0.25">
      <c r="O26" s="2">
        <f t="shared" si="1"/>
        <v>11.24</v>
      </c>
      <c r="P26" s="2">
        <v>0.96</v>
      </c>
      <c r="Q26" s="2">
        <f t="shared" si="0"/>
        <v>10.7904</v>
      </c>
    </row>
    <row r="27" spans="15:17" x14ac:dyDescent="0.25">
      <c r="O27" s="2">
        <f t="shared" si="1"/>
        <v>11.24</v>
      </c>
      <c r="P27" s="2">
        <v>0.95</v>
      </c>
      <c r="Q27" s="2">
        <f t="shared" si="0"/>
        <v>10.677999999999999</v>
      </c>
    </row>
    <row r="28" spans="15:17" x14ac:dyDescent="0.25">
      <c r="O28" s="2">
        <f t="shared" si="1"/>
        <v>11.24</v>
      </c>
      <c r="P28" s="2">
        <v>0.9</v>
      </c>
      <c r="Q28" s="2">
        <f t="shared" si="0"/>
        <v>10.116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9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 t="e">
        <f>(F15-K15)/Q2</f>
        <v>#DIV/0!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141.13999999999999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0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7</v>
      </c>
      <c r="K6" s="72">
        <f t="shared" si="1"/>
        <v>2593</v>
      </c>
      <c r="O6" s="17" t="s">
        <v>64</v>
      </c>
      <c r="Q6" s="2" t="e">
        <f>Q3*Q2</f>
        <v>#DIV/0!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4">
        <v>50</v>
      </c>
      <c r="I7" s="3">
        <v>141.19999999999999</v>
      </c>
      <c r="J7" s="3">
        <v>0.13</v>
      </c>
      <c r="K7" s="3">
        <f t="shared" si="1"/>
        <v>7059.869999999999</v>
      </c>
      <c r="O7" s="17" t="s">
        <v>65</v>
      </c>
      <c r="Q7" s="2">
        <f>IF(Q2=0, K15-F15, Q5-Q6)</f>
        <v>-481.42999999999302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SUM(C2:C9)</f>
        <v>330</v>
      </c>
      <c r="D15" s="215"/>
      <c r="E15" s="215"/>
      <c r="F15" s="215">
        <f>SUM(F2:F9)</f>
        <v>53290.5</v>
      </c>
      <c r="G15" s="214"/>
      <c r="H15" s="214">
        <f>SUM(H2:H7)</f>
        <v>330</v>
      </c>
      <c r="I15" s="215"/>
      <c r="J15" s="215"/>
      <c r="K15" s="215">
        <f>SUM(K2:K9)</f>
        <v>52809.070000000007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481.42999999999302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58" t="s">
        <v>83</v>
      </c>
      <c r="P42" s="258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155.25399999999999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153.8426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152.43119999999999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151.0198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149.60839999999999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148.197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146.78559999999999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145.3742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143.96279999999999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142.5514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141.13999999999999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139.72859999999997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138.31719999999999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136.90579999999997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135.49439999999998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134.08299999999997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132.67159999999998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131.2602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129.84879999999998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128.4374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127.026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2015-09-20T02:49:26Z</dcterms:modified>
</cp:coreProperties>
</file>