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9" i="38" l="1"/>
  <c r="E539" i="38"/>
  <c r="G539" i="38"/>
  <c r="H539" i="38"/>
  <c r="K539" i="38"/>
  <c r="L539" i="38"/>
  <c r="O539" i="38" s="1"/>
  <c r="P539" i="38" s="1"/>
  <c r="M539" i="38"/>
  <c r="N539" i="38"/>
  <c r="R539" i="38"/>
  <c r="U539" i="38"/>
  <c r="V539" i="38" l="1"/>
  <c r="W539" i="38" s="1"/>
  <c r="D538" i="38"/>
  <c r="E538" i="38"/>
  <c r="G538" i="38"/>
  <c r="H538" i="38"/>
  <c r="K538" i="38"/>
  <c r="L538" i="38" s="1"/>
  <c r="M538" i="38"/>
  <c r="T538" i="38" s="1"/>
  <c r="N538" i="38"/>
  <c r="U538" i="38"/>
  <c r="F29" i="82"/>
  <c r="G29" i="82"/>
  <c r="H29" i="82"/>
  <c r="D537" i="38"/>
  <c r="E537" i="38"/>
  <c r="G537" i="38"/>
  <c r="H537" i="38"/>
  <c r="K537" i="38"/>
  <c r="L537" i="38" s="1"/>
  <c r="O537" i="38" s="1"/>
  <c r="M537" i="38"/>
  <c r="T537" i="38" s="1"/>
  <c r="R537" i="38"/>
  <c r="H32" i="46"/>
  <c r="F32" i="46"/>
  <c r="G32" i="46"/>
  <c r="O538" i="38" l="1"/>
  <c r="V538" i="38"/>
  <c r="W538" i="38" s="1"/>
  <c r="P538" i="38"/>
  <c r="N537" i="38"/>
  <c r="D536" i="38"/>
  <c r="E536" i="38"/>
  <c r="G536" i="38"/>
  <c r="H536" i="38"/>
  <c r="K536" i="38"/>
  <c r="L536" i="38" s="1"/>
  <c r="O536" i="38" s="1"/>
  <c r="M536" i="38"/>
  <c r="N536" i="38" s="1"/>
  <c r="R536" i="38"/>
  <c r="T536" i="38" l="1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T530" i="38" s="1"/>
  <c r="R530" i="38"/>
  <c r="O530" i="38" l="1"/>
  <c r="N530" i="38"/>
  <c r="D529" i="38"/>
  <c r="E529" i="38"/>
  <c r="H529" i="38"/>
  <c r="K529" i="38"/>
  <c r="L529" i="38" s="1"/>
  <c r="M529" i="38"/>
  <c r="N529" i="38" s="1"/>
  <c r="R529" i="38"/>
  <c r="K25" i="25"/>
  <c r="O529" i="38" l="1"/>
  <c r="T529" i="38"/>
  <c r="D528" i="38"/>
  <c r="E528" i="38"/>
  <c r="H528" i="38"/>
  <c r="K528" i="38"/>
  <c r="M528" i="38"/>
  <c r="T528" i="38" s="1"/>
  <c r="R528" i="38"/>
  <c r="F122" i="25"/>
  <c r="H122" i="25"/>
  <c r="G122" i="25"/>
  <c r="F49" i="25"/>
  <c r="K2" i="64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O516" i="38" l="1"/>
  <c r="N516" i="38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R499" i="38"/>
  <c r="F30" i="57"/>
  <c r="G30" i="57"/>
  <c r="H30" i="57"/>
  <c r="F4" i="57"/>
  <c r="O499" i="38" l="1"/>
  <c r="T499" i="38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T491" i="38" s="1"/>
  <c r="R491" i="38"/>
  <c r="K40" i="56"/>
  <c r="F40" i="56"/>
  <c r="H64" i="63"/>
  <c r="C64" i="63"/>
  <c r="K52" i="63"/>
  <c r="F52" i="63"/>
  <c r="O491" i="38" l="1"/>
  <c r="N491" i="38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C85" i="85"/>
  <c r="F85" i="85"/>
  <c r="K85" i="85"/>
  <c r="K19" i="85"/>
  <c r="C19" i="85"/>
  <c r="M85" i="85"/>
  <c r="H19" i="85"/>
  <c r="M19" i="85"/>
  <c r="F19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M19" i="84"/>
  <c r="F85" i="84"/>
  <c r="M85" i="83"/>
  <c r="H19" i="83"/>
  <c r="F19" i="83"/>
  <c r="F85" i="83"/>
  <c r="K85" i="84"/>
  <c r="K85" i="83"/>
  <c r="H85" i="84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C18" i="74"/>
  <c r="K85" i="82"/>
  <c r="F19" i="82"/>
  <c r="M18" i="74"/>
  <c r="C85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85" i="64"/>
  <c r="K19" i="64"/>
  <c r="M85" i="64"/>
  <c r="M19" i="64"/>
  <c r="K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29" i="51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F18" i="74"/>
  <c r="M90" i="72"/>
  <c r="F19" i="71"/>
  <c r="H19" i="55"/>
  <c r="K55" i="50"/>
  <c r="C23" i="17"/>
  <c r="F19" i="34"/>
  <c r="F19" i="60"/>
  <c r="M19" i="50"/>
  <c r="F75" i="41"/>
  <c r="F51" i="54"/>
  <c r="F92" i="45"/>
  <c r="C19" i="64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C85" i="64"/>
  <c r="H129" i="58"/>
  <c r="K77" i="70"/>
  <c r="H19" i="75"/>
  <c r="M23" i="57"/>
  <c r="C129" i="58"/>
  <c r="M77" i="70"/>
  <c r="M23" i="17"/>
  <c r="M19" i="72"/>
  <c r="H29" i="51"/>
  <c r="K23" i="57"/>
  <c r="C19" i="34"/>
  <c r="F77" i="70"/>
  <c r="M75" i="41"/>
  <c r="F25" i="31"/>
  <c r="K19" i="60"/>
  <c r="H19" i="50"/>
  <c r="H65" i="71"/>
  <c r="M19" i="69"/>
  <c r="F23" i="57"/>
  <c r="M119" i="7"/>
  <c r="K51" i="54"/>
  <c r="H30" i="40"/>
  <c r="H92" i="45"/>
  <c r="C67" i="60"/>
  <c r="F72" i="59"/>
  <c r="C25" i="31"/>
  <c r="K19" i="62"/>
  <c r="C19" i="58"/>
  <c r="F61" i="25"/>
  <c r="K19" i="53"/>
  <c r="F90" i="72"/>
  <c r="F19" i="3"/>
  <c r="F156" i="49"/>
  <c r="M213" i="57"/>
  <c r="K19" i="75"/>
  <c r="H213" i="57"/>
  <c r="C61" i="25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85" i="64"/>
  <c r="F19" i="55"/>
  <c r="K451" i="17"/>
  <c r="M19" i="41"/>
  <c r="F19" i="53"/>
  <c r="M19" i="75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F19" i="64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C23" i="57"/>
  <c r="F19" i="72"/>
  <c r="H25" i="31"/>
  <c r="F19" i="70"/>
  <c r="C19" i="70"/>
  <c r="K19" i="58"/>
  <c r="H19" i="58"/>
  <c r="H61" i="25"/>
  <c r="C29" i="51"/>
  <c r="F29" i="51"/>
  <c r="M29" i="51"/>
  <c r="M19" i="45"/>
  <c r="K18" i="74"/>
  <c r="U537" i="38" l="1"/>
  <c r="U536" i="38"/>
  <c r="U535" i="38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37" i="38" s="1"/>
  <c r="W537" i="38" s="1"/>
  <c r="K86" i="38"/>
  <c r="L86" i="38" s="1"/>
  <c r="V536" i="38" s="1"/>
  <c r="W53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4" i="38" l="1"/>
  <c r="P536" i="38"/>
  <c r="P535" i="38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<sst xmlns="http://schemas.openxmlformats.org/spreadsheetml/2006/main" count="6181" uniqueCount="844">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</sst>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48008"/>
        <c:axId val="307948400"/>
      </c:scatterChart>
      <c:valAx>
        <c:axId val="30794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48400"/>
        <c:crosses val="autoZero"/>
        <c:crossBetween val="midCat"/>
      </c:valAx>
      <c:valAx>
        <c:axId val="30794840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4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49184"/>
        <c:axId val="307949576"/>
      </c:scatterChart>
      <c:valAx>
        <c:axId val="307949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49576"/>
        <c:crosses val="autoZero"/>
        <c:crossBetween val="midCat"/>
      </c:valAx>
      <c:valAx>
        <c:axId val="3079495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4918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50360"/>
        <c:axId val="307950752"/>
      </c:scatterChart>
      <c:valAx>
        <c:axId val="307950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50752"/>
        <c:crosses val="autoZero"/>
        <c:crossBetween val="midCat"/>
      </c:valAx>
      <c:valAx>
        <c:axId val="3079507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50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62384"/>
        <c:axId val="318562776"/>
      </c:scatterChart>
      <c:valAx>
        <c:axId val="31856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62776"/>
        <c:crosses val="autoZero"/>
        <c:crossBetween val="midCat"/>
      </c:valAx>
      <c:valAx>
        <c:axId val="31856277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6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61992"/>
        <c:axId val="318561600"/>
      </c:scatterChart>
      <c:valAx>
        <c:axId val="318561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61600"/>
        <c:crosses val="autoZero"/>
        <c:crossBetween val="midCat"/>
      </c:valAx>
      <c:valAx>
        <c:axId val="31856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61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60816"/>
        <c:axId val="318563560"/>
      </c:scatterChart>
      <c:valAx>
        <c:axId val="31856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63560"/>
        <c:crosses val="autoZero"/>
        <c:crossBetween val="midCat"/>
      </c:valAx>
      <c:valAx>
        <c:axId val="31856356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6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64344"/>
        <c:axId val="319255136"/>
      </c:scatterChart>
      <c:valAx>
        <c:axId val="318564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5136"/>
        <c:crosses val="autoZero"/>
        <c:crossBetween val="midCat"/>
      </c:valAx>
      <c:valAx>
        <c:axId val="3192551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643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57096"/>
        <c:axId val="319257488"/>
      </c:lineChart>
      <c:dateAx>
        <c:axId val="31925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7488"/>
        <c:crosses val="autoZero"/>
        <c:auto val="1"/>
        <c:lblOffset val="100"/>
        <c:baseTimeUnit val="days"/>
      </c:dateAx>
      <c:valAx>
        <c:axId val="3192574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657120"/>
        <c:axId val="319657512"/>
      </c:lineChart>
      <c:dateAx>
        <c:axId val="319657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57512"/>
        <c:crosses val="autoZero"/>
        <c:auto val="1"/>
        <c:lblOffset val="100"/>
        <c:baseTimeUnit val="days"/>
      </c:dateAx>
      <c:valAx>
        <c:axId val="3196575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068312"/>
        <c:axId val="320068704"/>
      </c:lineChart>
      <c:dateAx>
        <c:axId val="320068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68704"/>
        <c:crosses val="autoZero"/>
        <c:auto val="1"/>
        <c:lblOffset val="100"/>
        <c:baseTimeUnit val="days"/>
      </c:dateAx>
      <c:valAx>
        <c:axId val="3200687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6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071448"/>
        <c:axId val="320071840"/>
      </c:lineChart>
      <c:dateAx>
        <c:axId val="320071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71840"/>
        <c:crosses val="autoZero"/>
        <c:auto val="1"/>
        <c:lblOffset val="100"/>
        <c:baseTimeUnit val="days"/>
      </c:dateAx>
      <c:valAx>
        <c:axId val="32007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7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667400"/>
        <c:axId val="320667792"/>
      </c:lineChart>
      <c:dateAx>
        <c:axId val="32066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67792"/>
        <c:crosses val="autoZero"/>
        <c:auto val="1"/>
        <c:lblOffset val="100"/>
        <c:baseTimeUnit val="days"/>
      </c:dateAx>
      <c:valAx>
        <c:axId val="320667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6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076576"/>
        <c:axId val="321076968"/>
      </c:lineChart>
      <c:dateAx>
        <c:axId val="32107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76968"/>
        <c:crosses val="autoZero"/>
        <c:auto val="1"/>
        <c:lblOffset val="100"/>
        <c:baseTimeUnit val="days"/>
      </c:dateAx>
      <c:valAx>
        <c:axId val="3210769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7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078928"/>
        <c:axId val="321079320"/>
      </c:lineChart>
      <c:dateAx>
        <c:axId val="321078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79320"/>
        <c:crosses val="autoZero"/>
        <c:auto val="1"/>
        <c:lblOffset val="100"/>
        <c:baseTimeUnit val="days"/>
      </c:dateAx>
      <c:valAx>
        <c:axId val="321079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7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838472"/>
        <c:axId val="319838864"/>
      </c:lineChart>
      <c:dateAx>
        <c:axId val="31983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38864"/>
        <c:crosses val="autoZero"/>
        <c:auto val="1"/>
        <c:lblOffset val="100"/>
        <c:baseTimeUnit val="days"/>
      </c:dateAx>
      <c:valAx>
        <c:axId val="3198388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3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841216"/>
        <c:axId val="322633560"/>
      </c:lineChart>
      <c:catAx>
        <c:axId val="31984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33560"/>
        <c:crosses val="autoZero"/>
        <c:auto val="1"/>
        <c:lblAlgn val="ctr"/>
        <c:lblOffset val="100"/>
        <c:noMultiLvlLbl val="0"/>
      </c:catAx>
      <c:valAx>
        <c:axId val="3226335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4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35912"/>
        <c:axId val="322636304"/>
      </c:lineChart>
      <c:dateAx>
        <c:axId val="32263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36304"/>
        <c:crosses val="autoZero"/>
        <c:auto val="1"/>
        <c:lblOffset val="100"/>
        <c:baseTimeUnit val="days"/>
      </c:dateAx>
      <c:valAx>
        <c:axId val="322636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3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206784"/>
        <c:axId val="333207176"/>
      </c:lineChart>
      <c:dateAx>
        <c:axId val="333206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07176"/>
        <c:crosses val="autoZero"/>
        <c:auto val="1"/>
        <c:lblOffset val="100"/>
        <c:baseTimeUnit val="days"/>
      </c:dateAx>
      <c:valAx>
        <c:axId val="333207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0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21848"/>
        <c:axId val="333722240"/>
      </c:lineChart>
      <c:dateAx>
        <c:axId val="333721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22240"/>
        <c:crosses val="autoZero"/>
        <c:auto val="1"/>
        <c:lblOffset val="100"/>
        <c:baseTimeUnit val="days"/>
      </c:dateAx>
      <c:valAx>
        <c:axId val="3337222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2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24200"/>
        <c:axId val="333724592"/>
      </c:lineChart>
      <c:catAx>
        <c:axId val="333724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24592"/>
        <c:crosses val="autoZero"/>
        <c:auto val="1"/>
        <c:lblAlgn val="ctr"/>
        <c:lblOffset val="100"/>
        <c:noMultiLvlLbl val="0"/>
      </c:catAx>
      <c:valAx>
        <c:axId val="333724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2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907720"/>
        <c:axId val="332908112"/>
      </c:lineChart>
      <c:dateAx>
        <c:axId val="332907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8112"/>
        <c:crosses val="autoZero"/>
        <c:auto val="1"/>
        <c:lblOffset val="100"/>
        <c:baseTimeUnit val="days"/>
      </c:dateAx>
      <c:valAx>
        <c:axId val="3329081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472416"/>
        <c:axId val="339472808"/>
      </c:lineChart>
      <c:catAx>
        <c:axId val="339472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472808"/>
        <c:crosses val="autoZero"/>
        <c:auto val="1"/>
        <c:lblAlgn val="ctr"/>
        <c:lblOffset val="100"/>
        <c:noMultiLvlLbl val="0"/>
      </c:catAx>
      <c:valAx>
        <c:axId val="339472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47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474768"/>
        <c:axId val="339475160"/>
      </c:lineChart>
      <c:dateAx>
        <c:axId val="339474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475160"/>
        <c:crosses val="autoZero"/>
        <c:auto val="1"/>
        <c:lblOffset val="100"/>
        <c:baseTimeUnit val="days"/>
      </c:dateAx>
      <c:valAx>
        <c:axId val="339475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47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616800"/>
        <c:axId val="352617192"/>
      </c:lineChart>
      <c:catAx>
        <c:axId val="352616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617192"/>
        <c:crosses val="autoZero"/>
        <c:auto val="1"/>
        <c:lblAlgn val="ctr"/>
        <c:lblOffset val="100"/>
        <c:noMultiLvlLbl val="0"/>
      </c:catAx>
      <c:valAx>
        <c:axId val="352617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61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605336"/>
        <c:axId val="392605728"/>
      </c:lineChart>
      <c:dateAx>
        <c:axId val="39260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05728"/>
        <c:crosses val="autoZero"/>
        <c:auto val="1"/>
        <c:lblOffset val="100"/>
        <c:baseTimeUnit val="days"/>
      </c:dateAx>
      <c:valAx>
        <c:axId val="3926057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0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607688"/>
        <c:axId val="392608080"/>
      </c:lineChart>
      <c:dateAx>
        <c:axId val="39260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08080"/>
        <c:crosses val="autoZero"/>
        <c:auto val="1"/>
        <c:lblOffset val="100"/>
        <c:baseTimeUnit val="days"/>
      </c:dateAx>
      <c:valAx>
        <c:axId val="3926080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0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65184"/>
        <c:axId val="394765576"/>
      </c:lineChart>
      <c:dateAx>
        <c:axId val="39476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65576"/>
        <c:crosses val="autoZero"/>
        <c:auto val="1"/>
        <c:lblOffset val="100"/>
        <c:baseTimeUnit val="days"/>
      </c:dateAx>
      <c:valAx>
        <c:axId val="394765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6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67536"/>
        <c:axId val="394767928"/>
      </c:lineChart>
      <c:dateAx>
        <c:axId val="394767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67928"/>
        <c:crosses val="autoZero"/>
        <c:auto val="1"/>
        <c:lblOffset val="100"/>
        <c:baseTimeUnit val="days"/>
      </c:dateAx>
      <c:valAx>
        <c:axId val="3947679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6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328824"/>
        <c:axId val="374329216"/>
      </c:lineChart>
      <c:dateAx>
        <c:axId val="3743288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29216"/>
        <c:crosses val="autoZero"/>
        <c:auto val="0"/>
        <c:lblOffset val="100"/>
        <c:baseTimeUnit val="days"/>
      </c:dateAx>
      <c:valAx>
        <c:axId val="3743292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2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333136"/>
        <c:axId val="374333528"/>
      </c:lineChart>
      <c:dateAx>
        <c:axId val="374333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33528"/>
        <c:crosses val="autoZero"/>
        <c:auto val="1"/>
        <c:lblOffset val="100"/>
        <c:baseTimeUnit val="days"/>
      </c:dateAx>
      <c:valAx>
        <c:axId val="3743335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3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98344"/>
        <c:axId val="394398736"/>
      </c:lineChart>
      <c:catAx>
        <c:axId val="394398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98736"/>
        <c:crosses val="autoZero"/>
        <c:auto val="1"/>
        <c:lblAlgn val="ctr"/>
        <c:lblOffset val="100"/>
        <c:noMultiLvlLbl val="0"/>
      </c:catAx>
      <c:valAx>
        <c:axId val="3943987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9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400696"/>
        <c:axId val="394401088"/>
      </c:lineChart>
      <c:catAx>
        <c:axId val="394400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401088"/>
        <c:crosses val="autoZero"/>
        <c:auto val="1"/>
        <c:lblAlgn val="ctr"/>
        <c:lblOffset val="100"/>
        <c:noMultiLvlLbl val="0"/>
      </c:catAx>
      <c:valAx>
        <c:axId val="3944010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40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403048"/>
        <c:axId val="394403440"/>
      </c:lineChart>
      <c:catAx>
        <c:axId val="394403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403440"/>
        <c:crosses val="autoZero"/>
        <c:auto val="1"/>
        <c:lblAlgn val="ctr"/>
        <c:lblOffset val="100"/>
        <c:noMultiLvlLbl val="0"/>
      </c:catAx>
      <c:valAx>
        <c:axId val="3944034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40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912608"/>
        <c:axId val="404913000"/>
      </c:lineChart>
      <c:dateAx>
        <c:axId val="40491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13000"/>
        <c:crosses val="autoZero"/>
        <c:auto val="1"/>
        <c:lblOffset val="100"/>
        <c:baseTimeUnit val="days"/>
      </c:dateAx>
      <c:valAx>
        <c:axId val="4049130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1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326720"/>
        <c:axId val="395327112"/>
      </c:lineChart>
      <c:dateAx>
        <c:axId val="39532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27112"/>
        <c:crosses val="autoZero"/>
        <c:auto val="1"/>
        <c:lblOffset val="100"/>
        <c:baseTimeUnit val="days"/>
      </c:dateAx>
      <c:valAx>
        <c:axId val="3953271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2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330248"/>
        <c:axId val="395330640"/>
      </c:lineChart>
      <c:catAx>
        <c:axId val="395330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0640"/>
        <c:crosses val="autoZero"/>
        <c:auto val="1"/>
        <c:lblAlgn val="ctr"/>
        <c:lblOffset val="100"/>
        <c:noMultiLvlLbl val="0"/>
      </c:catAx>
      <c:valAx>
        <c:axId val="3953306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332600"/>
        <c:axId val="395332992"/>
      </c:lineChart>
      <c:catAx>
        <c:axId val="395332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2992"/>
        <c:crosses val="autoZero"/>
        <c:auto val="1"/>
        <c:lblAlgn val="ctr"/>
        <c:lblOffset val="100"/>
        <c:noMultiLvlLbl val="0"/>
      </c:catAx>
      <c:valAx>
        <c:axId val="395332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116368"/>
        <c:axId val="407116760"/>
      </c:lineChart>
      <c:dateAx>
        <c:axId val="407116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16760"/>
        <c:crosses val="autoZero"/>
        <c:auto val="1"/>
        <c:lblOffset val="100"/>
        <c:baseTimeUnit val="days"/>
      </c:dateAx>
      <c:valAx>
        <c:axId val="4071167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1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5" dataDxfId="1634">
  <autoFilter ref="O15:W26"/>
  <tableColumns count="9">
    <tableColumn id="1" name="Date" dataDxfId="1633"/>
    <tableColumn id="2" name="Quarter" dataDxfId="1632"/>
    <tableColumn id="3" name="Time" dataDxfId="1631"/>
    <tableColumn id="4" name="EPS estimate" dataDxfId="1630"/>
    <tableColumn id="5" name="EPS Actual" dataDxfId="1629"/>
    <tableColumn id="6" name="Sales Estiamte (B)" dataDxfId="1628"/>
    <tableColumn id="7" name="Sales Actual (B)" dataDxfId="1627"/>
    <tableColumn id="8" name="Guidance" dataDxfId="1626"/>
    <tableColumn id="9" name="Reaction" dataDxfId="16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S14" sqref="S1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1"/>
      <c r="B2" s="51"/>
      <c r="C2" s="51"/>
      <c r="E2" s="22" t="s">
        <v>50</v>
      </c>
      <c r="F2" s="2">
        <v>14.45</v>
      </c>
      <c r="G2" s="2">
        <v>16.002824999999994</v>
      </c>
      <c r="H2" s="330">
        <v>6000</v>
      </c>
      <c r="I2" s="48">
        <v>96016.949999999968</v>
      </c>
      <c r="J2" s="367">
        <v>-9316.949999999968</v>
      </c>
      <c r="K2" s="354">
        <v>-9.7034429858477836E-2</v>
      </c>
      <c r="L2" s="367">
        <v>5298.6210000016581</v>
      </c>
      <c r="M2">
        <v>5100</v>
      </c>
      <c r="N2" s="364"/>
      <c r="O2" s="134">
        <v>1.34E-2</v>
      </c>
      <c r="P2" s="134">
        <v>0</v>
      </c>
      <c r="Q2" s="148"/>
      <c r="S2" s="48"/>
    </row>
    <row r="3" spans="1:21" ht="21.95" customHeight="1" x14ac:dyDescent="0.25">
      <c r="A3" s="50"/>
      <c r="B3" s="50"/>
      <c r="C3" s="51"/>
      <c r="E3" s="22" t="s">
        <v>197</v>
      </c>
      <c r="F3" s="2">
        <v>26.41</v>
      </c>
      <c r="G3" s="2">
        <v>30.441868749999998</v>
      </c>
      <c r="H3" s="330">
        <v>1600</v>
      </c>
      <c r="I3" s="48">
        <v>48706.99</v>
      </c>
      <c r="J3" s="367">
        <v>-6450.989999999998</v>
      </c>
      <c r="K3" s="354">
        <v>-0.13244485031819861</v>
      </c>
      <c r="L3" s="367">
        <v>-4703.0200000000041</v>
      </c>
      <c r="M3">
        <v>1600</v>
      </c>
      <c r="N3" s="364"/>
      <c r="O3" s="134">
        <v>1.6299999999999999E-2</v>
      </c>
      <c r="P3" s="134">
        <v>0</v>
      </c>
      <c r="Q3" s="48"/>
      <c r="S3" s="48"/>
      <c r="T3" s="48"/>
    </row>
    <row r="4" spans="1:21" ht="21.95" customHeight="1" x14ac:dyDescent="0.25">
      <c r="A4" s="50"/>
      <c r="B4" s="51"/>
      <c r="C4" s="51"/>
      <c r="E4" s="22" t="s">
        <v>174</v>
      </c>
      <c r="F4" s="2">
        <v>31.79</v>
      </c>
      <c r="G4" s="2">
        <v>35.309704545454537</v>
      </c>
      <c r="H4" s="330">
        <v>440</v>
      </c>
      <c r="I4" s="48">
        <v>15536.269999999997</v>
      </c>
      <c r="J4" s="367">
        <v>-1548.6699999999964</v>
      </c>
      <c r="K4" s="354">
        <v>-9.9680940148439548E-2</v>
      </c>
      <c r="L4" s="367">
        <v>-1473.6499999999965</v>
      </c>
      <c r="M4" s="29">
        <v>43076</v>
      </c>
      <c r="N4" s="364"/>
      <c r="O4" s="134">
        <v>1.61E-2</v>
      </c>
      <c r="P4" s="134">
        <v>0</v>
      </c>
      <c r="R4" s="48"/>
      <c r="S4" s="48"/>
    </row>
    <row r="5" spans="1:21" ht="21.95" customHeight="1" x14ac:dyDescent="0.25">
      <c r="A5" s="50"/>
      <c r="B5" s="51"/>
      <c r="C5" s="51"/>
      <c r="E5" s="22" t="s">
        <v>228</v>
      </c>
      <c r="F5" s="2">
        <v>23.41</v>
      </c>
      <c r="G5" s="2">
        <v>23.481479999999998</v>
      </c>
      <c r="H5" s="330">
        <v>500</v>
      </c>
      <c r="I5" s="48">
        <v>11740.739999999998</v>
      </c>
      <c r="J5" s="367">
        <v>-35.739999999997963</v>
      </c>
      <c r="K5" s="354">
        <v>-3.0441011384289896E-3</v>
      </c>
      <c r="L5" s="367">
        <v>1416.5200000000004</v>
      </c>
      <c r="M5">
        <v>500</v>
      </c>
      <c r="N5" s="364"/>
      <c r="O5" s="134">
        <v>2.5630072618539085E-2</v>
      </c>
      <c r="P5" s="134">
        <v>0</v>
      </c>
      <c r="Q5" s="148"/>
      <c r="R5" s="48"/>
      <c r="S5" s="48"/>
    </row>
    <row r="6" spans="1:21" ht="21.95" customHeight="1" x14ac:dyDescent="0.25">
      <c r="A6" s="50"/>
      <c r="B6" s="51"/>
      <c r="C6" s="51"/>
      <c r="E6" s="22" t="s">
        <v>802</v>
      </c>
      <c r="F6" s="2">
        <v>67.58</v>
      </c>
      <c r="G6" s="2">
        <v>74.853866666666661</v>
      </c>
      <c r="H6" s="49">
        <v>150</v>
      </c>
      <c r="I6" s="48">
        <v>11228.08</v>
      </c>
      <c r="J6" s="367">
        <v>-1091.08</v>
      </c>
      <c r="K6" s="354">
        <v>-9.7174227472550917E-2</v>
      </c>
      <c r="L6" s="367">
        <v>-1091.08</v>
      </c>
      <c r="M6">
        <v>50</v>
      </c>
      <c r="N6" s="364"/>
      <c r="O6" s="134">
        <v>4.0599999999999997E-2</v>
      </c>
      <c r="P6" s="134">
        <v>0</v>
      </c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804</v>
      </c>
      <c r="F7" s="2">
        <v>71.05</v>
      </c>
      <c r="G7" s="2">
        <v>73.848799999999997</v>
      </c>
      <c r="H7" s="49">
        <v>150</v>
      </c>
      <c r="I7" s="48">
        <v>11077.32</v>
      </c>
      <c r="J7" s="367">
        <v>-419.81999999999971</v>
      </c>
      <c r="K7" s="354">
        <v>-3.7899058617066224E-2</v>
      </c>
      <c r="L7" s="367">
        <v>-419.81999999999971</v>
      </c>
      <c r="M7">
        <v>100</v>
      </c>
      <c r="N7" s="364"/>
      <c r="O7" s="134">
        <v>0</v>
      </c>
      <c r="P7" s="134">
        <v>0</v>
      </c>
      <c r="Q7" s="148"/>
      <c r="R7" s="48"/>
      <c r="S7" s="48"/>
    </row>
    <row r="8" spans="1:21" ht="21.95" customHeight="1" x14ac:dyDescent="0.25">
      <c r="A8" s="50"/>
      <c r="B8" s="50"/>
      <c r="C8" s="51"/>
      <c r="E8" s="22" t="s">
        <v>737</v>
      </c>
      <c r="F8" s="2">
        <v>97.5</v>
      </c>
      <c r="G8" s="2">
        <v>97.801799999999986</v>
      </c>
      <c r="H8" s="49">
        <v>100</v>
      </c>
      <c r="I8" s="48">
        <v>9780.1799999999985</v>
      </c>
      <c r="J8" s="367">
        <v>-30.179999999998472</v>
      </c>
      <c r="K8" s="354">
        <v>-3.0858327760837317E-3</v>
      </c>
      <c r="L8" s="48">
        <v>-30.179999999998472</v>
      </c>
      <c r="M8">
        <v>50</v>
      </c>
      <c r="N8" s="364"/>
      <c r="O8" s="134">
        <v>2.8E-3</v>
      </c>
      <c r="P8" s="134">
        <v>0</v>
      </c>
      <c r="R8" s="48"/>
    </row>
    <row r="9" spans="1:21" ht="21.95" customHeight="1" x14ac:dyDescent="0.25">
      <c r="A9" s="50"/>
      <c r="B9" s="50"/>
      <c r="C9" s="51"/>
      <c r="E9" s="22" t="s">
        <v>55</v>
      </c>
      <c r="F9" s="2">
        <v>73.290000000000006</v>
      </c>
      <c r="G9" s="2">
        <v>78.392800000000008</v>
      </c>
      <c r="H9" s="330">
        <v>100</v>
      </c>
      <c r="I9" s="48">
        <v>7839.2800000000007</v>
      </c>
      <c r="J9" s="367">
        <v>-510.27999999999975</v>
      </c>
      <c r="K9" s="354">
        <v>-6.5092712596054758E-2</v>
      </c>
      <c r="L9" s="367">
        <v>148.38999999999851</v>
      </c>
      <c r="M9">
        <v>50</v>
      </c>
      <c r="N9" s="364"/>
      <c r="O9" s="134">
        <v>3.0599999999999999E-2</v>
      </c>
      <c r="P9" s="134">
        <v>0</v>
      </c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216</v>
      </c>
      <c r="F10" s="2">
        <v>50.92</v>
      </c>
      <c r="G10" s="2">
        <v>62.38219999999999</v>
      </c>
      <c r="H10" s="330">
        <v>100</v>
      </c>
      <c r="I10" s="48">
        <v>6238.2199999999993</v>
      </c>
      <c r="J10" s="367">
        <v>-1146.2199999999993</v>
      </c>
      <c r="K10" s="354">
        <v>-0.18374151600937433</v>
      </c>
      <c r="L10" s="367">
        <v>11.649999999995998</v>
      </c>
      <c r="M10">
        <v>50</v>
      </c>
      <c r="N10" s="364"/>
      <c r="O10" s="134">
        <v>2.1899999999999999E-2</v>
      </c>
      <c r="P10" s="134">
        <v>0</v>
      </c>
      <c r="Q10" s="48"/>
      <c r="R10" s="48"/>
      <c r="S10" s="48"/>
      <c r="U10" s="48"/>
    </row>
    <row r="11" spans="1:21" ht="21.95" customHeight="1" x14ac:dyDescent="0.25">
      <c r="A11" s="50"/>
      <c r="B11" s="50"/>
      <c r="C11" s="51"/>
      <c r="E11" s="22" t="s">
        <v>758</v>
      </c>
      <c r="F11" s="2">
        <v>223.14</v>
      </c>
      <c r="G11" s="2">
        <v>189.32000000000002</v>
      </c>
      <c r="H11" s="330">
        <v>30</v>
      </c>
      <c r="I11" s="48">
        <v>5679.6</v>
      </c>
      <c r="J11" s="367">
        <v>1014.5999999999995</v>
      </c>
      <c r="K11" s="354">
        <v>0.17863934079864757</v>
      </c>
      <c r="L11" s="367">
        <v>1239.3699999999999</v>
      </c>
      <c r="M11">
        <v>30</v>
      </c>
      <c r="N11" s="364"/>
      <c r="O11" s="134">
        <v>2.8E-3</v>
      </c>
      <c r="P11" s="134">
        <v>0</v>
      </c>
      <c r="R11" s="48"/>
      <c r="S11" s="48"/>
    </row>
    <row r="12" spans="1:21" ht="21.95" customHeight="1" x14ac:dyDescent="0.25">
      <c r="A12" s="51"/>
      <c r="B12" s="51"/>
      <c r="C12" s="51"/>
      <c r="E12" s="22" t="s">
        <v>171</v>
      </c>
      <c r="F12" s="2">
        <v>57.41</v>
      </c>
      <c r="G12" s="2">
        <v>55.208600000000004</v>
      </c>
      <c r="H12" s="330">
        <v>100</v>
      </c>
      <c r="I12" s="48">
        <v>5520.8600000000006</v>
      </c>
      <c r="J12" s="367">
        <v>220.13999999999942</v>
      </c>
      <c r="K12" s="354">
        <v>3.9874222494321397E-2</v>
      </c>
      <c r="L12" s="367">
        <v>270.08999999999924</v>
      </c>
      <c r="M12" s="29">
        <v>43076</v>
      </c>
      <c r="N12" s="364"/>
      <c r="O12" s="134">
        <v>3.2500000000000001E-2</v>
      </c>
      <c r="P12" s="134">
        <v>0</v>
      </c>
      <c r="S12" s="48"/>
      <c r="T12" s="48"/>
    </row>
    <row r="13" spans="1:21" ht="21.95" customHeight="1" x14ac:dyDescent="0.25">
      <c r="A13" s="51"/>
      <c r="B13" s="51"/>
      <c r="C13" s="51"/>
      <c r="E13" s="22" t="s">
        <v>342</v>
      </c>
      <c r="F13" s="2">
        <v>14.32</v>
      </c>
      <c r="G13" s="2">
        <v>20.621299999999991</v>
      </c>
      <c r="H13" s="330">
        <v>200</v>
      </c>
      <c r="I13" s="48">
        <v>4124.2599999999984</v>
      </c>
      <c r="J13" s="367">
        <v>-1260.2599999999984</v>
      </c>
      <c r="K13" s="354">
        <v>-0.30557239359303212</v>
      </c>
      <c r="L13" s="367">
        <v>-1260.2599999999984</v>
      </c>
      <c r="M13">
        <v>200</v>
      </c>
      <c r="N13" s="364"/>
      <c r="O13" s="134">
        <v>4.24E-2</v>
      </c>
      <c r="P13" s="134">
        <v>0</v>
      </c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58.57</v>
      </c>
      <c r="G14" s="2">
        <v>50.675625000000004</v>
      </c>
      <c r="H14" s="330">
        <v>80</v>
      </c>
      <c r="I14" s="48">
        <v>4054.05</v>
      </c>
      <c r="J14" s="367">
        <v>631.55000000000018</v>
      </c>
      <c r="K14" s="354">
        <v>0.15578248911582238</v>
      </c>
      <c r="L14" s="367">
        <v>2236.1300000000019</v>
      </c>
      <c r="M14">
        <v>80</v>
      </c>
      <c r="N14" s="364"/>
      <c r="O14" s="134">
        <v>2.7300000000000001E-2</v>
      </c>
      <c r="P14" s="134">
        <v>0</v>
      </c>
      <c r="Q14" s="148"/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338</v>
      </c>
      <c r="F15" s="2">
        <v>14.24</v>
      </c>
      <c r="G15" s="2">
        <v>15.828249999999999</v>
      </c>
      <c r="H15" s="49">
        <v>200</v>
      </c>
      <c r="I15" s="48">
        <v>3165.6499999999996</v>
      </c>
      <c r="J15" s="367">
        <v>-317.64999999999964</v>
      </c>
      <c r="K15" s="354">
        <v>-0.10034274161704539</v>
      </c>
      <c r="L15" s="367">
        <v>965.76999999999498</v>
      </c>
      <c r="M15">
        <v>100</v>
      </c>
      <c r="N15" s="364"/>
      <c r="O15" s="134">
        <v>0</v>
      </c>
      <c r="P15" s="134">
        <v>0</v>
      </c>
      <c r="Q15" s="1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740</v>
      </c>
      <c r="F16" s="2">
        <v>187.22</v>
      </c>
      <c r="G16" s="2">
        <v>149.05549999999999</v>
      </c>
      <c r="H16" s="330">
        <v>20</v>
      </c>
      <c r="I16" s="48">
        <v>2981.1099999999997</v>
      </c>
      <c r="J16" s="367">
        <v>763.29000000000042</v>
      </c>
      <c r="K16" s="354">
        <v>0.25604221246448472</v>
      </c>
      <c r="L16" s="367">
        <v>906.32000000000062</v>
      </c>
      <c r="M16">
        <v>20</v>
      </c>
      <c r="N16" s="364"/>
      <c r="O16" s="134">
        <v>2.670654844567888E-3</v>
      </c>
      <c r="P16" s="134">
        <v>0</v>
      </c>
      <c r="Q16" s="148"/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754</v>
      </c>
      <c r="F17" s="2">
        <v>75.05</v>
      </c>
      <c r="G17" s="2">
        <v>71.837500000000006</v>
      </c>
      <c r="H17" s="330">
        <v>40</v>
      </c>
      <c r="I17" s="48">
        <v>2873.5</v>
      </c>
      <c r="J17" s="367">
        <v>128.5</v>
      </c>
      <c r="K17" s="354">
        <v>4.4718983817643866E-2</v>
      </c>
      <c r="L17" s="367">
        <v>254.42999999999938</v>
      </c>
      <c r="M17">
        <v>40</v>
      </c>
      <c r="N17" s="364"/>
      <c r="O17" s="134">
        <v>1.78E-2</v>
      </c>
      <c r="P17" s="134">
        <v>0</v>
      </c>
      <c r="Q17" s="148"/>
      <c r="R17" s="48"/>
      <c r="S17" s="48"/>
    </row>
    <row r="18" spans="1:22" ht="21.95" customHeight="1" x14ac:dyDescent="0.25">
      <c r="A18" s="50"/>
      <c r="B18" s="50"/>
      <c r="C18" s="51"/>
      <c r="E18" s="22" t="s">
        <v>355</v>
      </c>
      <c r="F18" s="2">
        <v>60.72</v>
      </c>
      <c r="G18" s="2">
        <v>56.88</v>
      </c>
      <c r="H18" s="330">
        <v>50</v>
      </c>
      <c r="I18" s="48">
        <v>2844</v>
      </c>
      <c r="J18" s="367">
        <v>192</v>
      </c>
      <c r="K18" s="354">
        <v>6.751054852320669E-2</v>
      </c>
      <c r="L18" s="367">
        <v>1415.5099999999984</v>
      </c>
      <c r="M18">
        <v>50</v>
      </c>
      <c r="N18" s="364"/>
      <c r="O18" s="134">
        <v>4.3499999999999997E-2</v>
      </c>
      <c r="P18" s="134">
        <v>0</v>
      </c>
      <c r="Q18" s="438"/>
      <c r="R18" s="48"/>
      <c r="S18" s="48"/>
      <c r="U18" s="48"/>
    </row>
    <row r="19" spans="1:22" ht="21.95" customHeight="1" x14ac:dyDescent="0.25">
      <c r="A19" s="50"/>
      <c r="B19" s="50"/>
      <c r="C19" s="51"/>
      <c r="E19" s="22" t="s">
        <v>62</v>
      </c>
      <c r="F19" s="2">
        <v>0</v>
      </c>
      <c r="G19" s="2">
        <v>0</v>
      </c>
      <c r="H19" s="49">
        <v>0</v>
      </c>
      <c r="I19" s="48">
        <v>0</v>
      </c>
      <c r="J19" s="367">
        <v>0</v>
      </c>
      <c r="K19" s="354"/>
      <c r="L19" s="48">
        <v>1659.3600000000079</v>
      </c>
      <c r="M19">
        <v>0</v>
      </c>
      <c r="N19" s="364"/>
      <c r="O19" s="134">
        <v>0</v>
      </c>
      <c r="P19" s="134">
        <v>0</v>
      </c>
    </row>
    <row r="20" spans="1:22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R20" s="48"/>
      <c r="S20" s="48"/>
      <c r="T20" s="48"/>
    </row>
    <row r="21" spans="1:22" ht="21.95" customHeight="1" x14ac:dyDescent="0.25">
      <c r="A21" s="51"/>
      <c r="B21" s="155"/>
      <c r="C21" s="33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Q22" s="148"/>
      <c r="R22" s="48"/>
      <c r="S22" s="48"/>
      <c r="T22" s="48"/>
    </row>
    <row r="23" spans="1:22" ht="21.95" customHeight="1" x14ac:dyDescent="0.25">
      <c r="A23" s="51"/>
      <c r="B23" s="51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572.89999999999964</v>
      </c>
      <c r="K23" s="354"/>
      <c r="L23" s="367">
        <v>1857.7800000000007</v>
      </c>
      <c r="M23">
        <v>0</v>
      </c>
      <c r="N23" s="364"/>
      <c r="O23" s="134">
        <v>1.49E-2</v>
      </c>
      <c r="P23" s="134">
        <v>0</v>
      </c>
      <c r="R23" s="48"/>
      <c r="S23" s="48"/>
    </row>
    <row r="24" spans="1:22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134">
        <v>0</v>
      </c>
      <c r="R24" s="48"/>
      <c r="S24" s="48"/>
      <c r="U24" s="48"/>
    </row>
    <row r="25" spans="1:22" ht="21.95" customHeight="1" x14ac:dyDescent="0.25">
      <c r="A25" s="50"/>
      <c r="B25" s="50"/>
      <c r="C25" s="50"/>
      <c r="E25" s="22" t="s">
        <v>272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Q25" s="48"/>
      <c r="S25" s="48"/>
    </row>
    <row r="26" spans="1:22" ht="21.95" customHeight="1" x14ac:dyDescent="0.25">
      <c r="A26" s="51"/>
      <c r="B26" s="51"/>
      <c r="C26" s="51"/>
      <c r="E26" s="22" t="s">
        <v>36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1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R27" s="48"/>
      <c r="S27" s="48"/>
    </row>
    <row r="28" spans="1:22" ht="21.95" customHeight="1" x14ac:dyDescent="0.25">
      <c r="A28" s="50"/>
      <c r="B28" s="51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S28" s="48"/>
    </row>
    <row r="29" spans="1:22" ht="21.95" customHeight="1" x14ac:dyDescent="0.25">
      <c r="A29" s="51"/>
      <c r="B29" s="50"/>
      <c r="C29" s="51"/>
      <c r="E29" s="22" t="s">
        <v>756</v>
      </c>
      <c r="F29" s="2">
        <v>0</v>
      </c>
      <c r="G29" s="2">
        <v>0</v>
      </c>
      <c r="H29" s="49">
        <v>0</v>
      </c>
      <c r="I29" s="48">
        <v>0</v>
      </c>
      <c r="J29" s="367">
        <v>0</v>
      </c>
      <c r="K29" s="354"/>
      <c r="L29" s="48">
        <v>557.94000000000005</v>
      </c>
      <c r="M29">
        <v>0</v>
      </c>
      <c r="N29" s="364"/>
      <c r="O29" s="134">
        <v>4.0599999999999997E-2</v>
      </c>
      <c r="P29" s="134">
        <v>0</v>
      </c>
      <c r="Q29" s="438"/>
      <c r="R29" s="48"/>
      <c r="S29" s="48"/>
    </row>
    <row r="30" spans="1:22" ht="21.95" customHeight="1" x14ac:dyDescent="0.25">
      <c r="A30" s="50"/>
      <c r="B30" s="50"/>
      <c r="C30" s="51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48">
        <v>329.74000000000069</v>
      </c>
      <c r="M30">
        <v>0</v>
      </c>
      <c r="N30" s="364"/>
      <c r="O30" s="134">
        <v>0</v>
      </c>
      <c r="P30" s="134">
        <v>0</v>
      </c>
      <c r="Q30" s="148"/>
      <c r="R30" s="48"/>
      <c r="S30" s="48"/>
    </row>
    <row r="31" spans="1:22" ht="21.95" customHeight="1" x14ac:dyDescent="0.25">
      <c r="A31" s="51"/>
      <c r="B31" s="51"/>
      <c r="C31" s="51"/>
      <c r="E31" s="22" t="s">
        <v>730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Q31" s="48"/>
      <c r="R31" s="48"/>
      <c r="S31" s="48"/>
      <c r="T31" s="48"/>
      <c r="V31" s="48"/>
    </row>
    <row r="32" spans="1:22" ht="21.95" customHeight="1" x14ac:dyDescent="0.25">
      <c r="A32" s="50"/>
      <c r="B32" s="51"/>
      <c r="C32" s="5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805</v>
      </c>
      <c r="F33" s="2">
        <v>0</v>
      </c>
      <c r="G33" s="2">
        <v>0</v>
      </c>
      <c r="H33" s="330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Q33" s="148"/>
      <c r="S33" s="48"/>
      <c r="T33" s="48"/>
    </row>
    <row r="34" spans="1:21" ht="21.95" customHeight="1" x14ac:dyDescent="0.25">
      <c r="A34" s="50"/>
      <c r="B34" s="50"/>
      <c r="C34" s="51"/>
      <c r="E34" s="22" t="s">
        <v>198</v>
      </c>
      <c r="F34" s="2">
        <v>0</v>
      </c>
      <c r="G34" s="2">
        <v>0</v>
      </c>
      <c r="H34" s="49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R34" s="48"/>
    </row>
    <row r="35" spans="1:21" ht="21.95" customHeight="1" x14ac:dyDescent="0.25">
      <c r="A35" s="50"/>
      <c r="B35" s="51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S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R36" s="48"/>
    </row>
    <row r="37" spans="1:21" ht="21.95" customHeight="1" x14ac:dyDescent="0.25">
      <c r="A37" s="50"/>
      <c r="B37" s="50"/>
      <c r="C37" s="51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48">
        <v>720.56000000000131</v>
      </c>
      <c r="M37">
        <v>0</v>
      </c>
      <c r="N37" s="364"/>
      <c r="O37" s="134">
        <v>0</v>
      </c>
      <c r="P37" s="134">
        <v>0</v>
      </c>
      <c r="Q37" s="148"/>
      <c r="R37" s="48"/>
      <c r="S37" s="48"/>
      <c r="U37" s="48"/>
    </row>
    <row r="38" spans="1:21" ht="21.95" customHeight="1" x14ac:dyDescent="0.25">
      <c r="A38" s="51"/>
      <c r="B38" s="51"/>
      <c r="C38" s="51"/>
      <c r="E38" s="22" t="s">
        <v>803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R38" s="48"/>
      <c r="S38" s="48"/>
    </row>
    <row r="39" spans="1:21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Q39" s="148"/>
      <c r="S39" s="48"/>
      <c r="T39" s="48"/>
    </row>
    <row r="40" spans="1:21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Q40" s="48"/>
      <c r="S40" s="48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49">
        <v>0</v>
      </c>
      <c r="I41" s="48">
        <v>0</v>
      </c>
      <c r="J41" s="367">
        <v>0</v>
      </c>
      <c r="K41" s="354"/>
      <c r="L41" s="48">
        <v>21137.586999999941</v>
      </c>
      <c r="M41">
        <v>0</v>
      </c>
      <c r="N41" s="364"/>
      <c r="O41" s="134">
        <v>0</v>
      </c>
      <c r="P41" s="134">
        <v>0</v>
      </c>
      <c r="Q41" s="438"/>
      <c r="R41" s="48"/>
      <c r="S41" s="48"/>
    </row>
    <row r="42" spans="1:21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R42" s="48"/>
      <c r="S42" s="48"/>
    </row>
    <row r="43" spans="1:21" ht="21.95" customHeight="1" x14ac:dyDescent="0.25">
      <c r="A43" s="51"/>
      <c r="B43" s="50"/>
      <c r="C43" s="51"/>
      <c r="E43" s="22" t="s">
        <v>27</v>
      </c>
      <c r="F43" s="2">
        <v>0</v>
      </c>
      <c r="G43" s="2">
        <v>0</v>
      </c>
      <c r="H43" s="49">
        <v>0</v>
      </c>
      <c r="I43" s="48">
        <v>0</v>
      </c>
      <c r="J43" s="367">
        <v>0</v>
      </c>
      <c r="K43" s="354"/>
      <c r="L43" s="48">
        <v>1407.5400000000009</v>
      </c>
      <c r="M43">
        <v>0</v>
      </c>
      <c r="N43" s="364"/>
      <c r="O43" s="134">
        <v>3.0200000000000001E-2</v>
      </c>
      <c r="P43" s="134">
        <v>0</v>
      </c>
      <c r="Q43" s="43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49">
        <v>0</v>
      </c>
      <c r="I44" s="48">
        <v>0</v>
      </c>
      <c r="J44" s="367">
        <v>0</v>
      </c>
      <c r="K44" s="354"/>
      <c r="L44" s="48">
        <v>3178.8000000000466</v>
      </c>
      <c r="M44">
        <v>0</v>
      </c>
      <c r="N44" s="364"/>
      <c r="O44" s="134">
        <v>2.07E-2</v>
      </c>
      <c r="P44" s="134">
        <v>0</v>
      </c>
      <c r="Q44" s="148"/>
      <c r="R44" s="48"/>
      <c r="S44" s="48"/>
      <c r="T44" s="48"/>
    </row>
    <row r="45" spans="1:21" ht="21.95" customHeight="1" x14ac:dyDescent="0.25">
      <c r="A45" s="51"/>
      <c r="B45" s="51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S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Q47" s="148"/>
      <c r="T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R48" s="48"/>
      <c r="S48" s="48"/>
      <c r="T48" s="48"/>
    </row>
    <row r="49" spans="1:22" ht="21.95" customHeight="1" x14ac:dyDescent="0.25">
      <c r="A49" s="155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Q49" s="148"/>
      <c r="R49" s="48"/>
      <c r="S49" s="48"/>
      <c r="T49" s="48"/>
    </row>
    <row r="50" spans="1:22" ht="21.95" customHeight="1" x14ac:dyDescent="0.25">
      <c r="A50" s="51"/>
      <c r="B50" s="51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R50" s="48"/>
      <c r="S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Q51" s="438"/>
      <c r="R51" s="48"/>
      <c r="S51" s="48"/>
    </row>
    <row r="52" spans="1:22" ht="21.95" customHeight="1" x14ac:dyDescent="0.25">
      <c r="A52" s="155"/>
      <c r="B52" s="50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Q52" s="148"/>
      <c r="R52" s="48"/>
      <c r="S52" s="48"/>
      <c r="T52" s="48"/>
    </row>
    <row r="53" spans="1:22" ht="21.95" customHeight="1" x14ac:dyDescent="0.25">
      <c r="A53" s="51"/>
      <c r="B53" s="51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Q53" s="48"/>
    </row>
    <row r="54" spans="1:22" ht="21.95" customHeight="1" x14ac:dyDescent="0.25">
      <c r="A54" s="51"/>
      <c r="B54" s="155"/>
      <c r="C54" s="331"/>
      <c r="E54" s="22" t="s">
        <v>47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R54" s="48"/>
    </row>
    <row r="55" spans="1:22" ht="21.95" customHeight="1" x14ac:dyDescent="0.25">
      <c r="A55" s="50"/>
      <c r="B55" s="50"/>
      <c r="C55" s="51"/>
      <c r="E55" s="22" t="s">
        <v>33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Q55" s="148"/>
      <c r="S55" s="48"/>
      <c r="U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Q56" s="48"/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R57" s="48"/>
      <c r="S57" s="48"/>
      <c r="T57" s="352"/>
      <c r="U57" s="352"/>
    </row>
    <row r="58" spans="1:22" ht="21.95" customHeight="1" x14ac:dyDescent="0.25">
      <c r="A58" s="50"/>
      <c r="B58" s="51"/>
      <c r="C58" s="51"/>
      <c r="E58" s="22" t="s">
        <v>32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R58" s="48"/>
      <c r="S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49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</row>
    <row r="61" spans="1:22" ht="21.95" customHeight="1" x14ac:dyDescent="0.25">
      <c r="A61" s="60"/>
      <c r="B61" s="61"/>
      <c r="C61" s="60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R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0" priority="192">
      <formula>$H2=0</formula>
    </cfRule>
  </conditionalFormatting>
  <conditionalFormatting sqref="J2:K4 J67:K200 J6:K6 J21:K58 J12:K19">
    <cfRule type="expression" dxfId="1849" priority="193">
      <formula>$J2=0</formula>
    </cfRule>
  </conditionalFormatting>
  <conditionalFormatting sqref="L67:L1048576 L1:L58">
    <cfRule type="expression" dxfId="1848" priority="191">
      <formula>$L2=0</formula>
    </cfRule>
  </conditionalFormatting>
  <conditionalFormatting sqref="M1">
    <cfRule type="expression" dxfId="1847" priority="187">
      <formula>$L2=0</formula>
    </cfRule>
  </conditionalFormatting>
  <conditionalFormatting sqref="J2:K4 J6:K6 J21:K58 J12:K19">
    <cfRule type="expression" dxfId="1846" priority="235">
      <formula>$J2&gt;0</formula>
    </cfRule>
  </conditionalFormatting>
  <conditionalFormatting sqref="L2:L58">
    <cfRule type="expression" dxfId="1845" priority="189">
      <formula>$L2&lt;0</formula>
    </cfRule>
    <cfRule type="expression" dxfId="1844" priority="190">
      <formula>$L2&gt;0</formula>
    </cfRule>
  </conditionalFormatting>
  <conditionalFormatting sqref="J2:K4 J67:K458 J6:K6 J21:K58 J12:K19">
    <cfRule type="expression" dxfId="1843" priority="234">
      <formula>$J2&lt;0</formula>
    </cfRule>
  </conditionalFormatting>
  <conditionalFormatting sqref="P67:P1048576 P1">
    <cfRule type="expression" dxfId="184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1" priority="163">
      <formula>$H59=0</formula>
    </cfRule>
  </conditionalFormatting>
  <conditionalFormatting sqref="J59:K59">
    <cfRule type="expression" dxfId="1840" priority="164">
      <formula>$J59=0</formula>
    </cfRule>
  </conditionalFormatting>
  <conditionalFormatting sqref="L59">
    <cfRule type="expression" dxfId="1839" priority="162">
      <formula>$L60=0</formula>
    </cfRule>
  </conditionalFormatting>
  <conditionalFormatting sqref="J59:K59">
    <cfRule type="expression" dxfId="1838" priority="166">
      <formula>$J59&gt;0</formula>
    </cfRule>
  </conditionalFormatting>
  <conditionalFormatting sqref="L59">
    <cfRule type="expression" dxfId="1837" priority="160">
      <formula>$L59&lt;0</formula>
    </cfRule>
    <cfRule type="expression" dxfId="1836" priority="161">
      <formula>$L59&gt;0</formula>
    </cfRule>
  </conditionalFormatting>
  <conditionalFormatting sqref="J59:K59">
    <cfRule type="expression" dxfId="1835" priority="165">
      <formula>$J59&lt;0</formula>
    </cfRule>
  </conditionalFormatting>
  <conditionalFormatting sqref="E5 H5:I5">
    <cfRule type="expression" dxfId="1834" priority="141">
      <formula>$H5=0</formula>
    </cfRule>
  </conditionalFormatting>
  <conditionalFormatting sqref="J5:K5">
    <cfRule type="expression" dxfId="1833" priority="142">
      <formula>$J5=0</formula>
    </cfRule>
  </conditionalFormatting>
  <conditionalFormatting sqref="J5:K5">
    <cfRule type="expression" dxfId="1832" priority="144">
      <formula>$J5&gt;0</formula>
    </cfRule>
  </conditionalFormatting>
  <conditionalFormatting sqref="J5:K5">
    <cfRule type="expression" dxfId="1831" priority="143">
      <formula>$J5&lt;0</formula>
    </cfRule>
  </conditionalFormatting>
  <conditionalFormatting sqref="E7 H7:I7">
    <cfRule type="expression" dxfId="1830" priority="130">
      <formula>$H7=0</formula>
    </cfRule>
  </conditionalFormatting>
  <conditionalFormatting sqref="J7:K7">
    <cfRule type="expression" dxfId="1829" priority="131">
      <formula>$J7=0</formula>
    </cfRule>
  </conditionalFormatting>
  <conditionalFormatting sqref="J7:K7">
    <cfRule type="expression" dxfId="1828" priority="133">
      <formula>$J7&gt;0</formula>
    </cfRule>
  </conditionalFormatting>
  <conditionalFormatting sqref="J7:K7">
    <cfRule type="expression" dxfId="1827" priority="132">
      <formula>$J7&lt;0</formula>
    </cfRule>
  </conditionalFormatting>
  <conditionalFormatting sqref="E60 H60:I60">
    <cfRule type="expression" dxfId="1826" priority="119">
      <formula>$H60=0</formula>
    </cfRule>
  </conditionalFormatting>
  <conditionalFormatting sqref="J60:K60">
    <cfRule type="expression" dxfId="1825" priority="120">
      <formula>$J60=0</formula>
    </cfRule>
  </conditionalFormatting>
  <conditionalFormatting sqref="L60">
    <cfRule type="expression" dxfId="1824" priority="118">
      <formula>$L61=0</formula>
    </cfRule>
  </conditionalFormatting>
  <conditionalFormatting sqref="J60:K60">
    <cfRule type="expression" dxfId="1823" priority="122">
      <formula>$J60&gt;0</formula>
    </cfRule>
  </conditionalFormatting>
  <conditionalFormatting sqref="L60">
    <cfRule type="expression" dxfId="1822" priority="116">
      <formula>$L60&lt;0</formula>
    </cfRule>
    <cfRule type="expression" dxfId="1821" priority="117">
      <formula>$L60&gt;0</formula>
    </cfRule>
  </conditionalFormatting>
  <conditionalFormatting sqref="J60:K60">
    <cfRule type="expression" dxfId="1820" priority="121">
      <formula>$J60&lt;0</formula>
    </cfRule>
  </conditionalFormatting>
  <conditionalFormatting sqref="E62 H62:I62">
    <cfRule type="expression" dxfId="1819" priority="108">
      <formula>$H62=0</formula>
    </cfRule>
  </conditionalFormatting>
  <conditionalFormatting sqref="J62:K62">
    <cfRule type="expression" dxfId="1818" priority="109">
      <formula>$J62=0</formula>
    </cfRule>
  </conditionalFormatting>
  <conditionalFormatting sqref="L62">
    <cfRule type="expression" dxfId="1817" priority="107">
      <formula>$L63=0</formula>
    </cfRule>
  </conditionalFormatting>
  <conditionalFormatting sqref="J62:K62">
    <cfRule type="expression" dxfId="1816" priority="111">
      <formula>$J62&gt;0</formula>
    </cfRule>
  </conditionalFormatting>
  <conditionalFormatting sqref="L62">
    <cfRule type="expression" dxfId="1815" priority="105">
      <formula>$L62&lt;0</formula>
    </cfRule>
    <cfRule type="expression" dxfId="1814" priority="106">
      <formula>$L62&gt;0</formula>
    </cfRule>
  </conditionalFormatting>
  <conditionalFormatting sqref="J62:K62">
    <cfRule type="expression" dxfId="1813" priority="110">
      <formula>$J62&lt;0</formula>
    </cfRule>
  </conditionalFormatting>
  <conditionalFormatting sqref="E61 H61:I61">
    <cfRule type="expression" dxfId="1812" priority="97">
      <formula>$H61=0</formula>
    </cfRule>
  </conditionalFormatting>
  <conditionalFormatting sqref="J61:K61">
    <cfRule type="expression" dxfId="1811" priority="98">
      <formula>$J61=0</formula>
    </cfRule>
  </conditionalFormatting>
  <conditionalFormatting sqref="L61">
    <cfRule type="expression" dxfId="1810" priority="96">
      <formula>$L62=0</formula>
    </cfRule>
  </conditionalFormatting>
  <conditionalFormatting sqref="J61:K61">
    <cfRule type="expression" dxfId="1809" priority="100">
      <formula>$J61&gt;0</formula>
    </cfRule>
  </conditionalFormatting>
  <conditionalFormatting sqref="L61">
    <cfRule type="expression" dxfId="1808" priority="94">
      <formula>$L61&lt;0</formula>
    </cfRule>
    <cfRule type="expression" dxfId="1807" priority="95">
      <formula>$L61&gt;0</formula>
    </cfRule>
  </conditionalFormatting>
  <conditionalFormatting sqref="J61:K61">
    <cfRule type="expression" dxfId="1806" priority="99">
      <formula>$J61&lt;0</formula>
    </cfRule>
  </conditionalFormatting>
  <conditionalFormatting sqref="E8 H8:I8">
    <cfRule type="expression" dxfId="1805" priority="82">
      <formula>$H8=0</formula>
    </cfRule>
  </conditionalFormatting>
  <conditionalFormatting sqref="J8:K8">
    <cfRule type="expression" dxfId="1804" priority="83">
      <formula>$J8=0</formula>
    </cfRule>
  </conditionalFormatting>
  <conditionalFormatting sqref="J8:K8">
    <cfRule type="expression" dxfId="1803" priority="85">
      <formula>$J8&gt;0</formula>
    </cfRule>
  </conditionalFormatting>
  <conditionalFormatting sqref="J8:K8">
    <cfRule type="expression" dxfId="1802" priority="84">
      <formula>$J8&lt;0</formula>
    </cfRule>
  </conditionalFormatting>
  <conditionalFormatting sqref="E63 H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 H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J20:K20">
    <cfRule type="expression" dxfId="1792" priority="65">
      <formula>$J20&gt;0</formula>
    </cfRule>
  </conditionalFormatting>
  <conditionalFormatting sqref="J20:K20">
    <cfRule type="expression" dxfId="1791" priority="64">
      <formula>$J20&lt;0</formula>
    </cfRule>
  </conditionalFormatting>
  <conditionalFormatting sqref="E64 H64:I64">
    <cfRule type="expression" dxfId="1790" priority="53">
      <formula>$H64=0</formula>
    </cfRule>
  </conditionalFormatting>
  <conditionalFormatting sqref="J64:K64">
    <cfRule type="expression" dxfId="1789" priority="54">
      <formula>$J64=0</formula>
    </cfRule>
  </conditionalFormatting>
  <conditionalFormatting sqref="L64">
    <cfRule type="expression" dxfId="1788" priority="52">
      <formula>$L65=0</formula>
    </cfRule>
  </conditionalFormatting>
  <conditionalFormatting sqref="J64:K64">
    <cfRule type="expression" dxfId="1787" priority="56">
      <formula>$J64&gt;0</formula>
    </cfRule>
  </conditionalFormatting>
  <conditionalFormatting sqref="L64">
    <cfRule type="expression" dxfId="1786" priority="50">
      <formula>$L64&lt;0</formula>
    </cfRule>
    <cfRule type="expression" dxfId="1785" priority="51">
      <formula>$L64&gt;0</formula>
    </cfRule>
  </conditionalFormatting>
  <conditionalFormatting sqref="J64:K64">
    <cfRule type="expression" dxfId="1784" priority="55">
      <formula>$J64&lt;0</formula>
    </cfRule>
  </conditionalFormatting>
  <conditionalFormatting sqref="E65 H65:I65">
    <cfRule type="expression" dxfId="1783" priority="46">
      <formula>$H65=0</formula>
    </cfRule>
  </conditionalFormatting>
  <conditionalFormatting sqref="J65:K65">
    <cfRule type="expression" dxfId="1782" priority="47">
      <formula>$J65=0</formula>
    </cfRule>
  </conditionalFormatting>
  <conditionalFormatting sqref="L65">
    <cfRule type="expression" dxfId="1781" priority="45">
      <formula>$L66=0</formula>
    </cfRule>
  </conditionalFormatting>
  <conditionalFormatting sqref="J65:K65">
    <cfRule type="expression" dxfId="1780" priority="49">
      <formula>$J65&gt;0</formula>
    </cfRule>
  </conditionalFormatting>
  <conditionalFormatting sqref="L65">
    <cfRule type="expression" dxfId="1779" priority="43">
      <formula>$L65&lt;0</formula>
    </cfRule>
    <cfRule type="expression" dxfId="1778" priority="44">
      <formula>$L65&gt;0</formula>
    </cfRule>
  </conditionalFormatting>
  <conditionalFormatting sqref="J65:K65">
    <cfRule type="expression" dxfId="1777" priority="48">
      <formula>$J65&lt;0</formula>
    </cfRule>
  </conditionalFormatting>
  <conditionalFormatting sqref="E11 H11:I11">
    <cfRule type="expression" dxfId="1776" priority="37">
      <formula>$H11=0</formula>
    </cfRule>
  </conditionalFormatting>
  <conditionalFormatting sqref="J11:K11">
    <cfRule type="expression" dxfId="1775" priority="38">
      <formula>$J11=0</formula>
    </cfRule>
  </conditionalFormatting>
  <conditionalFormatting sqref="J11:K11">
    <cfRule type="expression" dxfId="1774" priority="40">
      <formula>$J11&gt;0</formula>
    </cfRule>
  </conditionalFormatting>
  <conditionalFormatting sqref="J11:K11">
    <cfRule type="expression" dxfId="1773" priority="39">
      <formula>$J11&lt;0</formula>
    </cfRule>
  </conditionalFormatting>
  <conditionalFormatting sqref="E9 H9:I9">
    <cfRule type="expression" dxfId="1772" priority="30">
      <formula>$H9=0</formula>
    </cfRule>
  </conditionalFormatting>
  <conditionalFormatting sqref="J9:K9">
    <cfRule type="expression" dxfId="1771" priority="31">
      <formula>$J9=0</formula>
    </cfRule>
  </conditionalFormatting>
  <conditionalFormatting sqref="J9:K9">
    <cfRule type="expression" dxfId="1770" priority="33">
      <formula>$J9&gt;0</formula>
    </cfRule>
  </conditionalFormatting>
  <conditionalFormatting sqref="J9:K9">
    <cfRule type="expression" dxfId="1769" priority="32">
      <formula>$J9&lt;0</formula>
    </cfRule>
  </conditionalFormatting>
  <conditionalFormatting sqref="E66 H66:I66">
    <cfRule type="expression" dxfId="1768" priority="21">
      <formula>$H66=0</formula>
    </cfRule>
  </conditionalFormatting>
  <conditionalFormatting sqref="J66:K66">
    <cfRule type="expression" dxfId="1767" priority="22">
      <formula>$J66=0</formula>
    </cfRule>
  </conditionalFormatting>
  <conditionalFormatting sqref="L66">
    <cfRule type="expression" dxfId="1766" priority="20">
      <formula>$L67=0</formula>
    </cfRule>
  </conditionalFormatting>
  <conditionalFormatting sqref="J66:K66">
    <cfRule type="expression" dxfId="1765" priority="24">
      <formula>$J66&gt;0</formula>
    </cfRule>
  </conditionalFormatting>
  <conditionalFormatting sqref="L66">
    <cfRule type="expression" dxfId="1764" priority="18">
      <formula>$L66&lt;0</formula>
    </cfRule>
    <cfRule type="expression" dxfId="1763" priority="19">
      <formula>$L66&gt;0</formula>
    </cfRule>
  </conditionalFormatting>
  <conditionalFormatting sqref="J66:K66">
    <cfRule type="expression" dxfId="176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1" priority="12">
      <formula>$H10=0</formula>
    </cfRule>
  </conditionalFormatting>
  <conditionalFormatting sqref="J10:K10">
    <cfRule type="expression" dxfId="1760" priority="13">
      <formula>$J10=0</formula>
    </cfRule>
  </conditionalFormatting>
  <conditionalFormatting sqref="J10:K10">
    <cfRule type="expression" dxfId="1759" priority="15">
      <formula>$J10&gt;0</formula>
    </cfRule>
  </conditionalFormatting>
  <conditionalFormatting sqref="J10:K10">
    <cfRule type="expression" dxfId="1758" priority="14">
      <formula>$J10&lt;0</formula>
    </cfRule>
  </conditionalFormatting>
  <conditionalFormatting sqref="E26:E28 E30 E45:E49 E36:E43">
    <cfRule type="expression" dxfId="1757" priority="8">
      <formula>$H26=0</formula>
    </cfRule>
  </conditionalFormatting>
  <conditionalFormatting sqref="E29">
    <cfRule type="expression" dxfId="1756" priority="7">
      <formula>$H29=0</formula>
    </cfRule>
  </conditionalFormatting>
  <conditionalFormatting sqref="E31">
    <cfRule type="expression" dxfId="1755" priority="6">
      <formula>$H31=0</formula>
    </cfRule>
  </conditionalFormatting>
  <conditionalFormatting sqref="E32">
    <cfRule type="expression" dxfId="1754" priority="5">
      <formula>$H32=0</formula>
    </cfRule>
  </conditionalFormatting>
  <conditionalFormatting sqref="E44">
    <cfRule type="expression" dxfId="1753" priority="4">
      <formula>$H44=0</formula>
    </cfRule>
  </conditionalFormatting>
  <conditionalFormatting sqref="E35">
    <cfRule type="expression" dxfId="1752" priority="3">
      <formula>$H35=0</formula>
    </cfRule>
  </conditionalFormatting>
  <conditionalFormatting sqref="E33">
    <cfRule type="expression" dxfId="1751" priority="2">
      <formula>$H33=0</formula>
    </cfRule>
  </conditionalFormatting>
  <conditionalFormatting sqref="E34">
    <cfRule type="expression" dxfId="1750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28873.694666668216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27615.184666668283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29288.359999999986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-1674.6953333317033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9" priority="7">
      <formula>#REF!&gt;0</formula>
    </cfRule>
    <cfRule type="expression" dxfId="17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9"/>
  <sheetViews>
    <sheetView tabSelected="1" topLeftCell="F1" zoomScaleNormal="100" workbookViewId="0">
      <pane ySplit="1" topLeftCell="A518" activePane="bottomLeft" state="frozen"/>
      <selection pane="bottomLeft" activeCell="Y532" sqref="Y53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29288.359999999986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  <row r="537" spans="1:23" ht="20.100000000000001" customHeight="1" x14ac:dyDescent="0.25">
      <c r="B537" s="172">
        <v>43074</v>
      </c>
      <c r="C537" s="216">
        <v>2629.57</v>
      </c>
      <c r="D537" s="171">
        <f>(C537-C536)/C536</f>
        <v>-3.7394295759706191E-3</v>
      </c>
      <c r="E537" s="210">
        <f t="shared" ref="E537" si="1936">(C537-$C$2)/$C$2</f>
        <v>0.25072296950210238</v>
      </c>
      <c r="F537" s="220">
        <v>6762.21</v>
      </c>
      <c r="G537" s="171">
        <f>(F537-F536)/F536</f>
        <v>-1.9408562792234858E-3</v>
      </c>
      <c r="H537" s="204">
        <f>(F537-F$2)/F$2</f>
        <v>0.32808492252096555</v>
      </c>
      <c r="I537" s="222">
        <v>331089.06</v>
      </c>
      <c r="J537" s="173">
        <v>300000</v>
      </c>
      <c r="K537" s="173">
        <f>I537-I536-J537+J536</f>
        <v>-1542.2999999999884</v>
      </c>
      <c r="L537" s="171">
        <f>K537/I536</f>
        <v>-4.6366644443866884E-3</v>
      </c>
      <c r="M537" s="183">
        <f t="shared" ref="M537" si="1937">I537-J537</f>
        <v>31089.059999999998</v>
      </c>
      <c r="N537" s="185">
        <f t="shared" ref="N537" si="1938">M537/J537</f>
        <v>0.10363019999999999</v>
      </c>
      <c r="O537" s="183" t="b">
        <f t="shared" ref="O537" si="1939">L537&gt;D537</f>
        <v>0</v>
      </c>
      <c r="P537" s="185">
        <f>COUNTIF(O$2:O537, TRUE)/(COUNTIF(O$2:O537,FALSE) + COUNTIF(O$2:O537, TRUE))</f>
        <v>0.47947761194029853</v>
      </c>
      <c r="Q537" s="173">
        <v>233704.7</v>
      </c>
      <c r="R537" s="173">
        <f t="shared" ref="R537" si="1940">I537-Q537</f>
        <v>97384.359999999986</v>
      </c>
      <c r="S537" s="173">
        <v>-33722</v>
      </c>
      <c r="T537" s="173">
        <f t="shared" ref="T537" si="1941">M537-S537</f>
        <v>64811.06</v>
      </c>
      <c r="U537" s="185">
        <f>STDEV(D$2:D537)*SQRT(252)</f>
        <v>0.13661573923542011</v>
      </c>
      <c r="V537" s="185">
        <f>STDEV(L$2:L537)*SQRT(252)</f>
        <v>0.29381487860209421</v>
      </c>
      <c r="W537" s="183">
        <f t="shared" ref="W537" si="1942">N537/V537</f>
        <v>0.35270575980715957</v>
      </c>
    </row>
    <row r="538" spans="1:23" ht="20.100000000000001" customHeight="1" x14ac:dyDescent="0.25">
      <c r="B538" s="172">
        <v>43075</v>
      </c>
      <c r="C538" s="216">
        <v>2629.27</v>
      </c>
      <c r="D538" s="171">
        <f>(C538-C537)/C537</f>
        <v>-1.1408709408769566E-4</v>
      </c>
      <c r="E538" s="210">
        <f t="shared" ref="E538" si="1943">(C538-$C$2)/$C$2</f>
        <v>0.25058027815300316</v>
      </c>
      <c r="F538" s="220">
        <v>6776.37</v>
      </c>
      <c r="G538" s="171">
        <f>(F538-F537)/F537</f>
        <v>2.0939899825648499E-3</v>
      </c>
      <c r="H538" s="204">
        <f>(F538-F$2)/F$2</f>
        <v>0.33086591904471985</v>
      </c>
      <c r="I538" s="222">
        <v>327613.65999999997</v>
      </c>
      <c r="J538" s="173">
        <v>300000</v>
      </c>
      <c r="K538" s="173">
        <f>I538-I537-J538+J537</f>
        <v>-3475.4000000000233</v>
      </c>
      <c r="L538" s="171">
        <f>K538/I537</f>
        <v>-1.0496873560243952E-2</v>
      </c>
      <c r="M538" s="183">
        <f t="shared" ref="M538" si="1944">I538-J538</f>
        <v>27613.659999999974</v>
      </c>
      <c r="N538" s="185">
        <f t="shared" ref="N538" si="1945">M538/J538</f>
        <v>9.2045533333333249E-2</v>
      </c>
      <c r="O538" s="183" t="b">
        <f t="shared" ref="O538" si="1946">L538&gt;D538</f>
        <v>0</v>
      </c>
      <c r="P538" s="185">
        <f>COUNTIF(O$2:O538, TRUE)/(COUNTIF(O$2:O538,FALSE) + COUNTIF(O$2:O538, TRUE))</f>
        <v>0.47858472998137802</v>
      </c>
      <c r="Q538" s="173"/>
      <c r="R538" s="173"/>
      <c r="S538" s="173">
        <v>-33418</v>
      </c>
      <c r="T538" s="173">
        <f t="shared" ref="T538" si="1947">M538-S538</f>
        <v>61031.659999999974</v>
      </c>
      <c r="U538" s="185">
        <f>STDEV(D$2:D538)*SQRT(252)</f>
        <v>0.13648855933627946</v>
      </c>
      <c r="V538" s="185">
        <f>STDEV(L$2:L538)*SQRT(252)</f>
        <v>0.29363715283343611</v>
      </c>
      <c r="W538" s="183">
        <f t="shared" ref="W538" si="1948">N538/V538</f>
        <v>0.31346691808289506</v>
      </c>
    </row>
    <row r="539" spans="1:23" ht="20.100000000000001" customHeight="1" x14ac:dyDescent="0.25">
      <c r="B539" s="172">
        <v>43076</v>
      </c>
      <c r="C539" s="216">
        <v>2636.98</v>
      </c>
      <c r="D539" s="171">
        <f>(C539-C538)/C538</f>
        <v>2.9323728639508444E-3</v>
      </c>
      <c r="E539" s="210">
        <f t="shared" ref="E539" si="1949">(C539-$C$2)/$C$2</f>
        <v>0.25424744582485109</v>
      </c>
      <c r="F539" s="220">
        <v>6812.84</v>
      </c>
      <c r="G539" s="171">
        <f>(F539-F538)/F538</f>
        <v>5.3819375270240935E-3</v>
      </c>
      <c r="H539" s="204">
        <f>(F539-F$2)/F$2</f>
        <v>0.33802855627786405</v>
      </c>
      <c r="I539" s="222">
        <v>319288.36</v>
      </c>
      <c r="J539" s="173">
        <v>290000</v>
      </c>
      <c r="K539" s="173">
        <f>I539-I538-J539+J538</f>
        <v>1674.7000000000116</v>
      </c>
      <c r="L539" s="171">
        <f>K539/I538</f>
        <v>5.111813713750555E-3</v>
      </c>
      <c r="M539" s="183">
        <f t="shared" ref="M539" si="1950">I539-J539</f>
        <v>29288.359999999986</v>
      </c>
      <c r="N539" s="185">
        <f t="shared" ref="N539" si="1951">M539/J539</f>
        <v>0.10099434482758615</v>
      </c>
      <c r="O539" s="183" t="b">
        <f t="shared" ref="O539" si="1952">L539&gt;D539</f>
        <v>1</v>
      </c>
      <c r="P539" s="185">
        <f>COUNTIF(O$2:O539, TRUE)/(COUNTIF(O$2:O539,FALSE) + COUNTIF(O$2:O539, TRUE))</f>
        <v>0.4795539033457249</v>
      </c>
      <c r="Q539" s="173">
        <v>231904</v>
      </c>
      <c r="R539" s="173">
        <f t="shared" ref="R539" si="1953">I539-Q539</f>
        <v>87384.359999999986</v>
      </c>
      <c r="S539" s="173"/>
      <c r="T539" s="173"/>
      <c r="U539" s="185">
        <f>STDEV(D$2:D539)*SQRT(252)</f>
        <v>0.13637174643805675</v>
      </c>
      <c r="V539" s="185">
        <f>STDEV(L$2:L539)*SQRT(252)</f>
        <v>0.29338020197975673</v>
      </c>
      <c r="W539" s="183">
        <f t="shared" ref="W539" si="1954">N539/V539</f>
        <v>0.34424389971125174</v>
      </c>
    </row>
  </sheetData>
  <conditionalFormatting sqref="D3:D539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9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9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40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7" priority="58">
      <formula>F19&gt;0</formula>
    </cfRule>
    <cfRule type="expression" dxfId="17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5" priority="47">
      <formula>H25&gt;0</formula>
    </cfRule>
    <cfRule type="expression" dxfId="1744" priority="48">
      <formula>H25&lt;0</formula>
    </cfRule>
  </conditionalFormatting>
  <conditionalFormatting sqref="M39">
    <cfRule type="expression" dxfId="1743" priority="45">
      <formula>M39&gt;0</formula>
    </cfRule>
    <cfRule type="expression" dxfId="1742" priority="46">
      <formula>M39&lt;0</formula>
    </cfRule>
  </conditionalFormatting>
  <conditionalFormatting sqref="F61:F67">
    <cfRule type="expression" dxfId="1741" priority="43">
      <formula>F61&gt;0</formula>
    </cfRule>
    <cfRule type="expression" dxfId="1740" priority="44">
      <formula>F61&lt;0</formula>
    </cfRule>
  </conditionalFormatting>
  <conditionalFormatting sqref="H61:H67">
    <cfRule type="expression" dxfId="1739" priority="41">
      <formula>H61&gt;0</formula>
    </cfRule>
    <cfRule type="expression" dxfId="1738" priority="42">
      <formula>H61&lt;0</formula>
    </cfRule>
  </conditionalFormatting>
  <conditionalFormatting sqref="F21:F24">
    <cfRule type="expression" dxfId="1737" priority="39">
      <formula>F21&gt;0</formula>
    </cfRule>
    <cfRule type="expression" dxfId="1736" priority="40">
      <formula>F21&lt;0</formula>
    </cfRule>
  </conditionalFormatting>
  <conditionalFormatting sqref="H21:H24">
    <cfRule type="expression" dxfId="1735" priority="37">
      <formula>H21&gt;0</formula>
    </cfRule>
    <cfRule type="expression" dxfId="1734" priority="38">
      <formula>H21&lt;0</formula>
    </cfRule>
  </conditionalFormatting>
  <conditionalFormatting sqref="I25:I28">
    <cfRule type="expression" dxfId="1733" priority="31">
      <formula>I25&gt;0</formula>
    </cfRule>
    <cfRule type="expression" dxfId="1732" priority="32">
      <formula>I25&lt;0</formula>
    </cfRule>
  </conditionalFormatting>
  <conditionalFormatting sqref="I21:I24">
    <cfRule type="expression" dxfId="1731" priority="29">
      <formula>I21&gt;0</formula>
    </cfRule>
    <cfRule type="expression" dxfId="1730" priority="30">
      <formula>I21&lt;0</formula>
    </cfRule>
  </conditionalFormatting>
  <conditionalFormatting sqref="H29">
    <cfRule type="expression" dxfId="1729" priority="27">
      <formula>H29&gt;0</formula>
    </cfRule>
    <cfRule type="expression" dxfId="1728" priority="28">
      <formula>H29&lt;0</formula>
    </cfRule>
  </conditionalFormatting>
  <conditionalFormatting sqref="H30">
    <cfRule type="expression" dxfId="1727" priority="25">
      <formula>H30&gt;0</formula>
    </cfRule>
    <cfRule type="expression" dxfId="1726" priority="26">
      <formula>H30&lt;0</formula>
    </cfRule>
  </conditionalFormatting>
  <conditionalFormatting sqref="H31">
    <cfRule type="expression" dxfId="1725" priority="23">
      <formula>H31&gt;0</formula>
    </cfRule>
    <cfRule type="expression" dxfId="1724" priority="24">
      <formula>H31&lt;0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73:F82">
    <cfRule type="expression" dxfId="1719" priority="17">
      <formula>F73&gt;0</formula>
    </cfRule>
    <cfRule type="expression" dxfId="1718" priority="18">
      <formula>F73&lt;0</formula>
    </cfRule>
  </conditionalFormatting>
  <conditionalFormatting sqref="H73:H76">
    <cfRule type="expression" dxfId="1717" priority="15">
      <formula>H73&gt;0</formula>
    </cfRule>
    <cfRule type="expression" dxfId="1716" priority="16">
      <formula>H73&lt;0</formula>
    </cfRule>
  </conditionalFormatting>
  <conditionalFormatting sqref="F69:F72">
    <cfRule type="expression" dxfId="1715" priority="13">
      <formula>F69&gt;0</formula>
    </cfRule>
    <cfRule type="expression" dxfId="1714" priority="14">
      <formula>F69&lt;0</formula>
    </cfRule>
  </conditionalFormatting>
  <conditionalFormatting sqref="H69:H72">
    <cfRule type="expression" dxfId="1713" priority="11">
      <formula>H69&gt;0</formula>
    </cfRule>
    <cfRule type="expression" dxfId="1712" priority="12">
      <formula>H69&lt;0</formula>
    </cfRule>
  </conditionalFormatting>
  <conditionalFormatting sqref="I73:I76">
    <cfRule type="expression" dxfId="1711" priority="9">
      <formula>I73&gt;0</formula>
    </cfRule>
    <cfRule type="expression" dxfId="1710" priority="10">
      <formula>I73&lt;0</formula>
    </cfRule>
  </conditionalFormatting>
  <conditionalFormatting sqref="I69:I72">
    <cfRule type="expression" dxfId="1709" priority="7">
      <formula>I69&gt;0</formula>
    </cfRule>
    <cfRule type="expression" dxfId="1708" priority="8">
      <formula>I69&lt;0</formula>
    </cfRule>
  </conditionalFormatting>
  <conditionalFormatting sqref="H77">
    <cfRule type="expression" dxfId="1707" priority="5">
      <formula>H77&gt;0</formula>
    </cfRule>
    <cfRule type="expression" dxfId="1706" priority="6">
      <formula>H77&lt;0</formula>
    </cfRule>
  </conditionalFormatting>
  <conditionalFormatting sqref="H78">
    <cfRule type="expression" dxfId="1705" priority="3">
      <formula>H78&gt;0</formula>
    </cfRule>
    <cfRule type="expression" dxfId="1704" priority="4">
      <formula>H78&lt;0</formula>
    </cfRule>
  </conditionalFormatting>
  <conditionalFormatting sqref="H79">
    <cfRule type="expression" dxfId="1703" priority="1">
      <formula>H79&gt;0</formula>
    </cfRule>
    <cfRule type="expression" dxfId="17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1" priority="29">
      <formula>N19&gt;0</formula>
    </cfRule>
    <cfRule type="expression" dxfId="17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9" priority="23">
      <formula>F22&gt;0</formula>
    </cfRule>
    <cfRule type="expression" dxfId="1698" priority="24">
      <formula>F22&lt;0</formula>
    </cfRule>
  </conditionalFormatting>
  <conditionalFormatting sqref="H22:H31">
    <cfRule type="expression" dxfId="1697" priority="21">
      <formula>H22&gt;0</formula>
    </cfRule>
    <cfRule type="expression" dxfId="1696" priority="22">
      <formula>H22&lt;0</formula>
    </cfRule>
  </conditionalFormatting>
  <conditionalFormatting sqref="I21:J31">
    <cfRule type="expression" dxfId="1695" priority="19">
      <formula>I21&gt;0</formula>
    </cfRule>
    <cfRule type="expression" dxfId="1694" priority="20">
      <formula>I21&lt;0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F56:F66">
    <cfRule type="expression" dxfId="1689" priority="9">
      <formula>F56&gt;0</formula>
    </cfRule>
    <cfRule type="expression" dxfId="1688" priority="10">
      <formula>F56&lt;0</formula>
    </cfRule>
  </conditionalFormatting>
  <conditionalFormatting sqref="H56:H66">
    <cfRule type="expression" dxfId="1687" priority="7">
      <formula>H56&gt;0</formula>
    </cfRule>
    <cfRule type="expression" dxfId="1686" priority="8">
      <formula>H56&lt;0</formula>
    </cfRule>
  </conditionalFormatting>
  <conditionalFormatting sqref="I56:I66">
    <cfRule type="expression" dxfId="1685" priority="5">
      <formula>I56&gt;0</formula>
    </cfRule>
    <cfRule type="expression" dxfId="1684" priority="6">
      <formula>I56&lt;0</formula>
    </cfRule>
  </conditionalFormatting>
  <conditionalFormatting sqref="F21">
    <cfRule type="expression" dxfId="1683" priority="3">
      <formula>F21&gt;0</formula>
    </cfRule>
    <cfRule type="expression" dxfId="1682" priority="4">
      <formula>F21&lt;0</formula>
    </cfRule>
  </conditionalFormatting>
  <conditionalFormatting sqref="H21">
    <cfRule type="expression" dxfId="1681" priority="1">
      <formula>H21&gt;0</formula>
    </cfRule>
    <cfRule type="expression" dxfId="16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50.92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5092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11.649999999995998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-1146.2199999999993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-0.18374151600937438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825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827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840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56.012000000000008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55.502800000000008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54.993600000000008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54.484400000000008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53.975200000000008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53.466000000000001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52.956800000000001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52.447600000000001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51.938400000000001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51.429200000000002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50.92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50.410800000000002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49.901600000000002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49.392400000000002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48.883200000000002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48.374000000000002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47.864799999999995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47.355600000000003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46.846400000000003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46.337200000000003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45.828000000000003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9" priority="54">
      <formula>N23&gt;0</formula>
    </cfRule>
    <cfRule type="expression" dxfId="167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7" priority="48">
      <formula>F79&gt;0</formula>
    </cfRule>
    <cfRule type="expression" dxfId="1676" priority="49">
      <formula>F79&lt;0</formula>
    </cfRule>
  </conditionalFormatting>
  <conditionalFormatting sqref="H79:H97 H101:H118">
    <cfRule type="expression" dxfId="1675" priority="46">
      <formula>H79&gt;0</formula>
    </cfRule>
    <cfRule type="expression" dxfId="1674" priority="47">
      <formula>H79&lt;0</formula>
    </cfRule>
  </conditionalFormatting>
  <conditionalFormatting sqref="I75:I97 I100:I118">
    <cfRule type="expression" dxfId="1673" priority="44">
      <formula>I75&gt;0</formula>
    </cfRule>
    <cfRule type="expression" dxfId="1672" priority="45">
      <formula>I75&lt;0</formula>
    </cfRule>
  </conditionalFormatting>
  <conditionalFormatting sqref="Q7">
    <cfRule type="expression" dxfId="1671" priority="42">
      <formula>Q7&gt;0</formula>
    </cfRule>
    <cfRule type="expression" dxfId="1670" priority="43">
      <formula>Q7&lt;0</formula>
    </cfRule>
  </conditionalFormatting>
  <conditionalFormatting sqref="Q8">
    <cfRule type="expression" dxfId="1669" priority="40">
      <formula>Q8&gt;0</formula>
    </cfRule>
    <cfRule type="expression" dxfId="1668" priority="41">
      <formula>Q8&lt;0</formula>
    </cfRule>
  </conditionalFormatting>
  <conditionalFormatting sqref="F75:F78">
    <cfRule type="expression" dxfId="1667" priority="38">
      <formula>F75&gt;0</formula>
    </cfRule>
    <cfRule type="expression" dxfId="1666" priority="39">
      <formula>F75&lt;0</formula>
    </cfRule>
  </conditionalFormatting>
  <conditionalFormatting sqref="H75:H78">
    <cfRule type="expression" dxfId="1665" priority="36">
      <formula>H75&gt;0</formula>
    </cfRule>
    <cfRule type="expression" dxfId="1664" priority="37">
      <formula>H75&lt;0</formula>
    </cfRule>
  </conditionalFormatting>
  <conditionalFormatting sqref="F100:F114">
    <cfRule type="expression" dxfId="1663" priority="30">
      <formula>F100&gt;0</formula>
    </cfRule>
    <cfRule type="expression" dxfId="1662" priority="31">
      <formula>F100&lt;0</formula>
    </cfRule>
  </conditionalFormatting>
  <conditionalFormatting sqref="H100:H114">
    <cfRule type="expression" dxfId="1661" priority="28">
      <formula>H100&gt;0</formula>
    </cfRule>
    <cfRule type="expression" dxfId="1660" priority="29">
      <formula>H100&lt;0</formula>
    </cfRule>
  </conditionalFormatting>
  <conditionalFormatting sqref="F29:F61">
    <cfRule type="expression" dxfId="1659" priority="26">
      <formula>F29&gt;0</formula>
    </cfRule>
    <cfRule type="expression" dxfId="1658" priority="27">
      <formula>F29&lt;0</formula>
    </cfRule>
  </conditionalFormatting>
  <conditionalFormatting sqref="H29:H61">
    <cfRule type="expression" dxfId="1657" priority="24">
      <formula>H29&gt;0</formula>
    </cfRule>
    <cfRule type="expression" dxfId="1656" priority="25">
      <formula>H29&lt;0</formula>
    </cfRule>
  </conditionalFormatting>
  <conditionalFormatting sqref="J38:J68">
    <cfRule type="expression" dxfId="1655" priority="22">
      <formula>J38&gt;0</formula>
    </cfRule>
    <cfRule type="expression" dxfId="1654" priority="23">
      <formula>J38&lt;0</formula>
    </cfRule>
  </conditionalFormatting>
  <conditionalFormatting sqref="J43">
    <cfRule type="expression" dxfId="1653" priority="20">
      <formula>J43&gt;0</formula>
    </cfRule>
    <cfRule type="expression" dxfId="1652" priority="21">
      <formula>J43&lt;0</formula>
    </cfRule>
  </conditionalFormatting>
  <conditionalFormatting sqref="Q9">
    <cfRule type="expression" dxfId="1651" priority="14">
      <formula>Q9&gt;0</formula>
    </cfRule>
    <cfRule type="expression" dxfId="1650" priority="15">
      <formula>Q9&lt;0</formula>
    </cfRule>
  </conditionalFormatting>
  <conditionalFormatting sqref="R4">
    <cfRule type="expression" dxfId="1649" priority="16">
      <formula>R4&gt;0</formula>
    </cfRule>
    <cfRule type="expression" dxfId="164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7" priority="11">
      <formula>F120&gt;0</formula>
    </cfRule>
    <cfRule type="expression" dxfId="1646" priority="12">
      <formula>F120&lt;0</formula>
    </cfRule>
  </conditionalFormatting>
  <conditionalFormatting sqref="H120:H160">
    <cfRule type="expression" dxfId="1645" priority="9">
      <formula>H120&gt;0</formula>
    </cfRule>
    <cfRule type="expression" dxfId="1644" priority="10">
      <formula>H120&lt;0</formula>
    </cfRule>
  </conditionalFormatting>
  <conditionalFormatting sqref="J129:J160">
    <cfRule type="expression" dxfId="1643" priority="7">
      <formula>J129&gt;0</formula>
    </cfRule>
    <cfRule type="expression" dxfId="1642" priority="8">
      <formula>J129&lt;0</formula>
    </cfRule>
  </conditionalFormatting>
  <conditionalFormatting sqref="J134">
    <cfRule type="expression" dxfId="1641" priority="5">
      <formula>J134&gt;0</formula>
    </cfRule>
    <cfRule type="expression" dxfId="1640" priority="6">
      <formula>J134&lt;0</formula>
    </cfRule>
  </conditionalFormatting>
  <conditionalFormatting sqref="J31:J40">
    <cfRule type="expression" dxfId="1639" priority="3">
      <formula>J31&gt;0</formula>
    </cfRule>
    <cfRule type="expression" dxfId="1638" priority="4">
      <formula>J31&lt;0</formula>
    </cfRule>
  </conditionalFormatting>
  <conditionalFormatting sqref="J36:J37">
    <cfRule type="expression" dxfId="1637" priority="1">
      <formula>J36&gt;0</formula>
    </cfRule>
    <cfRule type="expression" dxfId="163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4" priority="35">
      <formula>N19&gt;0</formula>
    </cfRule>
    <cfRule type="expression" dxfId="162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2" priority="21">
      <formula>F25&gt;0</formula>
    </cfRule>
    <cfRule type="expression" dxfId="1621" priority="22">
      <formula>F25&lt;0</formula>
    </cfRule>
  </conditionalFormatting>
  <conditionalFormatting sqref="H25:H47">
    <cfRule type="expression" dxfId="1620" priority="19">
      <formula>H25&gt;0</formula>
    </cfRule>
    <cfRule type="expression" dxfId="1619" priority="20">
      <formula>H25&lt;0</formula>
    </cfRule>
  </conditionalFormatting>
  <conditionalFormatting sqref="I25:I27">
    <cfRule type="expression" dxfId="1618" priority="15">
      <formula>I25&gt;0</formula>
    </cfRule>
    <cfRule type="expression" dxfId="1617" priority="16">
      <formula>I25&lt;0</formula>
    </cfRule>
  </conditionalFormatting>
  <conditionalFormatting sqref="Q7">
    <cfRule type="expression" dxfId="1616" priority="5">
      <formula>Q7&gt;0</formula>
    </cfRule>
    <cfRule type="expression" dxfId="1615" priority="6">
      <formula>Q7&lt;0</formula>
    </cfRule>
  </conditionalFormatting>
  <conditionalFormatting sqref="Q8">
    <cfRule type="expression" dxfId="1614" priority="3">
      <formula>Q8&gt;0</formula>
    </cfRule>
    <cfRule type="expression" dxfId="161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2" priority="9">
      <formula>F36&gt;0</formula>
    </cfRule>
    <cfRule type="expression" dxfId="1611" priority="10">
      <formula>F36&lt;0</formula>
    </cfRule>
  </conditionalFormatting>
  <conditionalFormatting sqref="F25:F35">
    <cfRule type="expression" dxfId="1610" priority="7">
      <formula>F25&gt;0</formula>
    </cfRule>
    <cfRule type="expression" dxfId="1609" priority="8">
      <formula>F25&lt;0</formula>
    </cfRule>
  </conditionalFormatting>
  <conditionalFormatting sqref="H25:H35">
    <cfRule type="expression" dxfId="1608" priority="5">
      <formula>H25&gt;0</formula>
    </cfRule>
    <cfRule type="expression" dxfId="1607" priority="6">
      <formula>H25&lt;0</formula>
    </cfRule>
  </conditionalFormatting>
  <conditionalFormatting sqref="Q7">
    <cfRule type="expression" dxfId="1606" priority="3">
      <formula>Q7&gt;0</formula>
    </cfRule>
    <cfRule type="expression" dxfId="1605" priority="4">
      <formula>Q7&lt;0</formula>
    </cfRule>
  </conditionalFormatting>
  <conditionalFormatting sqref="Q8">
    <cfRule type="expression" dxfId="1604" priority="1">
      <formula>Q8&gt;0</formula>
    </cfRule>
    <cfRule type="expression" dxfId="160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2" priority="37">
      <formula>F25&gt;0</formula>
    </cfRule>
    <cfRule type="expression" dxfId="1601" priority="38">
      <formula>F25&lt;0</formula>
    </cfRule>
  </conditionalFormatting>
  <conditionalFormatting sqref="Q7">
    <cfRule type="expression" dxfId="1600" priority="35">
      <formula>Q7&gt;0</formula>
    </cfRule>
    <cfRule type="expression" dxfId="1599" priority="36">
      <formula>Q7&lt;0</formula>
    </cfRule>
  </conditionalFormatting>
  <conditionalFormatting sqref="Q8">
    <cfRule type="expression" dxfId="1598" priority="33">
      <formula>Q8&gt;0</formula>
    </cfRule>
    <cfRule type="expression" dxfId="1597" priority="34">
      <formula>Q8&lt;0</formula>
    </cfRule>
  </conditionalFormatting>
  <conditionalFormatting sqref="F44:F46">
    <cfRule type="expression" dxfId="1596" priority="31">
      <formula>F44&gt;0</formula>
    </cfRule>
    <cfRule type="expression" dxfId="1595" priority="32">
      <formula>F44&lt;0</formula>
    </cfRule>
  </conditionalFormatting>
  <conditionalFormatting sqref="H44:H46">
    <cfRule type="expression" dxfId="1594" priority="29">
      <formula>H44&gt;0</formula>
    </cfRule>
    <cfRule type="expression" dxfId="1593" priority="30">
      <formula>H44&lt;0</formula>
    </cfRule>
  </conditionalFormatting>
  <conditionalFormatting sqref="F89:F110">
    <cfRule type="expression" dxfId="1592" priority="27">
      <formula>F89&gt;0</formula>
    </cfRule>
    <cfRule type="expression" dxfId="1591" priority="28">
      <formula>F89&lt;0</formula>
    </cfRule>
  </conditionalFormatting>
  <conditionalFormatting sqref="H89:H110">
    <cfRule type="expression" dxfId="1590" priority="25">
      <formula>H89&gt;0</formula>
    </cfRule>
    <cfRule type="expression" dxfId="1589" priority="26">
      <formula>H89&lt;0</formula>
    </cfRule>
  </conditionalFormatting>
  <conditionalFormatting sqref="Q10">
    <cfRule type="expression" dxfId="1588" priority="23">
      <formula>Q10&gt;0</formula>
    </cfRule>
    <cfRule type="expression" dxfId="1587" priority="24">
      <formula>Q10&lt;0</formula>
    </cfRule>
  </conditionalFormatting>
  <conditionalFormatting sqref="J25:J38">
    <cfRule type="expression" dxfId="1586" priority="21">
      <formula>J25&gt;0</formula>
    </cfRule>
    <cfRule type="expression" dxfId="1585" priority="22">
      <formula>J25&lt;0</formula>
    </cfRule>
  </conditionalFormatting>
  <conditionalFormatting sqref="K25:K38">
    <cfRule type="expression" dxfId="1584" priority="19">
      <formula>K25&gt;0</formula>
    </cfRule>
    <cfRule type="expression" dxfId="1583" priority="20">
      <formula>K25&lt;0</formula>
    </cfRule>
  </conditionalFormatting>
  <conditionalFormatting sqref="L25:L38">
    <cfRule type="expression" dxfId="1582" priority="17">
      <formula>L25&gt;0</formula>
    </cfRule>
    <cfRule type="expression" dxfId="1581" priority="18">
      <formula>L25&lt;0</formula>
    </cfRule>
  </conditionalFormatting>
  <conditionalFormatting sqref="J40">
    <cfRule type="expression" dxfId="1580" priority="15">
      <formula>J40&gt;0</formula>
    </cfRule>
    <cfRule type="expression" dxfId="1579" priority="16">
      <formula>J40&lt;0</formula>
    </cfRule>
  </conditionalFormatting>
  <conditionalFormatting sqref="L39">
    <cfRule type="expression" dxfId="1578" priority="11">
      <formula>L39&gt;0</formula>
    </cfRule>
    <cfRule type="expression" dxfId="1577" priority="12">
      <formula>L39&lt;0</formula>
    </cfRule>
  </conditionalFormatting>
  <conditionalFormatting sqref="F39">
    <cfRule type="expression" dxfId="1576" priority="9">
      <formula>F39&gt;0</formula>
    </cfRule>
    <cfRule type="expression" dxfId="1575" priority="10">
      <formula>F39&lt;0</formula>
    </cfRule>
  </conditionalFormatting>
  <conditionalFormatting sqref="H39">
    <cfRule type="expression" dxfId="1574" priority="7">
      <formula>H39&gt;0</formula>
    </cfRule>
    <cfRule type="expression" dxfId="1573" priority="8">
      <formula>H39&lt;0</formula>
    </cfRule>
  </conditionalFormatting>
  <conditionalFormatting sqref="J41">
    <cfRule type="expression" dxfId="1572" priority="5">
      <formula>J41&gt;0</formula>
    </cfRule>
    <cfRule type="expression" dxfId="1571" priority="6">
      <formula>J41&lt;0</formula>
    </cfRule>
  </conditionalFormatting>
  <conditionalFormatting sqref="J43">
    <cfRule type="expression" dxfId="1570" priority="3">
      <formula>J43&gt;0</formula>
    </cfRule>
    <cfRule type="expression" dxfId="1569" priority="4">
      <formula>J43&lt;0</formula>
    </cfRule>
  </conditionalFormatting>
  <conditionalFormatting sqref="J44">
    <cfRule type="expression" dxfId="1568" priority="1">
      <formula>J44&gt;0</formula>
    </cfRule>
    <cfRule type="expression" dxfId="156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6" priority="31">
      <formula>F29&gt;0</formula>
    </cfRule>
    <cfRule type="expression" dxfId="1565" priority="32">
      <formula>F29&lt;0</formula>
    </cfRule>
  </conditionalFormatting>
  <conditionalFormatting sqref="F29 F31:F35">
    <cfRule type="expression" dxfId="1564" priority="33">
      <formula>F29&gt;0</formula>
    </cfRule>
    <cfRule type="expression" dxfId="1563" priority="34">
      <formula>F29&lt;0</formula>
    </cfRule>
  </conditionalFormatting>
  <conditionalFormatting sqref="H29 H31:H35">
    <cfRule type="expression" dxfId="1562" priority="29">
      <formula>H29&gt;0</formula>
    </cfRule>
    <cfRule type="expression" dxfId="1561" priority="30">
      <formula>H29&lt;0</formula>
    </cfRule>
  </conditionalFormatting>
  <conditionalFormatting sqref="F21:F28">
    <cfRule type="expression" dxfId="1560" priority="27">
      <formula>F21&gt;0</formula>
    </cfRule>
    <cfRule type="expression" dxfId="1559" priority="28">
      <formula>F21&lt;0</formula>
    </cfRule>
  </conditionalFormatting>
  <conditionalFormatting sqref="H21:H28">
    <cfRule type="expression" dxfId="1558" priority="25">
      <formula>H21&gt;0</formula>
    </cfRule>
    <cfRule type="expression" dxfId="1557" priority="26">
      <formula>H21&lt;0</formula>
    </cfRule>
  </conditionalFormatting>
  <conditionalFormatting sqref="Q8">
    <cfRule type="expression" dxfId="1556" priority="21">
      <formula>Q8&gt;0</formula>
    </cfRule>
    <cfRule type="expression" dxfId="1555" priority="22">
      <formula>Q8&lt;0</formula>
    </cfRule>
  </conditionalFormatting>
  <conditionalFormatting sqref="Q7">
    <cfRule type="expression" dxfId="1554" priority="23">
      <formula>Q7&gt;0</formula>
    </cfRule>
    <cfRule type="expression" dxfId="1553" priority="24">
      <formula>Q7&lt;0</formula>
    </cfRule>
  </conditionalFormatting>
  <conditionalFormatting sqref="F30">
    <cfRule type="expression" dxfId="1552" priority="19">
      <formula>F30&gt;0</formula>
    </cfRule>
    <cfRule type="expression" dxfId="1551" priority="20">
      <formula>F30&lt;0</formula>
    </cfRule>
  </conditionalFormatting>
  <conditionalFormatting sqref="H30">
    <cfRule type="expression" dxfId="1550" priority="17">
      <formula>H30&gt;0</formula>
    </cfRule>
    <cfRule type="expression" dxfId="1549" priority="18">
      <formula>H30&lt;0</formula>
    </cfRule>
  </conditionalFormatting>
  <conditionalFormatting sqref="F68 F70:F74">
    <cfRule type="expression" dxfId="1548" priority="13">
      <formula>F68&gt;0</formula>
    </cfRule>
    <cfRule type="expression" dxfId="1547" priority="14">
      <formula>F68&lt;0</formula>
    </cfRule>
  </conditionalFormatting>
  <conditionalFormatting sqref="F68 F70:F74">
    <cfRule type="expression" dxfId="1546" priority="15">
      <formula>F68&gt;0</formula>
    </cfRule>
    <cfRule type="expression" dxfId="1545" priority="16">
      <formula>F68&lt;0</formula>
    </cfRule>
  </conditionalFormatting>
  <conditionalFormatting sqref="H68 H70:H74">
    <cfRule type="expression" dxfId="1544" priority="11">
      <formula>H68&gt;0</formula>
    </cfRule>
    <cfRule type="expression" dxfId="1543" priority="12">
      <formula>H68&lt;0</formula>
    </cfRule>
  </conditionalFormatting>
  <conditionalFormatting sqref="F60:F67">
    <cfRule type="expression" dxfId="1542" priority="9">
      <formula>F60&gt;0</formula>
    </cfRule>
    <cfRule type="expression" dxfId="1541" priority="10">
      <formula>F60&lt;0</formula>
    </cfRule>
  </conditionalFormatting>
  <conditionalFormatting sqref="H60:H67">
    <cfRule type="expression" dxfId="1540" priority="7">
      <formula>H60&gt;0</formula>
    </cfRule>
    <cfRule type="expression" dxfId="1539" priority="8">
      <formula>H60&lt;0</formula>
    </cfRule>
  </conditionalFormatting>
  <conditionalFormatting sqref="F69">
    <cfRule type="expression" dxfId="1538" priority="5">
      <formula>F69&gt;0</formula>
    </cfRule>
    <cfRule type="expression" dxfId="1537" priority="6">
      <formula>F69&lt;0</formula>
    </cfRule>
  </conditionalFormatting>
  <conditionalFormatting sqref="H69">
    <cfRule type="expression" dxfId="1536" priority="3">
      <formula>H69&gt;0</formula>
    </cfRule>
    <cfRule type="expression" dxfId="1535" priority="4">
      <formula>H69&lt;0</formula>
    </cfRule>
  </conditionalFormatting>
  <conditionalFormatting sqref="Q10">
    <cfRule type="expression" dxfId="1534" priority="1">
      <formula>Q10&gt;0</formula>
    </cfRule>
    <cfRule type="expression" dxfId="153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2" priority="11">
      <formula>F33&gt;0</formula>
    </cfRule>
    <cfRule type="expression" dxfId="1531" priority="12">
      <formula>F33&lt;0</formula>
    </cfRule>
  </conditionalFormatting>
  <conditionalFormatting sqref="Q7">
    <cfRule type="expression" dxfId="1530" priority="9">
      <formula>Q7&gt;0</formula>
    </cfRule>
    <cfRule type="expression" dxfId="1529" priority="10">
      <formula>Q7&lt;0</formula>
    </cfRule>
  </conditionalFormatting>
  <conditionalFormatting sqref="Q8">
    <cfRule type="expression" dxfId="1528" priority="7">
      <formula>Q8&gt;0</formula>
    </cfRule>
    <cfRule type="expression" dxfId="1527" priority="8">
      <formula>Q8&lt;0</formula>
    </cfRule>
  </conditionalFormatting>
  <conditionalFormatting sqref="F25:F32">
    <cfRule type="expression" dxfId="1526" priority="5">
      <formula>F25&gt;0</formula>
    </cfRule>
    <cfRule type="expression" dxfId="1525" priority="6">
      <formula>F25&lt;0</formula>
    </cfRule>
  </conditionalFormatting>
  <conditionalFormatting sqref="H25:H32">
    <cfRule type="expression" dxfId="1524" priority="3">
      <formula>H25&gt;0</formula>
    </cfRule>
    <cfRule type="expression" dxfId="1523" priority="4">
      <formula>H25&lt;0</formula>
    </cfRule>
  </conditionalFormatting>
  <conditionalFormatting sqref="Q10">
    <cfRule type="expression" dxfId="1522" priority="1">
      <formula>Q10&gt;0</formula>
    </cfRule>
    <cfRule type="expression" dxfId="152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14.24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2848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965.76999999999498</v>
      </c>
      <c r="R7">
        <v>100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-317.64999999999964</v>
      </c>
      <c r="X8" s="134"/>
    </row>
    <row r="9" spans="1:24" x14ac:dyDescent="0.25">
      <c r="B9" s="487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-0.10034274161704537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15.664000000000001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15.521600000000001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15.379200000000001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15.236800000000001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15.0944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14.952000000000002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14.809600000000001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14.667200000000001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14.524800000000001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14.382400000000001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14.24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14.0976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13.9552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13.812799999999999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13.670399999999999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13.527999999999999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13.3856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13.243200000000002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13.100800000000001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12.958400000000001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12.816000000000001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0" priority="71">
      <formula>F32&gt;0</formula>
    </cfRule>
    <cfRule type="expression" dxfId="1519" priority="72">
      <formula>F32&lt;0</formula>
    </cfRule>
  </conditionalFormatting>
  <conditionalFormatting sqref="Q7">
    <cfRule type="expression" dxfId="1518" priority="69">
      <formula>Q7&gt;0</formula>
    </cfRule>
    <cfRule type="expression" dxfId="1517" priority="70">
      <formula>Q7&lt;0</formula>
    </cfRule>
  </conditionalFormatting>
  <conditionalFormatting sqref="Q8">
    <cfRule type="expression" dxfId="1516" priority="67">
      <formula>Q8&gt;0</formula>
    </cfRule>
    <cfRule type="expression" dxfId="1515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4" priority="59">
      <formula>M58&gt;0</formula>
    </cfRule>
    <cfRule type="expression" dxfId="1513" priority="60">
      <formula>M58&lt;0</formula>
    </cfRule>
  </conditionalFormatting>
  <conditionalFormatting sqref="Q10">
    <cfRule type="expression" dxfId="1512" priority="57">
      <formula>Q10&gt;0</formula>
    </cfRule>
    <cfRule type="expression" dxfId="1511" priority="58">
      <formula>Q10&lt;0</formula>
    </cfRule>
  </conditionalFormatting>
  <conditionalFormatting sqref="F29:F31">
    <cfRule type="expression" dxfId="1510" priority="55">
      <formula>F29&gt;0</formula>
    </cfRule>
    <cfRule type="expression" dxfId="1509" priority="56">
      <formula>F29&lt;0</formula>
    </cfRule>
  </conditionalFormatting>
  <conditionalFormatting sqref="H29:H31">
    <cfRule type="expression" dxfId="1508" priority="53">
      <formula>H29&gt;0</formula>
    </cfRule>
    <cfRule type="expression" dxfId="1507" priority="54">
      <formula>H29&lt;0</formula>
    </cfRule>
  </conditionalFormatting>
  <conditionalFormatting sqref="F83:F94">
    <cfRule type="expression" dxfId="1506" priority="51">
      <formula>F83&gt;0</formula>
    </cfRule>
    <cfRule type="expression" dxfId="1505" priority="52">
      <formula>F83&lt;0</formula>
    </cfRule>
  </conditionalFormatting>
  <conditionalFormatting sqref="H83:H94">
    <cfRule type="expression" dxfId="1504" priority="49">
      <formula>H83&gt;0</formula>
    </cfRule>
    <cfRule type="expression" dxfId="1503" priority="50">
      <formula>H83&lt;0</formula>
    </cfRule>
  </conditionalFormatting>
  <conditionalFormatting sqref="J41">
    <cfRule type="expression" dxfId="1502" priority="47">
      <formula>J41&gt;0</formula>
    </cfRule>
    <cfRule type="expression" dxfId="1501" priority="48">
      <formula>J41&lt;0</formula>
    </cfRule>
  </conditionalFormatting>
  <conditionalFormatting sqref="J39:J47 J49">
    <cfRule type="expression" dxfId="1500" priority="45">
      <formula>J39&gt;0</formula>
    </cfRule>
    <cfRule type="expression" dxfId="1499" priority="46">
      <formula>J39&lt;0</formula>
    </cfRule>
  </conditionalFormatting>
  <conditionalFormatting sqref="F48 H48">
    <cfRule type="expression" dxfId="1498" priority="43">
      <formula>F48&gt;0</formula>
    </cfRule>
    <cfRule type="expression" dxfId="1497" priority="44">
      <formula>F48&lt;0</formula>
    </cfRule>
  </conditionalFormatting>
  <conditionalFormatting sqref="J48">
    <cfRule type="expression" dxfId="1496" priority="41">
      <formula>J48&gt;0</formula>
    </cfRule>
    <cfRule type="expression" dxfId="1495" priority="42">
      <formula>J48&lt;0</formula>
    </cfRule>
  </conditionalFormatting>
  <conditionalFormatting sqref="K41:K52">
    <cfRule type="expression" dxfId="1494" priority="39">
      <formula>K41&gt;0</formula>
    </cfRule>
    <cfRule type="expression" dxfId="1493" priority="40">
      <formula>K41&lt;0</formula>
    </cfRule>
  </conditionalFormatting>
  <conditionalFormatting sqref="K39:K52">
    <cfRule type="expression" dxfId="1492" priority="37">
      <formula>K39&gt;0</formula>
    </cfRule>
    <cfRule type="expression" dxfId="1491" priority="38">
      <formula>K39&lt;0</formula>
    </cfRule>
  </conditionalFormatting>
  <conditionalFormatting sqref="F102:F118 H102:H118 H120:H128 F120:F128">
    <cfRule type="expression" dxfId="1490" priority="33">
      <formula>F102&gt;0</formula>
    </cfRule>
    <cfRule type="expression" dxfId="1489" priority="34">
      <formula>F102&lt;0</formula>
    </cfRule>
  </conditionalFormatting>
  <conditionalFormatting sqref="F96:F101">
    <cfRule type="expression" dxfId="1488" priority="31">
      <formula>F96&gt;0</formula>
    </cfRule>
    <cfRule type="expression" dxfId="1487" priority="32">
      <formula>F96&lt;0</formula>
    </cfRule>
  </conditionalFormatting>
  <conditionalFormatting sqref="H96:H101">
    <cfRule type="expression" dxfId="1486" priority="29">
      <formula>H96&gt;0</formula>
    </cfRule>
    <cfRule type="expression" dxfId="1485" priority="30">
      <formula>H96&lt;0</formula>
    </cfRule>
  </conditionalFormatting>
  <conditionalFormatting sqref="J112">
    <cfRule type="expression" dxfId="1484" priority="27">
      <formula>J112&gt;0</formula>
    </cfRule>
    <cfRule type="expression" dxfId="1483" priority="28">
      <formula>J112&lt;0</formula>
    </cfRule>
  </conditionalFormatting>
  <conditionalFormatting sqref="J110:J118 J120">
    <cfRule type="expression" dxfId="1482" priority="25">
      <formula>J110&gt;0</formula>
    </cfRule>
    <cfRule type="expression" dxfId="1481" priority="26">
      <formula>J110&lt;0</formula>
    </cfRule>
  </conditionalFormatting>
  <conditionalFormatting sqref="F119 H119">
    <cfRule type="expression" dxfId="1480" priority="23">
      <formula>F119&gt;0</formula>
    </cfRule>
    <cfRule type="expression" dxfId="1479" priority="24">
      <formula>F119&lt;0</formula>
    </cfRule>
  </conditionalFormatting>
  <conditionalFormatting sqref="J119">
    <cfRule type="expression" dxfId="1478" priority="21">
      <formula>J119&gt;0</formula>
    </cfRule>
    <cfRule type="expression" dxfId="1477" priority="22">
      <formula>J119&lt;0</formula>
    </cfRule>
  </conditionalFormatting>
  <conditionalFormatting sqref="K112:K123">
    <cfRule type="expression" dxfId="1476" priority="19">
      <formula>K112&gt;0</formula>
    </cfRule>
    <cfRule type="expression" dxfId="1475" priority="20">
      <formula>K112&lt;0</formula>
    </cfRule>
  </conditionalFormatting>
  <conditionalFormatting sqref="K110:K123">
    <cfRule type="expression" dxfId="1474" priority="17">
      <formula>K110&gt;0</formula>
    </cfRule>
    <cfRule type="expression" dxfId="1473" priority="18">
      <formula>K110&lt;0</formula>
    </cfRule>
  </conditionalFormatting>
  <conditionalFormatting sqref="J121">
    <cfRule type="expression" dxfId="1472" priority="15">
      <formula>J121&gt;0</formula>
    </cfRule>
    <cfRule type="expression" dxfId="1471" priority="16">
      <formula>J121&lt;0</formula>
    </cfRule>
  </conditionalFormatting>
  <conditionalFormatting sqref="F25:F28">
    <cfRule type="expression" dxfId="1470" priority="13">
      <formula>F25&gt;0</formula>
    </cfRule>
    <cfRule type="expression" dxfId="1469" priority="14">
      <formula>F25&lt;0</formula>
    </cfRule>
  </conditionalFormatting>
  <conditionalFormatting sqref="H25:H28">
    <cfRule type="expression" dxfId="1468" priority="11">
      <formula>H25&gt;0</formula>
    </cfRule>
    <cfRule type="expression" dxfId="1467" priority="12">
      <formula>H25&lt;0</formula>
    </cfRule>
  </conditionalFormatting>
  <conditionalFormatting sqref="J27:J29">
    <cfRule type="expression" dxfId="1466" priority="9">
      <formula>J27&gt;0</formula>
    </cfRule>
    <cfRule type="expression" dxfId="1465" priority="10">
      <formula>J27&lt;0</formula>
    </cfRule>
  </conditionalFormatting>
  <conditionalFormatting sqref="J30:J31">
    <cfRule type="expression" dxfId="1464" priority="7">
      <formula>J30&gt;0</formula>
    </cfRule>
    <cfRule type="expression" dxfId="1463" priority="8">
      <formula>J30&lt;0</formula>
    </cfRule>
  </conditionalFormatting>
  <conditionalFormatting sqref="J33">
    <cfRule type="expression" dxfId="1462" priority="5">
      <formula>J33&gt;0</formula>
    </cfRule>
    <cfRule type="expression" dxfId="1461" priority="6">
      <formula>J33&lt;0</formula>
    </cfRule>
  </conditionalFormatting>
  <conditionalFormatting sqref="J34">
    <cfRule type="expression" dxfId="1460" priority="3">
      <formula>J34&gt;0</formula>
    </cfRule>
    <cfRule type="expression" dxfId="1459" priority="4">
      <formula>J34&lt;0</formula>
    </cfRule>
  </conditionalFormatting>
  <conditionalFormatting sqref="J35">
    <cfRule type="expression" dxfId="1458" priority="1">
      <formula>J35&gt;0</formula>
    </cfRule>
    <cfRule type="expression" dxfId="1457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805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16.002824999999994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14.45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801</v>
      </c>
      <c r="O5" s="11" t="s">
        <v>67</v>
      </c>
      <c r="Q5" s="3">
        <f>Q4*Q2</f>
        <v>86700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96016.949999999968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5298.6210000016581</v>
      </c>
      <c r="R7">
        <v>5100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-9316.949999999968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-9.7034429858477808E-2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17.628999999999998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17.484499999999997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17.34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17.195499999999999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17.050999999999998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16.906499999999998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16.761999999999997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16.617499999999996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16.472999999999999</v>
      </c>
    </row>
    <row r="51" spans="1:16" x14ac:dyDescent="0.25">
      <c r="O51" s="81">
        <v>1.1299999999999999</v>
      </c>
      <c r="P51" s="81">
        <f t="shared" si="2"/>
        <v>16.328499999999998</v>
      </c>
    </row>
    <row r="52" spans="1:16" x14ac:dyDescent="0.25">
      <c r="O52" s="81">
        <v>1.1200000000000001</v>
      </c>
      <c r="P52" s="81">
        <f t="shared" si="2"/>
        <v>16.184000000000001</v>
      </c>
    </row>
    <row r="53" spans="1:16" ht="15" customHeight="1" x14ac:dyDescent="0.25">
      <c r="O53" s="81">
        <v>1.1100000000000001</v>
      </c>
      <c r="P53" s="81">
        <f t="shared" si="2"/>
        <v>16.0395</v>
      </c>
    </row>
    <row r="54" spans="1:16" x14ac:dyDescent="0.25">
      <c r="O54" s="81">
        <v>1.1000000000000001</v>
      </c>
      <c r="P54" s="81">
        <f>O54*$Q$4</f>
        <v>15.895000000000001</v>
      </c>
    </row>
    <row r="55" spans="1:16" x14ac:dyDescent="0.25">
      <c r="O55" s="81">
        <v>1.0900000000000001</v>
      </c>
      <c r="P55" s="81">
        <f t="shared" ref="P55:P74" si="3">O55*$Q$4</f>
        <v>15.750500000000001</v>
      </c>
    </row>
    <row r="56" spans="1:16" x14ac:dyDescent="0.25">
      <c r="O56" s="81">
        <v>1.08</v>
      </c>
      <c r="P56" s="81">
        <f t="shared" si="3"/>
        <v>15.606</v>
      </c>
    </row>
    <row r="57" spans="1:16" x14ac:dyDescent="0.25">
      <c r="O57" s="81">
        <v>1.07</v>
      </c>
      <c r="P57" s="81">
        <f t="shared" si="3"/>
        <v>15.461500000000001</v>
      </c>
    </row>
    <row r="58" spans="1:16" x14ac:dyDescent="0.25">
      <c r="O58" s="81">
        <v>1.06</v>
      </c>
      <c r="P58" s="81">
        <f t="shared" si="3"/>
        <v>15.317</v>
      </c>
    </row>
    <row r="59" spans="1:16" x14ac:dyDescent="0.25">
      <c r="G59" s="29"/>
      <c r="O59" s="81">
        <v>1.05</v>
      </c>
      <c r="P59" s="81">
        <f t="shared" si="3"/>
        <v>15.172499999999999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1053.25</v>
      </c>
      <c r="O60" s="81">
        <v>1.04</v>
      </c>
      <c r="P60" s="81">
        <f t="shared" si="3"/>
        <v>15.028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14.8835</v>
      </c>
    </row>
    <row r="62" spans="1:16" x14ac:dyDescent="0.25">
      <c r="O62" s="81">
        <v>1.02</v>
      </c>
      <c r="P62" s="81">
        <f t="shared" si="3"/>
        <v>14.738999999999999</v>
      </c>
    </row>
    <row r="63" spans="1:16" x14ac:dyDescent="0.25">
      <c r="O63" s="81">
        <v>1.01</v>
      </c>
      <c r="P63" s="81">
        <f t="shared" si="3"/>
        <v>14.5945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14.45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14.305499999999999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14.161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14.016499999999999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13.871999999999998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13.727499999999999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13.582999999999998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13.438499999999999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13.294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13.1495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13.004999999999999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12.8605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12.715999999999999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12.571499999999999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12.427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12.282499999999999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5" si="73">C116*(E116-D116)</f>
        <v>-15103.999999999996</v>
      </c>
      <c r="G116" s="39">
        <f t="shared" ref="G116:G125" si="74">D116*C116</f>
        <v>102336</v>
      </c>
      <c r="H116" s="227">
        <f t="shared" ref="H116:H125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0" priority="109">
      <formula>F143&gt;0</formula>
    </cfRule>
    <cfRule type="expression" dxfId="1309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8" priority="102">
      <formula>F136&gt;0</formula>
    </cfRule>
    <cfRule type="expression" dxfId="1307" priority="103">
      <formula>F136&lt;0</formula>
    </cfRule>
  </conditionalFormatting>
  <conditionalFormatting sqref="H136:H142">
    <cfRule type="expression" dxfId="1306" priority="98">
      <formula>H136&gt;0</formula>
    </cfRule>
    <cfRule type="expression" dxfId="1305" priority="99">
      <formula>H136&lt;0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44:F250">
    <cfRule type="expression" dxfId="1300" priority="58">
      <formula>F244&gt;0</formula>
    </cfRule>
    <cfRule type="expression" dxfId="1299" priority="59">
      <formula>F244&lt;0</formula>
    </cfRule>
  </conditionalFormatting>
  <conditionalFormatting sqref="F169:F187 H169:H187">
    <cfRule type="expression" dxfId="1298" priority="80">
      <formula>F169&gt;0</formula>
    </cfRule>
    <cfRule type="expression" dxfId="1297" priority="81">
      <formula>F169&lt;0</formula>
    </cfRule>
  </conditionalFormatting>
  <conditionalFormatting sqref="F162:F168">
    <cfRule type="expression" dxfId="1296" priority="78">
      <formula>F162&gt;0</formula>
    </cfRule>
    <cfRule type="expression" dxfId="1295" priority="79">
      <formula>F162&lt;0</formula>
    </cfRule>
  </conditionalFormatting>
  <conditionalFormatting sqref="H162:H168">
    <cfRule type="expression" dxfId="1294" priority="76">
      <formula>H162&gt;0</formula>
    </cfRule>
    <cfRule type="expression" dxfId="1293" priority="77">
      <formula>H162&lt;0</formula>
    </cfRule>
  </conditionalFormatting>
  <conditionalFormatting sqref="F195:F213 H195:H213">
    <cfRule type="expression" dxfId="1292" priority="74">
      <formula>F195&gt;0</formula>
    </cfRule>
    <cfRule type="expression" dxfId="1291" priority="75">
      <formula>F195&lt;0</formula>
    </cfRule>
  </conditionalFormatting>
  <conditionalFormatting sqref="F188:F194">
    <cfRule type="expression" dxfId="1290" priority="72">
      <formula>F188&gt;0</formula>
    </cfRule>
    <cfRule type="expression" dxfId="1289" priority="73">
      <formula>F188&lt;0</formula>
    </cfRule>
  </conditionalFormatting>
  <conditionalFormatting sqref="H188:H194">
    <cfRule type="expression" dxfId="1288" priority="70">
      <formula>H188&gt;0</formula>
    </cfRule>
    <cfRule type="expression" dxfId="1287" priority="71">
      <formula>H188&lt;0</formula>
    </cfRule>
  </conditionalFormatting>
  <conditionalFormatting sqref="F221:F238 H221:H238">
    <cfRule type="expression" dxfId="1286" priority="68">
      <formula>F221&gt;0</formula>
    </cfRule>
    <cfRule type="expression" dxfId="1285" priority="69">
      <formula>F221&lt;0</formula>
    </cfRule>
  </conditionalFormatting>
  <conditionalFormatting sqref="F214:F220">
    <cfRule type="expression" dxfId="1284" priority="66">
      <formula>F214&gt;0</formula>
    </cfRule>
    <cfRule type="expression" dxfId="1283" priority="67">
      <formula>F214&lt;0</formula>
    </cfRule>
  </conditionalFormatting>
  <conditionalFormatting sqref="H214:H220">
    <cfRule type="expression" dxfId="1282" priority="64">
      <formula>H214&gt;0</formula>
    </cfRule>
    <cfRule type="expression" dxfId="1281" priority="65">
      <formula>H214&lt;0</formula>
    </cfRule>
  </conditionalFormatting>
  <conditionalFormatting sqref="F239:F243 H239:H243">
    <cfRule type="expression" dxfId="1280" priority="62">
      <formula>F239&gt;0</formula>
    </cfRule>
    <cfRule type="expression" dxfId="1279" priority="63">
      <formula>F239&lt;0</formula>
    </cfRule>
  </conditionalFormatting>
  <conditionalFormatting sqref="F251:F266 H251:H266">
    <cfRule type="expression" dxfId="1278" priority="60">
      <formula>F251&gt;0</formula>
    </cfRule>
    <cfRule type="expression" dxfId="1277" priority="61">
      <formula>F251&lt;0</formula>
    </cfRule>
  </conditionalFormatting>
  <conditionalFormatting sqref="H244:H250">
    <cfRule type="expression" dxfId="1276" priority="56">
      <formula>H244&gt;0</formula>
    </cfRule>
    <cfRule type="expression" dxfId="1275" priority="57">
      <formula>H244&lt;0</formula>
    </cfRule>
  </conditionalFormatting>
  <conditionalFormatting sqref="F267 H267">
    <cfRule type="expression" dxfId="1274" priority="54">
      <formula>F267&gt;0</formula>
    </cfRule>
    <cfRule type="expression" dxfId="1273" priority="55">
      <formula>F267&lt;0</formula>
    </cfRule>
  </conditionalFormatting>
  <conditionalFormatting sqref="F268:F272 H268:H272">
    <cfRule type="expression" dxfId="1272" priority="52">
      <formula>F268&gt;0</formula>
    </cfRule>
    <cfRule type="expression" dxfId="1271" priority="53">
      <formula>F268&lt;0</formula>
    </cfRule>
  </conditionalFormatting>
  <conditionalFormatting sqref="F280:F295 H280:H295">
    <cfRule type="expression" dxfId="1270" priority="50">
      <formula>F280&gt;0</formula>
    </cfRule>
    <cfRule type="expression" dxfId="1269" priority="51">
      <formula>F280&lt;0</formula>
    </cfRule>
  </conditionalFormatting>
  <conditionalFormatting sqref="F273:F279">
    <cfRule type="expression" dxfId="1268" priority="48">
      <formula>F273&gt;0</formula>
    </cfRule>
    <cfRule type="expression" dxfId="1267" priority="49">
      <formula>F273&lt;0</formula>
    </cfRule>
  </conditionalFormatting>
  <conditionalFormatting sqref="H273:H279">
    <cfRule type="expression" dxfId="1266" priority="46">
      <formula>H273&gt;0</formula>
    </cfRule>
    <cfRule type="expression" dxfId="1265" priority="47">
      <formula>H273&lt;0</formula>
    </cfRule>
  </conditionalFormatting>
  <conditionalFormatting sqref="F297:F302 H297:H302">
    <cfRule type="expression" dxfId="1264" priority="44">
      <formula>F297&gt;0</formula>
    </cfRule>
    <cfRule type="expression" dxfId="1263" priority="45">
      <formula>F297&lt;0</formula>
    </cfRule>
  </conditionalFormatting>
  <conditionalFormatting sqref="F303 H303">
    <cfRule type="expression" dxfId="1262" priority="42">
      <formula>F303&gt;0</formula>
    </cfRule>
    <cfRule type="expression" dxfId="1261" priority="43">
      <formula>F303&lt;0</formula>
    </cfRule>
  </conditionalFormatting>
  <conditionalFormatting sqref="F304:F308 H304:H308">
    <cfRule type="expression" dxfId="1260" priority="40">
      <formula>F304&gt;0</formula>
    </cfRule>
    <cfRule type="expression" dxfId="1259" priority="41">
      <formula>F304&lt;0</formula>
    </cfRule>
  </conditionalFormatting>
  <conditionalFormatting sqref="F316:F331 H316:H331">
    <cfRule type="expression" dxfId="1258" priority="38">
      <formula>F316&gt;0</formula>
    </cfRule>
    <cfRule type="expression" dxfId="1257" priority="39">
      <formula>F316&lt;0</formula>
    </cfRule>
  </conditionalFormatting>
  <conditionalFormatting sqref="F309:F315">
    <cfRule type="expression" dxfId="1256" priority="36">
      <formula>F309&gt;0</formula>
    </cfRule>
    <cfRule type="expression" dxfId="1255" priority="37">
      <formula>F309&lt;0</formula>
    </cfRule>
  </conditionalFormatting>
  <conditionalFormatting sqref="H309:H315">
    <cfRule type="expression" dxfId="1254" priority="34">
      <formula>H309&gt;0</formula>
    </cfRule>
    <cfRule type="expression" dxfId="1253" priority="35">
      <formula>H309&lt;0</formula>
    </cfRule>
  </conditionalFormatting>
  <conditionalFormatting sqref="F332:F337 H332:H337">
    <cfRule type="expression" dxfId="1252" priority="32">
      <formula>F332&gt;0</formula>
    </cfRule>
    <cfRule type="expression" dxfId="1251" priority="33">
      <formula>F332&lt;0</formula>
    </cfRule>
  </conditionalFormatting>
  <conditionalFormatting sqref="F338 H338">
    <cfRule type="expression" dxfId="1250" priority="30">
      <formula>F338&gt;0</formula>
    </cfRule>
    <cfRule type="expression" dxfId="1249" priority="31">
      <formula>F338&lt;0</formula>
    </cfRule>
  </conditionalFormatting>
  <conditionalFormatting sqref="F339:F343 H339:H343">
    <cfRule type="expression" dxfId="1248" priority="28">
      <formula>F339&gt;0</formula>
    </cfRule>
    <cfRule type="expression" dxfId="1247" priority="29">
      <formula>F339&lt;0</formula>
    </cfRule>
  </conditionalFormatting>
  <conditionalFormatting sqref="F351:F366 H351:H366">
    <cfRule type="expression" dxfId="1246" priority="26">
      <formula>F351&gt;0</formula>
    </cfRule>
    <cfRule type="expression" dxfId="1245" priority="27">
      <formula>F351&lt;0</formula>
    </cfRule>
  </conditionalFormatting>
  <conditionalFormatting sqref="F344:F350">
    <cfRule type="expression" dxfId="1244" priority="24">
      <formula>F344&gt;0</formula>
    </cfRule>
    <cfRule type="expression" dxfId="1243" priority="25">
      <formula>F344&lt;0</formula>
    </cfRule>
  </conditionalFormatting>
  <conditionalFormatting sqref="H344:H350">
    <cfRule type="expression" dxfId="1242" priority="22">
      <formula>H344&gt;0</formula>
    </cfRule>
    <cfRule type="expression" dxfId="1241" priority="23">
      <formula>H344&lt;0</formula>
    </cfRule>
  </conditionalFormatting>
  <conditionalFormatting sqref="M395">
    <cfRule type="expression" dxfId="1240" priority="20">
      <formula>M395&gt;0</formula>
    </cfRule>
    <cfRule type="expression" dxfId="1239" priority="21">
      <formula>M395&lt;0</formula>
    </cfRule>
  </conditionalFormatting>
  <conditionalFormatting sqref="F83:F131 H83:H131">
    <cfRule type="expression" dxfId="1238" priority="18">
      <formula>F83&gt;0</formula>
    </cfRule>
    <cfRule type="expression" dxfId="1237" priority="19">
      <formula>F83&lt;0</formula>
    </cfRule>
  </conditionalFormatting>
  <conditionalFormatting sqref="F71:F82">
    <cfRule type="expression" dxfId="1236" priority="16">
      <formula>F71&gt;0</formula>
    </cfRule>
    <cfRule type="expression" dxfId="1235" priority="17">
      <formula>F71&lt;0</formula>
    </cfRule>
  </conditionalFormatting>
  <conditionalFormatting sqref="H71:H82">
    <cfRule type="expression" dxfId="1234" priority="14">
      <formula>H71&gt;0</formula>
    </cfRule>
    <cfRule type="expression" dxfId="1233" priority="15">
      <formula>H71&lt;0</formula>
    </cfRule>
  </conditionalFormatting>
  <conditionalFormatting sqref="F65:F70 H65:H70">
    <cfRule type="expression" dxfId="1232" priority="12">
      <formula>F65&gt;0</formula>
    </cfRule>
    <cfRule type="expression" dxfId="1231" priority="13">
      <formula>F65&lt;0</formula>
    </cfRule>
  </conditionalFormatting>
  <conditionalFormatting sqref="J67:K67">
    <cfRule type="expression" dxfId="1230" priority="10">
      <formula>J67&gt;0</formula>
    </cfRule>
    <cfRule type="expression" dxfId="1229" priority="11">
      <formula>J67&lt;0</formula>
    </cfRule>
  </conditionalFormatting>
  <conditionalFormatting sqref="J68:K74 K73:K131">
    <cfRule type="expression" dxfId="1228" priority="8">
      <formula>J68&gt;0</formula>
    </cfRule>
    <cfRule type="expression" dxfId="1227" priority="9">
      <formula>J68&lt;0</formula>
    </cfRule>
  </conditionalFormatting>
  <conditionalFormatting sqref="L67:L131">
    <cfRule type="expression" dxfId="1226" priority="4">
      <formula>L67&gt;0</formula>
    </cfRule>
    <cfRule type="expression" dxfId="1225" priority="5">
      <formula>L67&lt;0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26.41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42256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-4703.0200000000041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-6450.989999999998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-0.13244485031819864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29.051000000000002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28.786900000000003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28.522800000000004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28.258700000000001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27.994600000000002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27.730500000000003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27.4664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27.202300000000001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26.938200000000002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26.674099999999999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26.41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26.145900000000001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25.881799999999998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25.617699999999999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25.3536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25.089499999999997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24.825399999999998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24.561300000000003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24.2972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24.033100000000001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23.769000000000002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729</v>
      </c>
      <c r="S66" s="22" t="s">
        <v>728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1">C84*(E84-D84)</f>
        <v>-33.800000000000097</v>
      </c>
      <c r="G84" s="373">
        <f t="shared" ref="G84:G97" si="82">D84*C84</f>
        <v>3591.7999999999997</v>
      </c>
      <c r="H84" s="374">
        <f t="shared" ref="H84:H97" si="83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1"/>
        <v>85.200000000000387</v>
      </c>
      <c r="G85" s="373">
        <f t="shared" si="82"/>
        <v>3591.7999999999997</v>
      </c>
      <c r="H85" s="374">
        <f t="shared" si="83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1"/>
        <v>-136.80000000000021</v>
      </c>
      <c r="G86" s="373">
        <f t="shared" si="82"/>
        <v>3591.7999999999997</v>
      </c>
      <c r="H86" s="374">
        <f t="shared" si="83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1"/>
        <v>-147.56000000000029</v>
      </c>
      <c r="G87" s="373">
        <f t="shared" si="82"/>
        <v>4959.3599999999997</v>
      </c>
      <c r="H87" s="374">
        <f t="shared" si="83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1"/>
        <v>-49.199999999999591</v>
      </c>
      <c r="G88" s="373">
        <f t="shared" si="82"/>
        <v>8408.4</v>
      </c>
      <c r="H88" s="374">
        <f t="shared" si="83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1"/>
        <v>109.60000000000036</v>
      </c>
      <c r="G89" s="373">
        <f t="shared" si="82"/>
        <v>6994.4000000000005</v>
      </c>
      <c r="H89" s="374">
        <f t="shared" si="83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1"/>
        <v>-6.4000000000007162</v>
      </c>
      <c r="G90" s="373">
        <f t="shared" si="82"/>
        <v>6994.4000000000005</v>
      </c>
      <c r="H90" s="374">
        <f t="shared" si="83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1"/>
        <v>166.71999999999912</v>
      </c>
      <c r="G91" s="373">
        <f t="shared" si="82"/>
        <v>5554.880000000001</v>
      </c>
      <c r="H91" s="374">
        <f t="shared" si="83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1"/>
        <v>218.88000000000034</v>
      </c>
      <c r="G92" s="373">
        <f t="shared" si="82"/>
        <v>5544.32</v>
      </c>
      <c r="H92" s="374">
        <f t="shared" si="83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1"/>
        <v>298.88000000000034</v>
      </c>
      <c r="G93" s="373">
        <f t="shared" si="82"/>
        <v>5544.32</v>
      </c>
      <c r="H93" s="374">
        <f t="shared" si="83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1"/>
        <v>363.18000000000006</v>
      </c>
      <c r="G94" s="373">
        <f t="shared" si="82"/>
        <v>1845.42</v>
      </c>
      <c r="H94" s="374">
        <f t="shared" si="83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1"/>
        <v>329.12000000000035</v>
      </c>
      <c r="G95" s="373">
        <f t="shared" si="82"/>
        <v>5384.48</v>
      </c>
      <c r="H95" s="374">
        <f t="shared" si="83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1"/>
        <v>169.60000000000036</v>
      </c>
      <c r="G96" s="373">
        <f t="shared" si="82"/>
        <v>5384</v>
      </c>
      <c r="H96" s="374">
        <f t="shared" si="83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1"/>
        <v>474.7199999999998</v>
      </c>
      <c r="G97" s="373">
        <f t="shared" si="82"/>
        <v>5384.48</v>
      </c>
      <c r="H97" s="374">
        <f t="shared" si="83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4">C98*(E98-D98)</f>
        <v>588.31999999999994</v>
      </c>
      <c r="G98" s="373">
        <f t="shared" ref="G98:G111" si="85">D98*C98</f>
        <v>5384.48</v>
      </c>
      <c r="H98" s="374">
        <f t="shared" ref="H98:H140" si="86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4"/>
        <v>673.12000000000012</v>
      </c>
      <c r="G99" s="373">
        <f t="shared" si="85"/>
        <v>5384.48</v>
      </c>
      <c r="H99" s="374">
        <f t="shared" si="86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4"/>
        <v>597.9200000000003</v>
      </c>
      <c r="G100" s="373">
        <f t="shared" si="85"/>
        <v>5384.48</v>
      </c>
      <c r="H100" s="374">
        <f t="shared" si="86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4"/>
        <v>489.12000000000035</v>
      </c>
      <c r="G101" s="373">
        <f t="shared" si="85"/>
        <v>5384.48</v>
      </c>
      <c r="H101" s="374">
        <f t="shared" si="86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4"/>
        <v>409.12000000000035</v>
      </c>
      <c r="G102" s="373">
        <f t="shared" si="85"/>
        <v>5384.48</v>
      </c>
      <c r="H102" s="374">
        <f t="shared" si="86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4"/>
        <v>439.52</v>
      </c>
      <c r="G103" s="373">
        <f t="shared" si="85"/>
        <v>5384.48</v>
      </c>
      <c r="H103" s="374">
        <f t="shared" si="86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4"/>
        <v>369.12000000000035</v>
      </c>
      <c r="G104" s="373">
        <f t="shared" si="85"/>
        <v>5384.48</v>
      </c>
      <c r="H104" s="374">
        <f t="shared" si="86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4"/>
        <v>341.92000000000007</v>
      </c>
      <c r="G105" s="373">
        <f t="shared" si="85"/>
        <v>5384.48</v>
      </c>
      <c r="H105" s="374">
        <f t="shared" si="86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4"/>
        <v>442.72000000000048</v>
      </c>
      <c r="G106" s="373">
        <f t="shared" si="85"/>
        <v>5384.48</v>
      </c>
      <c r="H106" s="374">
        <f t="shared" si="86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4"/>
        <v>90.619999999999621</v>
      </c>
      <c r="G107" s="373">
        <f t="shared" si="85"/>
        <v>7821.38</v>
      </c>
      <c r="H107" s="374">
        <f t="shared" si="86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4"/>
        <v>51.480000000000103</v>
      </c>
      <c r="G108" s="373">
        <f t="shared" si="85"/>
        <v>8837.92</v>
      </c>
      <c r="H108" s="374">
        <f t="shared" si="86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4"/>
        <v>-376.80000000000007</v>
      </c>
      <c r="G109" s="373">
        <f t="shared" si="85"/>
        <v>10159.799999999999</v>
      </c>
      <c r="H109" s="374">
        <f t="shared" si="86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4"/>
        <v>-388.00000000000239</v>
      </c>
      <c r="G110" s="373">
        <f t="shared" si="85"/>
        <v>13408.000000000002</v>
      </c>
      <c r="H110" s="374">
        <f t="shared" si="86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4"/>
        <v>-262.9400000000004</v>
      </c>
      <c r="G111" s="373">
        <f t="shared" si="85"/>
        <v>13354.939999999999</v>
      </c>
      <c r="H111" s="374">
        <f t="shared" si="86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4"/>
        <v>-514.93999999999858</v>
      </c>
      <c r="G112" s="373">
        <f t="shared" ref="G112:G117" si="87">D112*C112</f>
        <v>13354.939999999999</v>
      </c>
      <c r="H112" s="374">
        <f t="shared" si="86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4"/>
        <v>-582.93999999999892</v>
      </c>
      <c r="G113" s="373">
        <f t="shared" si="87"/>
        <v>16522.939999999999</v>
      </c>
      <c r="H113" s="374">
        <f t="shared" si="86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4"/>
        <v>-292.93999999999801</v>
      </c>
      <c r="G114" s="373">
        <f t="shared" si="87"/>
        <v>16522.939999999999</v>
      </c>
      <c r="H114" s="374">
        <f t="shared" si="86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4"/>
        <v>-217.93999999999869</v>
      </c>
      <c r="G115" s="373">
        <f t="shared" si="87"/>
        <v>16522.939999999999</v>
      </c>
      <c r="H115" s="374">
        <f t="shared" si="86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4"/>
        <v>-92.93999999999869</v>
      </c>
      <c r="G116" s="373">
        <f t="shared" si="87"/>
        <v>16522.939999999999</v>
      </c>
      <c r="H116" s="374">
        <f t="shared" si="86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4"/>
        <v>-397.93999999999841</v>
      </c>
      <c r="G117" s="373">
        <f t="shared" si="87"/>
        <v>16522.939999999999</v>
      </c>
      <c r="H117" s="374">
        <f t="shared" si="86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4"/>
        <v>-27.939999999997411</v>
      </c>
      <c r="G118" s="373">
        <f t="shared" ref="G118:G140" si="88">D118*C118</f>
        <v>16522.939999999999</v>
      </c>
      <c r="H118" s="374">
        <f t="shared" si="86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4"/>
        <v>-142.9399999999994</v>
      </c>
      <c r="G119" s="373">
        <f t="shared" si="88"/>
        <v>16522.939999999999</v>
      </c>
      <c r="H119" s="374">
        <f t="shared" si="86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4"/>
        <v>-357.93999999999926</v>
      </c>
      <c r="G120" s="373">
        <f t="shared" si="88"/>
        <v>16522.939999999999</v>
      </c>
      <c r="H120" s="374">
        <f t="shared" si="86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4"/>
        <v>-442.94000000000011</v>
      </c>
      <c r="G121" s="373">
        <f t="shared" si="88"/>
        <v>16522.939999999999</v>
      </c>
      <c r="H121" s="374">
        <f t="shared" si="86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4"/>
        <v>-542.93999999999801</v>
      </c>
      <c r="G122" s="373">
        <f t="shared" si="88"/>
        <v>16522.939999999999</v>
      </c>
      <c r="H122" s="374">
        <f t="shared" si="86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4"/>
        <v>-224.94000000000014</v>
      </c>
      <c r="G123" s="373">
        <f t="shared" si="88"/>
        <v>16474.939999999999</v>
      </c>
      <c r="H123" s="374">
        <f t="shared" si="86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4"/>
        <v>-139.93999999999929</v>
      </c>
      <c r="G124" s="373">
        <f t="shared" si="88"/>
        <v>16474.939999999999</v>
      </c>
      <c r="H124" s="374">
        <f t="shared" si="86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4"/>
        <v>-847.93799999999919</v>
      </c>
      <c r="G125" s="373">
        <f t="shared" si="88"/>
        <v>19639.937999999998</v>
      </c>
      <c r="H125" s="374">
        <f t="shared" si="86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4"/>
        <v>-833.93799999999771</v>
      </c>
      <c r="G126" s="373">
        <f t="shared" si="88"/>
        <v>22757.937999999998</v>
      </c>
      <c r="H126" s="374">
        <f t="shared" si="86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4"/>
        <v>-840.93799999999885</v>
      </c>
      <c r="G127" s="373">
        <f t="shared" si="88"/>
        <v>22757.937999999998</v>
      </c>
      <c r="H127" s="374">
        <f t="shared" si="86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4"/>
        <v>-700.9379999999968</v>
      </c>
      <c r="G128" s="373">
        <f t="shared" si="88"/>
        <v>22757.937999999998</v>
      </c>
      <c r="H128" s="374">
        <f t="shared" si="86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4"/>
        <v>-1125.9439999999984</v>
      </c>
      <c r="G129" s="373">
        <f t="shared" si="88"/>
        <v>25837.944</v>
      </c>
      <c r="H129" s="374">
        <f t="shared" si="86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4"/>
        <v>-1205.9439999999995</v>
      </c>
      <c r="G130" s="373">
        <f t="shared" si="88"/>
        <v>25837.944</v>
      </c>
      <c r="H130" s="374">
        <f t="shared" si="86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4"/>
        <v>-965.94399999999894</v>
      </c>
      <c r="G131" s="373">
        <f t="shared" si="88"/>
        <v>25837.944</v>
      </c>
      <c r="H131" s="374">
        <f t="shared" si="86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4"/>
        <v>-1477.9439999999995</v>
      </c>
      <c r="G132" s="373">
        <f t="shared" si="88"/>
        <v>25837.944</v>
      </c>
      <c r="H132" s="374">
        <f t="shared" si="86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4"/>
        <v>-1773.936000000002</v>
      </c>
      <c r="G133" s="373">
        <f t="shared" si="88"/>
        <v>28845.936000000002</v>
      </c>
      <c r="H133" s="374">
        <f t="shared" si="86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4"/>
        <v>-1935.9360000000017</v>
      </c>
      <c r="G134" s="373">
        <f t="shared" si="88"/>
        <v>28845.936000000002</v>
      </c>
      <c r="H134" s="374">
        <f t="shared" si="86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4"/>
        <v>-1989.9360000000006</v>
      </c>
      <c r="G135" s="373">
        <f t="shared" si="88"/>
        <v>28845.936000000002</v>
      </c>
      <c r="H135" s="374">
        <f t="shared" si="86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4"/>
        <v>-2133.9360000000006</v>
      </c>
      <c r="G136" s="373">
        <f t="shared" si="88"/>
        <v>28845.936000000002</v>
      </c>
      <c r="H136" s="374">
        <f t="shared" si="86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4"/>
        <v>-2505.9399999999991</v>
      </c>
      <c r="G137" s="373">
        <f t="shared" si="88"/>
        <v>31785.94</v>
      </c>
      <c r="H137" s="374">
        <f t="shared" si="86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4"/>
        <v>-2945.94</v>
      </c>
      <c r="G138" s="373">
        <f t="shared" si="88"/>
        <v>31785.94</v>
      </c>
      <c r="H138" s="374">
        <f t="shared" si="86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4"/>
        <v>-2415.9399999999991</v>
      </c>
      <c r="G139" s="373">
        <f t="shared" si="88"/>
        <v>31785.94</v>
      </c>
      <c r="H139" s="374">
        <f t="shared" si="86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4"/>
        <v>-2785.94</v>
      </c>
      <c r="G140" s="373">
        <f t="shared" si="88"/>
        <v>31785.94</v>
      </c>
      <c r="H140" s="374">
        <f t="shared" si="86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9">C141*(E141-D141)</f>
        <v>-1145.9399999999996</v>
      </c>
      <c r="G141" s="373">
        <f t="shared" ref="G141:G146" si="90">D141*C141</f>
        <v>31785.94</v>
      </c>
      <c r="H141" s="374">
        <f t="shared" ref="H141:H146" si="91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9"/>
        <v>-520.01099999999701</v>
      </c>
      <c r="G142" s="373">
        <f t="shared" si="90"/>
        <v>28654.010999999999</v>
      </c>
      <c r="H142" s="374">
        <f t="shared" si="91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9"/>
        <v>-783.99999999999886</v>
      </c>
      <c r="G143" s="373">
        <f t="shared" si="90"/>
        <v>31764</v>
      </c>
      <c r="H143" s="374">
        <f t="shared" si="91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9"/>
        <v>350.64000000000027</v>
      </c>
      <c r="G144" s="373">
        <f t="shared" si="90"/>
        <v>15759.359999999999</v>
      </c>
      <c r="H144" s="374">
        <f t="shared" si="91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9"/>
        <v>-398.86400000000037</v>
      </c>
      <c r="G145" s="373">
        <f t="shared" si="90"/>
        <v>25214.864000000001</v>
      </c>
      <c r="H145" s="374">
        <f t="shared" si="91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9"/>
        <v>1280.8600000000013</v>
      </c>
      <c r="G146" s="373">
        <f t="shared" si="90"/>
        <v>12271.14</v>
      </c>
      <c r="H146" s="374">
        <f t="shared" si="91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2">C147*(E147-D147)</f>
        <v>648.8599999999991</v>
      </c>
      <c r="G147" s="373">
        <f t="shared" ref="G147:G153" si="93">D147*C147</f>
        <v>12271.14</v>
      </c>
      <c r="H147" s="374">
        <f t="shared" ref="H147:H153" si="94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2"/>
        <v>1108.8599999999985</v>
      </c>
      <c r="G148" s="373">
        <f t="shared" si="93"/>
        <v>12211.14</v>
      </c>
      <c r="H148" s="374">
        <f t="shared" si="94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2"/>
        <v>1467.7889999999991</v>
      </c>
      <c r="G149" s="373">
        <f t="shared" si="93"/>
        <v>8789.2109999999993</v>
      </c>
      <c r="H149" s="374">
        <f t="shared" si="94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2"/>
        <v>1645.7100000000005</v>
      </c>
      <c r="G150" s="373">
        <f t="shared" si="93"/>
        <v>5310.29</v>
      </c>
      <c r="H150" s="374">
        <f t="shared" si="94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2"/>
        <v>1537.7099999999996</v>
      </c>
      <c r="G151" s="373">
        <f t="shared" si="93"/>
        <v>8728.2900000000009</v>
      </c>
      <c r="H151" s="374">
        <f t="shared" si="94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2"/>
        <v>1754.0499999999997</v>
      </c>
      <c r="G152" s="373">
        <f t="shared" si="93"/>
        <v>1717.95</v>
      </c>
      <c r="H152" s="374">
        <f t="shared" si="94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2"/>
        <v>1742.0399999999997</v>
      </c>
      <c r="G153" s="373">
        <f t="shared" si="93"/>
        <v>8673.9599999999991</v>
      </c>
      <c r="H153" s="374">
        <f t="shared" si="94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5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5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5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6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5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6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5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6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5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6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5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6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5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6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5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6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5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6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5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6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5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6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5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6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5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6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5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6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5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6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5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6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5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6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5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5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5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5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4">
    <cfRule type="expression" dxfId="1157" priority="5">
      <formula>K61&gt;0</formula>
    </cfRule>
    <cfRule type="expression" dxfId="1156" priority="6">
      <formula>K61&lt;0</formula>
    </cfRule>
  </conditionalFormatting>
  <conditionalFormatting sqref="F61:F68">
    <cfRule type="expression" dxfId="1155" priority="3">
      <formula>F61&gt;0</formula>
    </cfRule>
    <cfRule type="expression" dxfId="1154" priority="4">
      <formula>F61&lt;0</formula>
    </cfRule>
  </conditionalFormatting>
  <conditionalFormatting sqref="H61:H68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223.14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6694.2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1239.3699999999999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1014.5999999999995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0.17863934079864768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245.45400000000001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243.2226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240.99119999999999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238.75980000000001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236.5284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234.297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232.06559999999999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229.83419999999998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227.6028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225.37139999999999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223.14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220.90859999999998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218.67719999999997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216.44579999999999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214.21439999999998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211.98299999999998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209.75159999999997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207.52019999999999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205.28880000000001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203.0574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200.82599999999999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97.5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9750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-30.179999999998472</v>
      </c>
      <c r="R7">
        <v>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-30.179999999998472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-3.08583277608372E-3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107.25000000000001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106.27500000000001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105.30000000000001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104.325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103.35000000000001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102.375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101.4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100.425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99.45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98.474999999999994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97.5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96.525000000000006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95.55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94.575000000000003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93.6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92.625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91.649999999999991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90.675000000000011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89.7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88.725000000000009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87.75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187.22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3744.4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906.32000000000062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763.29000000000042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0.25604221246448489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2.670654844567888E-3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823</v>
      </c>
      <c r="Q17" s="692" t="s">
        <v>824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205.94200000000001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204.06980000000001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202.19760000000002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200.3254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198.45320000000001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196.58100000000002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194.7088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192.8366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190.96440000000001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189.09219999999999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187.22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185.34780000000001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183.47559999999999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181.60339999999999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179.7312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177.85899999999998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175.98679999999999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174.1146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172.2424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170.37020000000001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168.49799999999999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75.05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3002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254.42999999999938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128.5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4.4718983817643991E-2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82.555000000000007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81.804500000000004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81.054000000000002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80.3035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79.552999999999997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78.802499999999995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78.052000000000007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77.301500000000004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76.551000000000002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75.8005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75.05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74.299499999999995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73.548999999999992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72.79849999999999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72.047999999999988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71.297499999999999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70.546999999999997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69.796499999999995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69.046000000000006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68.295500000000004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67.545000000000002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71.05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10657.5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-419.81999999999971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-419.81999999999971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-3.7899058617066196E-2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835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837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842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78.155000000000001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77.444500000000005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76.734000000000009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76.023499999999999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75.313000000000002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74.602500000000006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73.891999999999996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73.1815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72.471000000000004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71.760499999999993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70.339500000000001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69.628999999999991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68.918499999999995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68.207999999999998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67.497499999999988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66.786999999999992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66.076499999999996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65.366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64.655500000000004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63.945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830</v>
      </c>
      <c r="V1" s="749" t="s">
        <v>779</v>
      </c>
      <c r="W1" s="749" t="s">
        <v>829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831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23.41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11705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1416.5200000000004</v>
      </c>
      <c r="R7">
        <v>500</v>
      </c>
      <c r="T7" s="729" t="s">
        <v>817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-35.739999999997963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-3.0441011384289211E-3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806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2.5630072618539085E-2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832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815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817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814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817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833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815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816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793</v>
      </c>
      <c r="U39" s="734" t="s">
        <v>807</v>
      </c>
      <c r="V39" s="729" t="s">
        <v>797</v>
      </c>
      <c r="W39" s="729" t="s">
        <v>834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25.751000000000001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25.516900000000003</v>
      </c>
      <c r="Q42" s="2"/>
      <c r="T42" s="736" t="s">
        <v>814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25.282800000000002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25.0487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24.814600000000002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24.580500000000001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24.346400000000003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24.112300000000001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23.8782</v>
      </c>
      <c r="Q49" s="2"/>
      <c r="T49" s="729" t="s">
        <v>783</v>
      </c>
      <c r="U49" s="731">
        <v>20</v>
      </c>
      <c r="V49" s="729" t="s">
        <v>822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23.644100000000002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23.41</v>
      </c>
      <c r="Q51" s="2"/>
      <c r="T51" s="729" t="s">
        <v>818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1"/>
        <v>23.175899999999999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22.941800000000001</v>
      </c>
      <c r="Q53" s="2"/>
      <c r="T53" s="729" t="s">
        <v>816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22.707699999999999</v>
      </c>
      <c r="T54" s="729" t="s">
        <v>819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22.473599999999998</v>
      </c>
      <c r="T55" s="729" t="s">
        <v>820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22.2395</v>
      </c>
      <c r="T56" s="740" t="s">
        <v>821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22.005399999999998</v>
      </c>
      <c r="T57" s="736" t="s">
        <v>814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21.7713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21.537200000000002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21.303100000000001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21.068999999999999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811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809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808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810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7">C68*(E68-D68)</f>
        <v>-30.999999999999872</v>
      </c>
      <c r="G68" s="373">
        <f t="shared" ref="G68:G73" si="28">D68*C68</f>
        <v>2500</v>
      </c>
      <c r="H68" s="374">
        <f t="shared" ref="H68:H73" si="29">(E68-D68)/D68</f>
        <v>-1.2399999999999949E-2</v>
      </c>
      <c r="I68" s="373"/>
      <c r="T68" s="730" t="s">
        <v>812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7"/>
        <v>26.000000000000156</v>
      </c>
      <c r="G69" s="373">
        <f t="shared" si="28"/>
        <v>2500</v>
      </c>
      <c r="H69" s="374">
        <f t="shared" si="29"/>
        <v>1.0400000000000062E-2</v>
      </c>
      <c r="I69" s="373"/>
      <c r="T69" s="730" t="s">
        <v>813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7"/>
        <v>157.00000000000003</v>
      </c>
      <c r="G70" s="373">
        <f t="shared" si="28"/>
        <v>2500</v>
      </c>
      <c r="H70" s="374">
        <f t="shared" si="29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7"/>
        <v>46.999999999999886</v>
      </c>
      <c r="G71" s="373">
        <f t="shared" si="28"/>
        <v>2500</v>
      </c>
      <c r="H71" s="374">
        <f t="shared" si="29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7"/>
        <v>69.000000000000128</v>
      </c>
      <c r="G72" s="373">
        <f t="shared" si="28"/>
        <v>2500</v>
      </c>
      <c r="H72" s="374">
        <f t="shared" si="29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7"/>
        <v>148.00000000000006</v>
      </c>
      <c r="G73" s="373">
        <f t="shared" si="28"/>
        <v>2500</v>
      </c>
      <c r="H73" s="374">
        <f t="shared" si="29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0">C74*(E74-D74)</f>
        <v>428.00000000000011</v>
      </c>
      <c r="G74" s="373">
        <f t="shared" ref="G74:G80" si="31">D74*C74</f>
        <v>2500</v>
      </c>
      <c r="H74" s="374">
        <f t="shared" ref="H74:H80" si="32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0"/>
        <v>368</v>
      </c>
      <c r="G75" s="373">
        <f t="shared" si="31"/>
        <v>2500</v>
      </c>
      <c r="H75" s="374">
        <f t="shared" si="32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0"/>
        <v>401.00000000000017</v>
      </c>
      <c r="G76" s="373">
        <f t="shared" si="31"/>
        <v>2500</v>
      </c>
      <c r="H76" s="374">
        <f t="shared" si="32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0"/>
        <v>389.00000000000006</v>
      </c>
      <c r="G77" s="373">
        <f t="shared" si="31"/>
        <v>2500</v>
      </c>
      <c r="H77" s="374">
        <f t="shared" si="32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0"/>
        <v>362.99999999999989</v>
      </c>
      <c r="G78" s="373">
        <f t="shared" si="31"/>
        <v>2500</v>
      </c>
      <c r="H78" s="374">
        <f t="shared" si="32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0"/>
        <v>434</v>
      </c>
      <c r="G79" s="373">
        <f t="shared" si="31"/>
        <v>2500</v>
      </c>
      <c r="H79" s="374">
        <f t="shared" si="32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0"/>
        <v>200</v>
      </c>
      <c r="G80" s="373">
        <f t="shared" si="31"/>
        <v>2500</v>
      </c>
      <c r="H80" s="374">
        <f t="shared" si="32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3">C85*(E85-D85)</f>
        <v>-9.9999999999999645</v>
      </c>
      <c r="G85" s="256">
        <f t="shared" ref="G85:G90" si="34">D85*C85</f>
        <v>1287</v>
      </c>
      <c r="H85" s="270">
        <f t="shared" ref="H85:H90" si="35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3"/>
        <v>-45.999999999999908</v>
      </c>
      <c r="G86" s="256">
        <f t="shared" si="34"/>
        <v>1287</v>
      </c>
      <c r="H86" s="270">
        <f t="shared" si="35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3"/>
        <v>-82.000000000000028</v>
      </c>
      <c r="G87" s="256">
        <f t="shared" si="34"/>
        <v>2496</v>
      </c>
      <c r="H87" s="270">
        <f t="shared" si="35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3"/>
        <v>-99.000000000000028</v>
      </c>
      <c r="G88" s="256">
        <f t="shared" si="34"/>
        <v>3720</v>
      </c>
      <c r="H88" s="270">
        <f t="shared" si="35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3"/>
        <v>-121.50000000000034</v>
      </c>
      <c r="G89" s="256">
        <f t="shared" si="34"/>
        <v>3720</v>
      </c>
      <c r="H89" s="270">
        <f t="shared" si="35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3"/>
        <v>-50.999999999999979</v>
      </c>
      <c r="G90" s="256">
        <f t="shared" si="34"/>
        <v>3720</v>
      </c>
      <c r="H90" s="270">
        <f t="shared" si="35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6">C91*(E91-D91)</f>
        <v>13.499999999999979</v>
      </c>
      <c r="G91" s="256">
        <f t="shared" ref="G91:G102" si="37">D91*C91</f>
        <v>3720</v>
      </c>
      <c r="H91" s="270">
        <f t="shared" ref="H91:H102" si="38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6"/>
        <v>40.499999999999936</v>
      </c>
      <c r="G92" s="256">
        <f t="shared" si="37"/>
        <v>3720</v>
      </c>
      <c r="H92" s="270">
        <f t="shared" si="38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6"/>
        <v>7.5000000000001066</v>
      </c>
      <c r="G93" s="256">
        <f t="shared" si="37"/>
        <v>3720</v>
      </c>
      <c r="H93" s="270">
        <f t="shared" si="38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6"/>
        <v>-33.000000000000362</v>
      </c>
      <c r="G94" s="256">
        <f t="shared" si="37"/>
        <v>3720</v>
      </c>
      <c r="H94" s="270">
        <f t="shared" si="38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6"/>
        <v>-211.50000000000003</v>
      </c>
      <c r="G95" s="256">
        <f t="shared" si="37"/>
        <v>3720</v>
      </c>
      <c r="H95" s="270">
        <f t="shared" si="38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6"/>
        <v>-144.00000000000011</v>
      </c>
      <c r="G96" s="256">
        <f t="shared" si="37"/>
        <v>3720</v>
      </c>
      <c r="H96" s="270">
        <f t="shared" si="38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6"/>
        <v>-73.500000000000298</v>
      </c>
      <c r="G97" s="256">
        <f t="shared" si="37"/>
        <v>3720</v>
      </c>
      <c r="H97" s="270">
        <f t="shared" si="38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6"/>
        <v>-104.53499999999991</v>
      </c>
      <c r="G98" s="256">
        <f t="shared" si="37"/>
        <v>3694.0349999999999</v>
      </c>
      <c r="H98" s="270">
        <f t="shared" si="38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6"/>
        <v>-164.53499999999968</v>
      </c>
      <c r="G99" s="256">
        <f t="shared" si="37"/>
        <v>3694.0349999999999</v>
      </c>
      <c r="H99" s="270">
        <f t="shared" si="38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6"/>
        <v>8.2949999999998525</v>
      </c>
      <c r="G100" s="256">
        <f t="shared" si="37"/>
        <v>3639.7050000000004</v>
      </c>
      <c r="H100" s="270">
        <f t="shared" si="38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6"/>
        <v>69.794999999999874</v>
      </c>
      <c r="G101" s="256">
        <f t="shared" si="37"/>
        <v>3639.7050000000004</v>
      </c>
      <c r="H101" s="270">
        <f t="shared" si="38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6"/>
        <v>589.25999999999976</v>
      </c>
      <c r="G102" s="256">
        <f t="shared" si="37"/>
        <v>2250.7400000000002</v>
      </c>
      <c r="H102" s="270">
        <f t="shared" si="38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802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67.58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10137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-1091.08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-1091.08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-9.7174227472550959E-2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9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7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74.338000000000008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5">O42*$Q$4</f>
        <v>73.662199999999999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5"/>
        <v>72.986400000000003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5"/>
        <v>72.310600000000008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5"/>
        <v>71.634799999999998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5"/>
        <v>70.959000000000003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5"/>
        <v>70.283199999999994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5"/>
        <v>69.607399999999998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5"/>
        <v>68.931600000000003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5"/>
        <v>68.255799999999994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5"/>
        <v>67.58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5"/>
        <v>66.904200000000003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5"/>
        <v>66.228399999999993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5"/>
        <v>65.552599999999998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5"/>
        <v>64.876800000000003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5"/>
        <v>64.200999999999993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5"/>
        <v>63.525199999999998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5"/>
        <v>62.849400000000003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5"/>
        <v>62.1736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5"/>
        <v>61.497799999999998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5"/>
        <v>60.822000000000003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58.57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4685.6000000000004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2236.1300000000019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631.55000000000018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0.15578248911582249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843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64.427000000000007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63.841300000000004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63.255600000000001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62.669900000000005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62.084200000000003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61.4985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60.912800000000004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60.327100000000002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59.741399999999999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59.155700000000003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58.57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57.984299999999998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57.398600000000002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56.812899999999999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56.227199999999996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55.641500000000001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55.055799999999998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54.470100000000002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53.884399999999999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53.298700000000004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52.713000000000001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60.72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3036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1415.5099999999984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192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6.7510548523206745E-2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66.792000000000002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66.18480000000001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65.577600000000004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64.970399999999998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64.363200000000006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63.756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63.148800000000001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62.541600000000003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61.934399999999997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61.327199999999998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60.72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60.1128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59.505600000000001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58.898399999999995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58.291199999999996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57.683999999999997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57.076799999999999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56.4696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55.862400000000001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55.255200000000002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54.648000000000003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2">
      <formula>Q7&gt;0</formula>
    </cfRule>
    <cfRule type="expression" dxfId="449" priority="63">
      <formula>Q7&lt;0</formula>
    </cfRule>
  </conditionalFormatting>
  <conditionalFormatting sqref="Q8">
    <cfRule type="expression" dxfId="448" priority="60">
      <formula>Q8&gt;0</formula>
    </cfRule>
    <cfRule type="expression" dxfId="447" priority="61">
      <formula>Q8&lt;0</formula>
    </cfRule>
  </conditionalFormatting>
  <conditionalFormatting sqref="F26:F43">
    <cfRule type="expression" dxfId="446" priority="44">
      <formula>F26&gt;0</formula>
    </cfRule>
    <cfRule type="expression" dxfId="445" priority="45">
      <formula>F26&lt;0</formula>
    </cfRule>
  </conditionalFormatting>
  <conditionalFormatting sqref="H45 H47:H48 H50:H51 H53 H26:H43">
    <cfRule type="expression" dxfId="444" priority="42">
      <formula>H26&gt;0</formula>
    </cfRule>
    <cfRule type="expression" dxfId="443" priority="43">
      <formula>H26&lt;0</formula>
    </cfRule>
  </conditionalFormatting>
  <conditionalFormatting sqref="J29">
    <cfRule type="expression" dxfId="442" priority="40">
      <formula>J29&gt;0</formula>
    </cfRule>
    <cfRule type="expression" dxfId="441" priority="41">
      <formula>J29&lt;0</formula>
    </cfRule>
  </conditionalFormatting>
  <conditionalFormatting sqref="J30:J35">
    <cfRule type="expression" dxfId="440" priority="38">
      <formula>J30&gt;0</formula>
    </cfRule>
    <cfRule type="expression" dxfId="439" priority="39">
      <formula>J30&lt;0</formula>
    </cfRule>
  </conditionalFormatting>
  <conditionalFormatting sqref="J36:J37">
    <cfRule type="expression" dxfId="438" priority="36">
      <formula>J36&gt;0</formula>
    </cfRule>
    <cfRule type="expression" dxfId="437" priority="37">
      <formula>J36&lt;0</formula>
    </cfRule>
  </conditionalFormatting>
  <conditionalFormatting sqref="J38:J45 J48 J51">
    <cfRule type="expression" dxfId="436" priority="34">
      <formula>J38&gt;0</formula>
    </cfRule>
    <cfRule type="expression" dxfId="435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31">
      <formula>M59&gt;0</formula>
    </cfRule>
    <cfRule type="expression" dxfId="433" priority="32">
      <formula>M59&lt;0</formula>
    </cfRule>
  </conditionalFormatting>
  <conditionalFormatting sqref="Q10">
    <cfRule type="expression" dxfId="432" priority="29">
      <formula>Q10&gt;0</formula>
    </cfRule>
    <cfRule type="expression" dxfId="431" priority="30">
      <formula>Q10&lt;0</formula>
    </cfRule>
  </conditionalFormatting>
  <conditionalFormatting sqref="F84:F103">
    <cfRule type="expression" dxfId="430" priority="27">
      <formula>F84&gt;0</formula>
    </cfRule>
    <cfRule type="expression" dxfId="429" priority="28">
      <formula>F84&lt;0</formula>
    </cfRule>
  </conditionalFormatting>
  <conditionalFormatting sqref="H107:H108 H110:H111 H113 H84:H103">
    <cfRule type="expression" dxfId="428" priority="25">
      <formula>H84&gt;0</formula>
    </cfRule>
    <cfRule type="expression" dxfId="427" priority="26">
      <formula>H84&lt;0</formula>
    </cfRule>
  </conditionalFormatting>
  <conditionalFormatting sqref="J89">
    <cfRule type="expression" dxfId="426" priority="23">
      <formula>J89&gt;0</formula>
    </cfRule>
    <cfRule type="expression" dxfId="425" priority="24">
      <formula>J89&lt;0</formula>
    </cfRule>
  </conditionalFormatting>
  <conditionalFormatting sqref="J90:J95">
    <cfRule type="expression" dxfId="424" priority="21">
      <formula>J90&gt;0</formula>
    </cfRule>
    <cfRule type="expression" dxfId="423" priority="22">
      <formula>J90&lt;0</formula>
    </cfRule>
  </conditionalFormatting>
  <conditionalFormatting sqref="J96:J97">
    <cfRule type="expression" dxfId="422" priority="19">
      <formula>J96&gt;0</formula>
    </cfRule>
    <cfRule type="expression" dxfId="421" priority="20">
      <formula>J96&lt;0</formula>
    </cfRule>
  </conditionalFormatting>
  <conditionalFormatting sqref="J98:J104 J108 J111">
    <cfRule type="expression" dxfId="420" priority="17">
      <formula>J98&gt;0</formula>
    </cfRule>
    <cfRule type="expression" dxfId="419" priority="18">
      <formula>J98&lt;0</formula>
    </cfRule>
  </conditionalFormatting>
  <conditionalFormatting sqref="J25">
    <cfRule type="expression" dxfId="418" priority="13">
      <formula>J25&gt;0</formula>
    </cfRule>
    <cfRule type="expression" dxfId="417" priority="14">
      <formula>J25&lt;0</formula>
    </cfRule>
  </conditionalFormatting>
  <conditionalFormatting sqref="F105:F106">
    <cfRule type="expression" dxfId="416" priority="11">
      <formula>F105&gt;0</formula>
    </cfRule>
    <cfRule type="expression" dxfId="415" priority="12">
      <formula>F105&lt;0</formula>
    </cfRule>
  </conditionalFormatting>
  <conditionalFormatting sqref="H105:H106">
    <cfRule type="expression" dxfId="414" priority="9">
      <formula>H105&gt;0</formula>
    </cfRule>
    <cfRule type="expression" dxfId="413" priority="10">
      <formula>H105&lt;0</formula>
    </cfRule>
  </conditionalFormatting>
  <conditionalFormatting sqref="J105">
    <cfRule type="expression" dxfId="412" priority="7">
      <formula>J105&gt;0</formula>
    </cfRule>
    <cfRule type="expression" dxfId="411" priority="8">
      <formula>J105&lt;0</formula>
    </cfRule>
  </conditionalFormatting>
  <conditionalFormatting sqref="J106">
    <cfRule type="expression" dxfId="410" priority="5">
      <formula>J106&gt;0</formula>
    </cfRule>
    <cfRule type="expression" dxfId="409" priority="6">
      <formula>J106&lt;0</formula>
    </cfRule>
  </conditionalFormatting>
  <conditionalFormatting sqref="F24:F25">
    <cfRule type="expression" dxfId="408" priority="3">
      <formula>F24&gt;0</formula>
    </cfRule>
    <cfRule type="expression" dxfId="407" priority="4">
      <formula>F24&lt;0</formula>
    </cfRule>
  </conditionalFormatting>
  <conditionalFormatting sqref="H24:H25">
    <cfRule type="expression" dxfId="406" priority="1">
      <formula>H24&gt;0</formula>
    </cfRule>
    <cfRule type="expression" dxfId="405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31.79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13987.6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-1473.6499999999965</v>
      </c>
      <c r="R7" s="29">
        <v>43076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-1548.6699999999964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-9.9680940148439534E-2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2" si="4">C22*(E22-D22)</f>
        <v>-10.999999999999943</v>
      </c>
      <c r="G22" s="39">
        <f t="shared" ref="G22:G32" si="5">D22*C22</f>
        <v>2249</v>
      </c>
      <c r="H22" s="227">
        <f t="shared" ref="H22:H32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8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34.969000000000001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34.6511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34.333199999999998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34.015300000000003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33.697400000000002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33.3795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33.061599999999999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32.743699999999997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32.425800000000002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32.107900000000001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31.79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31.472099999999998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31.154199999999999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30.836299999999998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30.5184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30.200499999999998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29.882599999999996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29.564700000000002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29.2468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28.928899999999999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28.611000000000001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20.621299999999991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14.32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2864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4124.2599999999984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-1260.2599999999984</v>
      </c>
      <c r="R7">
        <v>200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-1260.2599999999984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-0.30557239359303218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0" si="9">C37*(E37-D37)</f>
        <v>-1434.58</v>
      </c>
      <c r="G37" s="39">
        <f t="shared" ref="G37:G40" si="10">D37*C37</f>
        <v>5505.78</v>
      </c>
      <c r="H37" s="228">
        <f t="shared" ref="H37:H40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836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9"/>
        <v>-1072.2600000000004</v>
      </c>
      <c r="G40" s="39">
        <f t="shared" si="10"/>
        <v>4124.26</v>
      </c>
      <c r="H40" s="228">
        <f t="shared" si="11"/>
        <v>-0.25998845853559188</v>
      </c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15.752000000000002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15.608800000000002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15.465600000000002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15.322400000000002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15.179200000000002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15.036000000000001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14.892800000000001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14.749600000000001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14.606400000000001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14.463200000000001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14.32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14.1768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14.0336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13.8904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13.747199999999999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13.603999999999999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13.460799999999999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13.317600000000001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13.1744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13.0312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12.888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73.290000000000006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7329.0000000000009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148.38999999999851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-510.27999999999975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-6.5092712596054703E-2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828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839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80.619000000000014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79.886100000000013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79.153200000000012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78.420300000000012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77.687400000000011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76.95450000000001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76.221600000000009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75.488700000000009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74.755800000000008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74.022900000000007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73.290000000000006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72.557100000000005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71.824200000000005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71.091300000000004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70.358400000000003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69.625500000000002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68.892600000000002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68.159700000000015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67.426800000000014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66.693900000000014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65.961000000000013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57.41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5741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270.08999999999924</v>
      </c>
      <c r="R7" s="29">
        <v>43076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220.13999999999942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3.9874222494321425E-2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87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63.151000000000003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62.576900000000002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62.002800000000001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61.428699999999999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60.854599999999998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60.280499999999996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59.706399999999995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826</v>
      </c>
      <c r="J49" s="39">
        <v>-948</v>
      </c>
      <c r="K49" s="39">
        <v>46.9</v>
      </c>
      <c r="O49" s="81">
        <v>1.03</v>
      </c>
      <c r="P49" s="81">
        <f t="shared" si="16"/>
        <v>59.132300000000001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58.558199999999999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841</v>
      </c>
      <c r="J51" s="39">
        <v>-829</v>
      </c>
      <c r="K51" s="39"/>
      <c r="O51" s="81">
        <v>1.01</v>
      </c>
      <c r="P51" s="81">
        <f t="shared" si="16"/>
        <v>57.984099999999998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57.41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56.835899999999995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56.261799999999994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55.687699999999992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55.113599999999998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54.539499999999997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53.965399999999995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53.391300000000001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52.8172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52.243099999999998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51.668999999999997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2017-12-08T00:02:14Z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