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0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1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4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5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74" l="1"/>
  <c r="K2" i="45"/>
  <c r="D534" i="38"/>
  <c r="E534" i="38"/>
  <c r="G534" i="38"/>
  <c r="H534" i="38"/>
  <c r="K534" i="38"/>
  <c r="L534" i="38"/>
  <c r="M534" i="38"/>
  <c r="T534" i="38" s="1"/>
  <c r="R534" i="38"/>
  <c r="U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O534" i="38" l="1"/>
  <c r="P534" i="38" s="1"/>
  <c r="N534" i="38"/>
  <c r="V534" i="38"/>
  <c r="W534" i="38" s="1"/>
  <c r="F67" i="51"/>
  <c r="G67" i="51"/>
  <c r="H67" i="51"/>
  <c r="K9" i="51"/>
  <c r="F66" i="51"/>
  <c r="G66" i="51"/>
  <c r="H66" i="51"/>
  <c r="K8" i="51"/>
  <c r="D533" i="38" l="1"/>
  <c r="E533" i="38"/>
  <c r="G533" i="38"/>
  <c r="H533" i="38"/>
  <c r="K533" i="38"/>
  <c r="L533" i="38"/>
  <c r="V533" i="38" s="1"/>
  <c r="M533" i="38"/>
  <c r="T533" i="38" s="1"/>
  <c r="N533" i="38"/>
  <c r="R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W533" i="38" l="1"/>
  <c r="O533" i="38"/>
  <c r="D532" i="38"/>
  <c r="E532" i="38"/>
  <c r="G532" i="38"/>
  <c r="H532" i="38"/>
  <c r="K532" i="38"/>
  <c r="L532" i="38"/>
  <c r="M532" i="38"/>
  <c r="T532" i="38" s="1"/>
  <c r="R532" i="38"/>
  <c r="P533" i="38" l="1"/>
  <c r="O532" i="38"/>
  <c r="P532" i="38" s="1"/>
  <c r="U532" i="38"/>
  <c r="U533" i="38"/>
  <c r="V532" i="38"/>
  <c r="N532" i="38"/>
  <c r="W532" i="38" s="1"/>
  <c r="F7" i="46"/>
  <c r="F31" i="46"/>
  <c r="H31" i="46"/>
  <c r="G31" i="46"/>
  <c r="K3" i="46"/>
  <c r="D531" i="38"/>
  <c r="U531" i="38" s="1"/>
  <c r="E531" i="38"/>
  <c r="G531" i="38"/>
  <c r="H531" i="38"/>
  <c r="K531" i="38"/>
  <c r="L531" i="38" s="1"/>
  <c r="O531" i="38" s="1"/>
  <c r="P531" i="38" s="1"/>
  <c r="M531" i="38"/>
  <c r="T531" i="38" s="1"/>
  <c r="R531" i="38"/>
  <c r="N531" i="38" l="1"/>
  <c r="V531" i="38"/>
  <c r="W531" i="38" s="1"/>
  <c r="R288" i="1"/>
  <c r="N271" i="1" s="1"/>
  <c r="F35" i="57"/>
  <c r="H35" i="57"/>
  <c r="G35" i="57"/>
  <c r="F6" i="57"/>
  <c r="D530" i="38"/>
  <c r="E530" i="38"/>
  <c r="G530" i="38"/>
  <c r="H530" i="38"/>
  <c r="K530" i="38"/>
  <c r="L530" i="38"/>
  <c r="M530" i="38"/>
  <c r="T530" i="38" s="1"/>
  <c r="O530" i="38"/>
  <c r="P530" i="38" s="1"/>
  <c r="R530" i="38"/>
  <c r="U530" i="38"/>
  <c r="V530" i="38"/>
  <c r="N530" i="38" l="1"/>
  <c r="W530" i="38" s="1"/>
  <c r="D529" i="38"/>
  <c r="E529" i="38"/>
  <c r="G529" i="38"/>
  <c r="H529" i="38"/>
  <c r="K529" i="38"/>
  <c r="L529" i="38"/>
  <c r="O529" i="38" s="1"/>
  <c r="M529" i="38"/>
  <c r="N529" i="38" s="1"/>
  <c r="R529" i="38"/>
  <c r="K25" i="25"/>
  <c r="T529" i="38" l="1"/>
  <c r="D528" i="38"/>
  <c r="E528" i="38"/>
  <c r="G528" i="38"/>
  <c r="H528" i="38"/>
  <c r="K528" i="38"/>
  <c r="L528" i="38" s="1"/>
  <c r="O528" i="38" s="1"/>
  <c r="M528" i="38"/>
  <c r="T528" i="38" s="1"/>
  <c r="N528" i="38"/>
  <c r="R528" i="38"/>
  <c r="F122" i="25"/>
  <c r="H122" i="25"/>
  <c r="G122" i="25"/>
  <c r="F49" i="25"/>
  <c r="K2" i="64"/>
  <c r="D527" i="38" l="1"/>
  <c r="E527" i="38"/>
  <c r="G527" i="38"/>
  <c r="H527" i="38"/>
  <c r="K527" i="38"/>
  <c r="L527" i="38" s="1"/>
  <c r="O527" i="38" s="1"/>
  <c r="M527" i="38"/>
  <c r="T527" i="38" s="1"/>
  <c r="R527" i="38"/>
  <c r="F35" i="84"/>
  <c r="H35" i="84"/>
  <c r="G35" i="84"/>
  <c r="F8" i="84"/>
  <c r="F27" i="82"/>
  <c r="G27" i="82"/>
  <c r="H27" i="82"/>
  <c r="F5" i="82"/>
  <c r="I15" i="40"/>
  <c r="K15" i="40" s="1"/>
  <c r="F48" i="25"/>
  <c r="N527" i="38" l="1"/>
  <c r="H18" i="5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R526" i="38"/>
  <c r="N526" i="38" l="1"/>
  <c r="O526" i="38"/>
  <c r="D525" i="38"/>
  <c r="E525" i="38"/>
  <c r="G525" i="38"/>
  <c r="H525" i="38"/>
  <c r="K525" i="38"/>
  <c r="L525" i="38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R524" i="38"/>
  <c r="N524" i="38" l="1"/>
  <c r="O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 s="1"/>
  <c r="M522" i="38"/>
  <c r="T522" i="38" s="1"/>
  <c r="R522" i="38"/>
  <c r="F30" i="46"/>
  <c r="H30" i="46"/>
  <c r="G30" i="46"/>
  <c r="F11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R521" i="38"/>
  <c r="N521" i="38" l="1"/>
  <c r="O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10" i="46"/>
  <c r="O520" i="38" l="1"/>
  <c r="D519" i="38"/>
  <c r="E519" i="38"/>
  <c r="G519" i="38"/>
  <c r="H519" i="38"/>
  <c r="K519" i="38"/>
  <c r="L519" i="38" s="1"/>
  <c r="M519" i="38"/>
  <c r="T519" i="38" s="1"/>
  <c r="R519" i="38"/>
  <c r="H17" i="74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M19" i="46"/>
  <c r="C19" i="46"/>
  <c r="K19" i="46"/>
  <c r="H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O516" i="38" s="1"/>
  <c r="M516" i="38"/>
  <c r="T516" i="38" s="1"/>
  <c r="N516" i="38"/>
  <c r="R516" i="38"/>
  <c r="F26" i="46"/>
  <c r="H26" i="46"/>
  <c r="G26" i="46"/>
  <c r="F118" i="25"/>
  <c r="H118" i="25"/>
  <c r="G118" i="25"/>
  <c r="K23" i="25"/>
  <c r="K68" i="83"/>
  <c r="F68" i="83"/>
  <c r="D515" i="38" l="1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M513" i="38"/>
  <c r="N513" i="38" s="1"/>
  <c r="R513" i="38"/>
  <c r="O513" i="38" l="1"/>
  <c r="T513" i="38"/>
  <c r="D512" i="38"/>
  <c r="E512" i="38"/>
  <c r="G512" i="38"/>
  <c r="H512" i="38"/>
  <c r="K512" i="38"/>
  <c r="L512" i="38"/>
  <c r="M512" i="38"/>
  <c r="T512" i="38" s="1"/>
  <c r="R512" i="38"/>
  <c r="C18" i="84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M500" i="38"/>
  <c r="T500" i="38" s="1"/>
  <c r="R500" i="38"/>
  <c r="F35" i="77"/>
  <c r="H35" i="77"/>
  <c r="G35" i="77"/>
  <c r="F7" i="77"/>
  <c r="O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89" i="38" l="1"/>
  <c r="N489" i="38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M487" i="38"/>
  <c r="N487" i="38" s="1"/>
  <c r="R487" i="38"/>
  <c r="O487" i="38" l="1"/>
  <c r="T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T485" i="38" s="1"/>
  <c r="R485" i="38"/>
  <c r="O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F85" i="85"/>
  <c r="K85" i="85"/>
  <c r="K19" i="85"/>
  <c r="H85" i="85"/>
  <c r="C19" i="85"/>
  <c r="C85" i="85"/>
  <c r="H19" i="85"/>
  <c r="M19" i="85"/>
  <c r="F19" i="85"/>
  <c r="M85" i="85"/>
  <c r="Q2" i="85" l="1"/>
  <c r="Q8" i="85" s="1"/>
  <c r="M66" i="85"/>
  <c r="Q10" i="85" s="1"/>
  <c r="N484" i="38"/>
  <c r="O484" i="38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H85" i="84"/>
  <c r="C19" i="84"/>
  <c r="M85" i="84"/>
  <c r="C85" i="83"/>
  <c r="F19" i="83"/>
  <c r="K85" i="84"/>
  <c r="K85" i="83"/>
  <c r="M85" i="83"/>
  <c r="H85" i="83"/>
  <c r="M19" i="83"/>
  <c r="C85" i="84"/>
  <c r="K19" i="83"/>
  <c r="F85" i="83"/>
  <c r="M19" i="84"/>
  <c r="F85" i="84"/>
  <c r="F19" i="84"/>
  <c r="H19" i="83"/>
  <c r="K19" i="84"/>
  <c r="H19" i="84"/>
  <c r="Q7" i="85" l="1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M19" i="82"/>
  <c r="C18" i="74"/>
  <c r="H85" i="82"/>
  <c r="F85" i="82"/>
  <c r="M85" i="82"/>
  <c r="K85" i="82"/>
  <c r="K19" i="82"/>
  <c r="C19" i="82"/>
  <c r="M18" i="74"/>
  <c r="C85" i="82"/>
  <c r="H18" i="74"/>
  <c r="H19" i="82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78" i="75"/>
  <c r="M96" i="31"/>
  <c r="K78" i="75"/>
  <c r="H78" i="75"/>
  <c r="K96" i="31"/>
  <c r="F96" i="31"/>
  <c r="C78" i="75"/>
  <c r="C96" i="31"/>
  <c r="F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K85" i="64"/>
  <c r="H19" i="64"/>
  <c r="H85" i="64"/>
  <c r="M85" i="64"/>
  <c r="K19" i="64"/>
  <c r="M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M472" i="38"/>
  <c r="O472" i="38" l="1"/>
  <c r="N472" i="38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19" i="81"/>
  <c r="C85" i="81"/>
  <c r="F85" i="81"/>
  <c r="C19" i="81"/>
  <c r="H19" i="81"/>
  <c r="M19" i="81"/>
  <c r="K85" i="81"/>
  <c r="F19" i="81"/>
  <c r="H85" i="81"/>
  <c r="M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K85" i="80"/>
  <c r="M85" i="80"/>
  <c r="H85" i="80"/>
  <c r="F85" i="80"/>
  <c r="K19" i="80"/>
  <c r="C85" i="80"/>
  <c r="H19" i="80"/>
  <c r="F19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C65" i="79"/>
  <c r="K19" i="79"/>
  <c r="C19" i="79"/>
  <c r="K65" i="79"/>
  <c r="M19" i="79"/>
  <c r="H19" i="79"/>
  <c r="F65" i="79"/>
  <c r="H65" i="79"/>
  <c r="M65" i="79"/>
  <c r="F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K85" i="78"/>
  <c r="M19" i="78"/>
  <c r="H85" i="78"/>
  <c r="F19" i="78"/>
  <c r="M85" i="78"/>
  <c r="H19" i="78"/>
  <c r="F85" i="78"/>
  <c r="C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C85" i="77"/>
  <c r="F85" i="77"/>
  <c r="M85" i="77"/>
  <c r="F19" i="77"/>
  <c r="M19" i="77"/>
  <c r="K85" i="77"/>
  <c r="C19" i="77"/>
  <c r="H85" i="77"/>
  <c r="K19" i="77"/>
  <c r="H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H77" i="69"/>
  <c r="F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F19" i="76"/>
  <c r="H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F93" i="68"/>
  <c r="M93" i="68"/>
  <c r="C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659" i="25"/>
  <c r="H659" i="25"/>
  <c r="K659" i="25"/>
  <c r="C659" i="25"/>
  <c r="M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M90" i="72"/>
  <c r="F100" i="34"/>
  <c r="M19" i="50"/>
  <c r="H19" i="63"/>
  <c r="M19" i="73"/>
  <c r="F63" i="66"/>
  <c r="F19" i="73"/>
  <c r="M19" i="61"/>
  <c r="F67" i="60"/>
  <c r="C19" i="55"/>
  <c r="F75" i="41"/>
  <c r="M67" i="60"/>
  <c r="M19" i="59"/>
  <c r="M19" i="3"/>
  <c r="K19" i="73"/>
  <c r="F129" i="58"/>
  <c r="C19" i="3"/>
  <c r="F65" i="71"/>
  <c r="F51" i="54"/>
  <c r="F23" i="17"/>
  <c r="M75" i="41"/>
  <c r="M19" i="55"/>
  <c r="H92" i="45"/>
  <c r="K19" i="53"/>
  <c r="C19" i="45"/>
  <c r="K19" i="3"/>
  <c r="F92" i="45"/>
  <c r="F19" i="63"/>
  <c r="H19" i="41"/>
  <c r="H19" i="69"/>
  <c r="C19" i="62"/>
  <c r="M156" i="49"/>
  <c r="M29" i="51"/>
  <c r="F94" i="52"/>
  <c r="C19" i="64"/>
  <c r="F19" i="62"/>
  <c r="H86" i="53"/>
  <c r="H19" i="62"/>
  <c r="C75" i="41"/>
  <c r="M19" i="70"/>
  <c r="K19" i="34"/>
  <c r="M19" i="68"/>
  <c r="K100" i="34"/>
  <c r="H65" i="63"/>
  <c r="F25" i="31"/>
  <c r="K19" i="63"/>
  <c r="K19" i="59"/>
  <c r="M30" i="40"/>
  <c r="C19" i="50"/>
  <c r="K92" i="45"/>
  <c r="C19" i="61"/>
  <c r="C19" i="70"/>
  <c r="C77" i="70"/>
  <c r="H63" i="66"/>
  <c r="K30" i="40"/>
  <c r="F90" i="72"/>
  <c r="C65" i="71"/>
  <c r="K19" i="68"/>
  <c r="H81" i="61"/>
  <c r="K67" i="60"/>
  <c r="K19" i="50"/>
  <c r="F81" i="61"/>
  <c r="F19" i="41"/>
  <c r="M25" i="31"/>
  <c r="F19" i="71"/>
  <c r="M19" i="66"/>
  <c r="H19" i="54"/>
  <c r="K19" i="66"/>
  <c r="K19" i="60"/>
  <c r="H19" i="66"/>
  <c r="C67" i="60"/>
  <c r="C29" i="51"/>
  <c r="H19" i="73"/>
  <c r="H75" i="41"/>
  <c r="H67" i="60"/>
  <c r="K213" i="57"/>
  <c r="H19" i="71"/>
  <c r="M19" i="60"/>
  <c r="H119" i="7"/>
  <c r="M451" i="17"/>
  <c r="H51" i="54"/>
  <c r="M129" i="58"/>
  <c r="F19" i="50"/>
  <c r="F19" i="69"/>
  <c r="M55" i="50"/>
  <c r="C30" i="49"/>
  <c r="K90" i="72"/>
  <c r="F19" i="3"/>
  <c r="H19" i="3"/>
  <c r="H451" i="17"/>
  <c r="C63" i="66"/>
  <c r="C92" i="45"/>
  <c r="H19" i="50"/>
  <c r="C213" i="57"/>
  <c r="F451" i="17"/>
  <c r="K19" i="72"/>
  <c r="H19" i="55"/>
  <c r="H19" i="61"/>
  <c r="C19" i="73"/>
  <c r="H100" i="34"/>
  <c r="F19" i="52"/>
  <c r="H55" i="50"/>
  <c r="F19" i="66"/>
  <c r="C19" i="68"/>
  <c r="C19" i="52"/>
  <c r="C156" i="49"/>
  <c r="C51" i="54"/>
  <c r="C90" i="72"/>
  <c r="H19" i="60"/>
  <c r="C19" i="69"/>
  <c r="F72" i="59"/>
  <c r="H19" i="34"/>
  <c r="C19" i="72"/>
  <c r="M19" i="54"/>
  <c r="M30" i="49"/>
  <c r="F85" i="64"/>
  <c r="H65" i="71"/>
  <c r="F19" i="70"/>
  <c r="F55" i="50"/>
  <c r="F156" i="49"/>
  <c r="K55" i="50"/>
  <c r="H30" i="49"/>
  <c r="C19" i="75"/>
  <c r="F19" i="55"/>
  <c r="K19" i="52"/>
  <c r="F19" i="64"/>
  <c r="F19" i="54"/>
  <c r="K94" i="52"/>
  <c r="C19" i="60"/>
  <c r="K30" i="49"/>
  <c r="H77" i="70"/>
  <c r="K451" i="17"/>
  <c r="M81" i="61"/>
  <c r="M65" i="63"/>
  <c r="F19" i="45"/>
  <c r="M19" i="52"/>
  <c r="K19" i="41"/>
  <c r="K72" i="59"/>
  <c r="C119" i="7"/>
  <c r="M19" i="41"/>
  <c r="M19" i="69"/>
  <c r="K65" i="63"/>
  <c r="C25" i="31"/>
  <c r="M19" i="58"/>
  <c r="K75" i="41"/>
  <c r="H23" i="17"/>
  <c r="M63" i="66"/>
  <c r="F19" i="53"/>
  <c r="M19" i="45"/>
  <c r="F30" i="40"/>
  <c r="F19" i="61"/>
  <c r="M213" i="57"/>
  <c r="C23" i="17"/>
  <c r="C72" i="59"/>
  <c r="K19" i="71"/>
  <c r="M19" i="75"/>
  <c r="C19" i="63"/>
  <c r="C55" i="50"/>
  <c r="C30" i="40"/>
  <c r="F19" i="58"/>
  <c r="K156" i="49"/>
  <c r="K119" i="7"/>
  <c r="F19" i="59"/>
  <c r="F30" i="49"/>
  <c r="F23" i="57"/>
  <c r="K23" i="17"/>
  <c r="C451" i="17"/>
  <c r="M100" i="34"/>
  <c r="F19" i="75"/>
  <c r="K19" i="55"/>
  <c r="C85" i="64"/>
  <c r="M19" i="62"/>
  <c r="F65" i="63"/>
  <c r="M19" i="34"/>
  <c r="K19" i="62"/>
  <c r="K129" i="58"/>
  <c r="C23" i="57"/>
  <c r="C81" i="61"/>
  <c r="H129" i="58"/>
  <c r="M51" i="54"/>
  <c r="H156" i="49"/>
  <c r="M86" i="53"/>
  <c r="C19" i="54"/>
  <c r="K19" i="75"/>
  <c r="F19" i="34"/>
  <c r="F29" i="51"/>
  <c r="K77" i="70"/>
  <c r="M19" i="63"/>
  <c r="M119" i="7"/>
  <c r="F119" i="7"/>
  <c r="C19" i="66"/>
  <c r="K86" i="53"/>
  <c r="C19" i="41"/>
  <c r="H19" i="72"/>
  <c r="H19" i="75"/>
  <c r="C19" i="34"/>
  <c r="K81" i="61"/>
  <c r="H94" i="52"/>
  <c r="F19" i="68"/>
  <c r="H19" i="68"/>
  <c r="C65" i="63"/>
  <c r="C19" i="71"/>
  <c r="M23" i="57"/>
  <c r="M19" i="53"/>
  <c r="H90" i="72"/>
  <c r="M94" i="52"/>
  <c r="C19" i="58"/>
  <c r="C19" i="53"/>
  <c r="F19" i="72"/>
  <c r="F213" i="57"/>
  <c r="C129" i="58"/>
  <c r="C86" i="53"/>
  <c r="K51" i="54"/>
  <c r="H19" i="53"/>
  <c r="M19" i="71"/>
  <c r="H213" i="57"/>
  <c r="K19" i="61"/>
  <c r="K19" i="69"/>
  <c r="M77" i="70"/>
  <c r="M72" i="59"/>
  <c r="C19" i="59"/>
  <c r="H19" i="52"/>
  <c r="K63" i="66"/>
  <c r="F18" i="74"/>
  <c r="F19" i="60"/>
  <c r="M65" i="71"/>
  <c r="M23" i="17"/>
  <c r="F77" i="70"/>
  <c r="H72" i="59"/>
  <c r="C94" i="52"/>
  <c r="F86" i="53"/>
  <c r="K19" i="54"/>
  <c r="C100" i="34"/>
  <c r="M92" i="45"/>
  <c r="M19" i="72"/>
  <c r="H19" i="59"/>
  <c r="H30" i="40"/>
  <c r="K19" i="58"/>
  <c r="H19" i="58"/>
  <c r="K25" i="31"/>
  <c r="H25" i="31"/>
  <c r="K29" i="51"/>
  <c r="H29" i="51"/>
  <c r="K18" i="74"/>
  <c r="H61" i="25"/>
  <c r="K19" i="70"/>
  <c r="H19" i="70"/>
  <c r="F61" i="25"/>
  <c r="C61" i="25"/>
  <c r="H19" i="45"/>
  <c r="K19" i="45"/>
  <c r="K23" i="57"/>
  <c r="K29" i="40" l="1"/>
  <c r="U529" i="38"/>
  <c r="U528" i="38"/>
  <c r="U527" i="38"/>
  <c r="U526" i="38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29" i="38" l="1"/>
  <c r="W529" i="38" s="1"/>
  <c r="V528" i="38"/>
  <c r="W528" i="38" s="1"/>
  <c r="V527" i="38"/>
  <c r="W527" i="38" s="1"/>
  <c r="P527" i="38"/>
  <c r="V512" i="38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28" i="38" l="1"/>
  <c r="P529" i="38"/>
  <c r="P523" i="38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<sst xmlns="http://schemas.openxmlformats.org/spreadsheetml/2006/main" count="6180" uniqueCount="843">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</sst>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3"/>
      <tableStyleElement type="headerRow" dxfId="185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284256"/>
        <c:axId val="308284648"/>
      </c:scatterChart>
      <c:valAx>
        <c:axId val="308284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4648"/>
        <c:crosses val="autoZero"/>
        <c:crossBetween val="midCat"/>
      </c:valAx>
      <c:valAx>
        <c:axId val="30828464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4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285432"/>
        <c:axId val="308285824"/>
      </c:scatterChart>
      <c:valAx>
        <c:axId val="308285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5824"/>
        <c:crosses val="autoZero"/>
        <c:crossBetween val="midCat"/>
      </c:valAx>
      <c:valAx>
        <c:axId val="30828582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5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286608"/>
        <c:axId val="308287000"/>
      </c:scatterChart>
      <c:valAx>
        <c:axId val="30828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7000"/>
        <c:crosses val="autoZero"/>
        <c:crossBetween val="midCat"/>
      </c:valAx>
      <c:valAx>
        <c:axId val="3082870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287784"/>
        <c:axId val="308288176"/>
      </c:scatterChart>
      <c:valAx>
        <c:axId val="308287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8176"/>
        <c:crosses val="autoZero"/>
        <c:crossBetween val="midCat"/>
      </c:valAx>
      <c:valAx>
        <c:axId val="30828817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7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290920"/>
        <c:axId val="308291312"/>
      </c:scatterChart>
      <c:valAx>
        <c:axId val="308290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91312"/>
        <c:crosses val="autoZero"/>
        <c:crossBetween val="midCat"/>
      </c:valAx>
      <c:valAx>
        <c:axId val="30829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90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049112"/>
        <c:axId val="321049504"/>
      </c:scatterChart>
      <c:valAx>
        <c:axId val="321049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49504"/>
        <c:crosses val="autoZero"/>
        <c:crossBetween val="midCat"/>
      </c:valAx>
      <c:valAx>
        <c:axId val="32104950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49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290136"/>
        <c:axId val="308289744"/>
      </c:scatterChart>
      <c:valAx>
        <c:axId val="308290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89744"/>
        <c:crosses val="autoZero"/>
        <c:crossBetween val="midCat"/>
      </c:valAx>
      <c:valAx>
        <c:axId val="3082897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901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290528"/>
        <c:axId val="321051072"/>
      </c:lineChart>
      <c:dateAx>
        <c:axId val="308290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51072"/>
        <c:crosses val="autoZero"/>
        <c:auto val="1"/>
        <c:lblOffset val="100"/>
        <c:baseTimeUnit val="days"/>
      </c:dateAx>
      <c:valAx>
        <c:axId val="32105107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9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703184"/>
        <c:axId val="321703576"/>
      </c:lineChart>
      <c:dateAx>
        <c:axId val="321703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03576"/>
        <c:crosses val="autoZero"/>
        <c:auto val="1"/>
        <c:lblOffset val="100"/>
        <c:baseTimeUnit val="days"/>
      </c:dateAx>
      <c:valAx>
        <c:axId val="3217035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0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705536"/>
        <c:axId val="321705928"/>
      </c:lineChart>
      <c:dateAx>
        <c:axId val="321705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05928"/>
        <c:crosses val="autoZero"/>
        <c:auto val="1"/>
        <c:lblOffset val="100"/>
        <c:baseTimeUnit val="days"/>
      </c:dateAx>
      <c:valAx>
        <c:axId val="3217059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0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708672"/>
        <c:axId val="321709064"/>
      </c:lineChart>
      <c:dateAx>
        <c:axId val="321708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09064"/>
        <c:crosses val="autoZero"/>
        <c:auto val="1"/>
        <c:lblOffset val="100"/>
        <c:baseTimeUnit val="days"/>
      </c:dateAx>
      <c:valAx>
        <c:axId val="32170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0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034704"/>
        <c:axId val="323035096"/>
      </c:lineChart>
      <c:dateAx>
        <c:axId val="323034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35096"/>
        <c:crosses val="autoZero"/>
        <c:auto val="1"/>
        <c:lblOffset val="100"/>
        <c:baseTimeUnit val="days"/>
      </c:dateAx>
      <c:valAx>
        <c:axId val="3230350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3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037056"/>
        <c:axId val="323037448"/>
      </c:lineChart>
      <c:dateAx>
        <c:axId val="323037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37448"/>
        <c:crosses val="autoZero"/>
        <c:auto val="1"/>
        <c:lblOffset val="100"/>
        <c:baseTimeUnit val="days"/>
      </c:dateAx>
      <c:valAx>
        <c:axId val="32303744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3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039408"/>
        <c:axId val="323039800"/>
      </c:lineChart>
      <c:dateAx>
        <c:axId val="323039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39800"/>
        <c:crosses val="autoZero"/>
        <c:auto val="1"/>
        <c:lblOffset val="100"/>
        <c:baseTimeUnit val="days"/>
      </c:dateAx>
      <c:valAx>
        <c:axId val="32303980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3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507944"/>
        <c:axId val="322508336"/>
      </c:lineChart>
      <c:dateAx>
        <c:axId val="322507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08336"/>
        <c:crosses val="autoZero"/>
        <c:auto val="1"/>
        <c:lblOffset val="100"/>
        <c:baseTimeUnit val="days"/>
      </c:dateAx>
      <c:valAx>
        <c:axId val="3225083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07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510688"/>
        <c:axId val="322511080"/>
      </c:lineChart>
      <c:catAx>
        <c:axId val="322510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11080"/>
        <c:crosses val="autoZero"/>
        <c:auto val="1"/>
        <c:lblAlgn val="ctr"/>
        <c:lblOffset val="100"/>
        <c:noMultiLvlLbl val="0"/>
      </c:catAx>
      <c:valAx>
        <c:axId val="3225110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1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513432"/>
        <c:axId val="322513824"/>
      </c:lineChart>
      <c:dateAx>
        <c:axId val="322513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13824"/>
        <c:crosses val="autoZero"/>
        <c:auto val="1"/>
        <c:lblOffset val="100"/>
        <c:baseTimeUnit val="days"/>
      </c:dateAx>
      <c:valAx>
        <c:axId val="3225138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1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381024"/>
        <c:axId val="325381416"/>
      </c:lineChart>
      <c:dateAx>
        <c:axId val="325381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381416"/>
        <c:crosses val="autoZero"/>
        <c:auto val="1"/>
        <c:lblOffset val="100"/>
        <c:baseTimeUnit val="days"/>
      </c:dateAx>
      <c:valAx>
        <c:axId val="3253814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38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425832"/>
        <c:axId val="354426224"/>
      </c:lineChart>
      <c:dateAx>
        <c:axId val="354425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426224"/>
        <c:crosses val="autoZero"/>
        <c:auto val="1"/>
        <c:lblOffset val="100"/>
        <c:baseTimeUnit val="days"/>
      </c:dateAx>
      <c:valAx>
        <c:axId val="35442622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42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428184"/>
        <c:axId val="354428576"/>
      </c:lineChart>
      <c:catAx>
        <c:axId val="354428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428576"/>
        <c:crosses val="autoZero"/>
        <c:auto val="1"/>
        <c:lblAlgn val="ctr"/>
        <c:lblOffset val="100"/>
        <c:noMultiLvlLbl val="0"/>
      </c:catAx>
      <c:valAx>
        <c:axId val="3544285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42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431320"/>
        <c:axId val="354431712"/>
      </c:lineChart>
      <c:dateAx>
        <c:axId val="354431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431712"/>
        <c:crosses val="autoZero"/>
        <c:auto val="1"/>
        <c:lblOffset val="100"/>
        <c:baseTimeUnit val="days"/>
      </c:dateAx>
      <c:valAx>
        <c:axId val="3544317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43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87984"/>
        <c:axId val="354688376"/>
      </c:lineChart>
      <c:catAx>
        <c:axId val="354687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88376"/>
        <c:crosses val="autoZero"/>
        <c:auto val="1"/>
        <c:lblAlgn val="ctr"/>
        <c:lblOffset val="100"/>
        <c:noMultiLvlLbl val="0"/>
      </c:catAx>
      <c:valAx>
        <c:axId val="3546883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8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90336"/>
        <c:axId val="354690728"/>
      </c:lineChart>
      <c:dateAx>
        <c:axId val="354690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90728"/>
        <c:crosses val="autoZero"/>
        <c:auto val="1"/>
        <c:lblOffset val="100"/>
        <c:baseTimeUnit val="days"/>
      </c:dateAx>
      <c:valAx>
        <c:axId val="3546907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9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92688"/>
        <c:axId val="354693080"/>
      </c:lineChart>
      <c:catAx>
        <c:axId val="354692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93080"/>
        <c:crosses val="autoZero"/>
        <c:auto val="1"/>
        <c:lblAlgn val="ctr"/>
        <c:lblOffset val="100"/>
        <c:noMultiLvlLbl val="0"/>
      </c:catAx>
      <c:valAx>
        <c:axId val="3546930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9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93328"/>
        <c:axId val="345393720"/>
      </c:lineChart>
      <c:dateAx>
        <c:axId val="345393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93720"/>
        <c:crosses val="autoZero"/>
        <c:auto val="1"/>
        <c:lblOffset val="100"/>
        <c:baseTimeUnit val="days"/>
      </c:dateAx>
      <c:valAx>
        <c:axId val="3453937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9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95680"/>
        <c:axId val="345396072"/>
      </c:lineChart>
      <c:dateAx>
        <c:axId val="345395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96072"/>
        <c:crosses val="autoZero"/>
        <c:auto val="1"/>
        <c:lblOffset val="100"/>
        <c:baseTimeUnit val="days"/>
      </c:dateAx>
      <c:valAx>
        <c:axId val="34539607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9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98032"/>
        <c:axId val="345398424"/>
      </c:lineChart>
      <c:dateAx>
        <c:axId val="345398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98424"/>
        <c:crosses val="autoZero"/>
        <c:auto val="1"/>
        <c:lblOffset val="100"/>
        <c:baseTimeUnit val="days"/>
      </c:dateAx>
      <c:valAx>
        <c:axId val="3453984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39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400384"/>
        <c:axId val="345400776"/>
      </c:lineChart>
      <c:dateAx>
        <c:axId val="345400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400776"/>
        <c:crosses val="autoZero"/>
        <c:auto val="1"/>
        <c:lblOffset val="100"/>
        <c:baseTimeUnit val="days"/>
      </c:dateAx>
      <c:valAx>
        <c:axId val="3454007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40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49432"/>
        <c:axId val="365549824"/>
      </c:lineChart>
      <c:dateAx>
        <c:axId val="3655494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49824"/>
        <c:crosses val="autoZero"/>
        <c:auto val="0"/>
        <c:lblOffset val="100"/>
        <c:baseTimeUnit val="days"/>
      </c:dateAx>
      <c:valAx>
        <c:axId val="36554982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49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553744"/>
        <c:axId val="365554136"/>
      </c:lineChart>
      <c:dateAx>
        <c:axId val="365553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54136"/>
        <c:crosses val="autoZero"/>
        <c:auto val="1"/>
        <c:lblOffset val="100"/>
        <c:baseTimeUnit val="days"/>
      </c:dateAx>
      <c:valAx>
        <c:axId val="3655541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5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82784"/>
        <c:axId val="396383176"/>
      </c:lineChart>
      <c:catAx>
        <c:axId val="396382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3176"/>
        <c:crosses val="autoZero"/>
        <c:auto val="1"/>
        <c:lblAlgn val="ctr"/>
        <c:lblOffset val="100"/>
        <c:noMultiLvlLbl val="0"/>
      </c:catAx>
      <c:valAx>
        <c:axId val="396383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85136"/>
        <c:axId val="396385528"/>
      </c:lineChart>
      <c:catAx>
        <c:axId val="396385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5528"/>
        <c:crosses val="autoZero"/>
        <c:auto val="1"/>
        <c:lblAlgn val="ctr"/>
        <c:lblOffset val="100"/>
        <c:noMultiLvlLbl val="0"/>
      </c:catAx>
      <c:valAx>
        <c:axId val="39638552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87488"/>
        <c:axId val="396387880"/>
      </c:lineChart>
      <c:catAx>
        <c:axId val="396387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7880"/>
        <c:crosses val="autoZero"/>
        <c:auto val="1"/>
        <c:lblAlgn val="ctr"/>
        <c:lblOffset val="100"/>
        <c:noMultiLvlLbl val="0"/>
      </c:catAx>
      <c:valAx>
        <c:axId val="3963878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61728"/>
        <c:axId val="396362120"/>
      </c:lineChart>
      <c:dateAx>
        <c:axId val="396361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62120"/>
        <c:crosses val="autoZero"/>
        <c:auto val="1"/>
        <c:lblOffset val="100"/>
        <c:baseTimeUnit val="days"/>
      </c:dateAx>
      <c:valAx>
        <c:axId val="3963621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6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392664"/>
        <c:axId val="407393056"/>
      </c:lineChart>
      <c:dateAx>
        <c:axId val="407392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93056"/>
        <c:crosses val="autoZero"/>
        <c:auto val="1"/>
        <c:lblOffset val="100"/>
        <c:baseTimeUnit val="days"/>
      </c:dateAx>
      <c:valAx>
        <c:axId val="4073930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92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396192"/>
        <c:axId val="407396584"/>
      </c:lineChart>
      <c:catAx>
        <c:axId val="407396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96584"/>
        <c:crosses val="autoZero"/>
        <c:auto val="1"/>
        <c:lblAlgn val="ctr"/>
        <c:lblOffset val="100"/>
        <c:noMultiLvlLbl val="0"/>
      </c:catAx>
      <c:valAx>
        <c:axId val="4073965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9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398544"/>
        <c:axId val="407398936"/>
      </c:lineChart>
      <c:catAx>
        <c:axId val="407398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98936"/>
        <c:crosses val="autoZero"/>
        <c:auto val="1"/>
        <c:lblAlgn val="ctr"/>
        <c:lblOffset val="100"/>
        <c:noMultiLvlLbl val="0"/>
      </c:catAx>
      <c:valAx>
        <c:axId val="407398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9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096880"/>
        <c:axId val="411097272"/>
      </c:lineChart>
      <c:dateAx>
        <c:axId val="411096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97272"/>
        <c:crosses val="autoZero"/>
        <c:auto val="1"/>
        <c:lblOffset val="100"/>
        <c:baseTimeUnit val="days"/>
      </c:dateAx>
      <c:valAx>
        <c:axId val="4110972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9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37" dataDxfId="1636">
  <autoFilter ref="O15:W26"/>
  <tableColumns count="9">
    <tableColumn id="1" name="Date" dataDxfId="1635"/>
    <tableColumn id="2" name="Quarter" dataDxfId="1634"/>
    <tableColumn id="3" name="Time" dataDxfId="1633"/>
    <tableColumn id="4" name="EPS estimate" dataDxfId="1632"/>
    <tableColumn id="5" name="EPS Actual" dataDxfId="1631"/>
    <tableColumn id="6" name="Sales Estiamte (B)" dataDxfId="1630"/>
    <tableColumn id="7" name="Sales Actual (B)" dataDxfId="1629"/>
    <tableColumn id="8" name="Guidance" dataDxfId="1628"/>
    <tableColumn id="9" name="Reaction" dataDxfId="162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6" dataDxfId="1225">
  <autoFilter ref="O14:W25"/>
  <tableColumns count="9">
    <tableColumn id="1" name="Date" dataDxfId="1224"/>
    <tableColumn id="2" name="Quarter" dataDxfId="1223"/>
    <tableColumn id="3" name="Time" dataDxfId="1222"/>
    <tableColumn id="4" name="EPS estimate" dataDxfId="1221"/>
    <tableColumn id="5" name="EPS Actual" dataDxfId="1220"/>
    <tableColumn id="6" name="Sales Estiamte (B)" dataDxfId="1219"/>
    <tableColumn id="7" name="Sales Actual (B)" dataDxfId="1218"/>
    <tableColumn id="8" name="Guidance" dataDxfId="1217"/>
    <tableColumn id="9" name="Reaction" dataDxfId="1216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5" dataDxfId="1154">
  <autoFilter ref="O15:W26"/>
  <tableColumns count="9">
    <tableColumn id="1" name="Date" dataDxfId="1153"/>
    <tableColumn id="2" name="Quarter" dataDxfId="1152"/>
    <tableColumn id="3" name="Time" dataDxfId="1151"/>
    <tableColumn id="4" name="EPS estimate" dataDxfId="1150"/>
    <tableColumn id="5" name="EPS Actual" dataDxfId="1149"/>
    <tableColumn id="6" name="Sales Estiamte (B)" dataDxfId="1148"/>
    <tableColumn id="7" name="Sales Actual (B)" dataDxfId="1147"/>
    <tableColumn id="8" name="Guidance" dataDxfId="1146"/>
    <tableColumn id="9" name="Reaction" dataDxfId="1145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4" dataDxfId="1023">
  <autoFilter ref="O16:W27"/>
  <tableColumns count="9">
    <tableColumn id="1" name="Date" dataDxfId="1022"/>
    <tableColumn id="2" name="Quarter" dataDxfId="1021"/>
    <tableColumn id="3" name="Time" dataDxfId="1020"/>
    <tableColumn id="4" name="EPS estimate" dataDxfId="1019"/>
    <tableColumn id="5" name="EPS Actual" dataDxfId="1018"/>
    <tableColumn id="6" name="Sales Estiamte (B)" dataDxfId="1017"/>
    <tableColumn id="7" name="Sales Actual (B)" dataDxfId="1016"/>
    <tableColumn id="8" name="Guidance" dataDxfId="1015"/>
    <tableColumn id="9" name="Reaction" dataDxfId="1014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91" dataDxfId="790">
  <autoFilter ref="T80:AB91"/>
  <tableColumns count="9">
    <tableColumn id="1" name="Date" dataDxfId="789"/>
    <tableColumn id="2" name="Quarter" dataDxfId="788"/>
    <tableColumn id="3" name="Time" dataDxfId="787"/>
    <tableColumn id="4" name="EPS estimate" dataDxfId="786"/>
    <tableColumn id="5" name="EPS Actual" dataDxfId="785"/>
    <tableColumn id="6" name="Sales Estiamte (B)" dataDxfId="784"/>
    <tableColumn id="7" name="Sales Actual (B)" dataDxfId="783"/>
    <tableColumn id="8" name="Guidance" dataDxfId="782"/>
    <tableColumn id="9" name="Reaction" dataDxfId="781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12" dataDxfId="411">
  <autoFilter ref="O15:W26"/>
  <tableColumns count="9">
    <tableColumn id="1" name="Date" dataDxfId="410"/>
    <tableColumn id="2" name="Quarter" dataDxfId="409"/>
    <tableColumn id="3" name="Time" dataDxfId="408"/>
    <tableColumn id="4" name="EPS estimate" dataDxfId="407"/>
    <tableColumn id="5" name="EPS Actual" dataDxfId="406"/>
    <tableColumn id="6" name="Sales Estiamte (B)" dataDxfId="405"/>
    <tableColumn id="7" name="Sales Actual (B)" dataDxfId="404"/>
    <tableColumn id="8" name="Guidance" dataDxfId="403"/>
    <tableColumn id="9" name="Reaction" dataDxfId="40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0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0" ht="21.95" customHeight="1" x14ac:dyDescent="0.25">
      <c r="A2" s="51"/>
      <c r="B2" s="51"/>
      <c r="C2" s="51"/>
      <c r="E2" s="22" t="s">
        <v>50</v>
      </c>
      <c r="F2" s="2">
        <v>14.84</v>
      </c>
      <c r="G2" s="2">
        <v>15.989329508196716</v>
      </c>
      <c r="H2" s="330">
        <v>6100</v>
      </c>
      <c r="I2" s="48">
        <v>97534.909999999974</v>
      </c>
      <c r="J2" s="367">
        <v>-7010.9099999999744</v>
      </c>
      <c r="K2" s="354">
        <v>-7.1881032135057824E-2</v>
      </c>
      <c r="L2" s="367">
        <v>7604.6610000016517</v>
      </c>
      <c r="M2">
        <v>5200</v>
      </c>
      <c r="N2" s="364"/>
      <c r="O2" s="134">
        <v>1.34E-2</v>
      </c>
      <c r="P2" s="134">
        <v>0</v>
      </c>
      <c r="Q2" s="148"/>
      <c r="S2" s="48"/>
    </row>
    <row r="3" spans="1:20" ht="21.95" customHeight="1" x14ac:dyDescent="0.25">
      <c r="A3" s="50"/>
      <c r="B3" s="50"/>
      <c r="C3" s="51"/>
      <c r="E3" s="22" t="s">
        <v>197</v>
      </c>
      <c r="F3" s="2">
        <v>25.86</v>
      </c>
      <c r="G3" s="2">
        <v>30.598118749999998</v>
      </c>
      <c r="H3" s="49">
        <v>1600</v>
      </c>
      <c r="I3" s="48">
        <v>48956.99</v>
      </c>
      <c r="J3" s="367">
        <v>-7580.989999999998</v>
      </c>
      <c r="K3" s="354">
        <v>-0.15485000201197005</v>
      </c>
      <c r="L3" s="367">
        <v>-5833.0200000000041</v>
      </c>
      <c r="M3">
        <v>1600</v>
      </c>
      <c r="N3" s="364"/>
      <c r="O3" s="134">
        <v>1.6299999999999999E-2</v>
      </c>
      <c r="P3" s="134">
        <v>0</v>
      </c>
      <c r="Q3" s="48"/>
      <c r="S3" s="48"/>
      <c r="T3" s="48"/>
    </row>
    <row r="4" spans="1:20" ht="21.95" customHeight="1" x14ac:dyDescent="0.25">
      <c r="A4" s="50"/>
      <c r="B4" s="50"/>
      <c r="C4" s="51"/>
      <c r="E4" s="22" t="s">
        <v>174</v>
      </c>
      <c r="F4" s="2">
        <v>30.97</v>
      </c>
      <c r="G4" s="2">
        <v>35.309704545454537</v>
      </c>
      <c r="H4" s="330">
        <v>440</v>
      </c>
      <c r="I4" s="48">
        <v>15536.269999999997</v>
      </c>
      <c r="J4" s="367">
        <v>-1909.4699999999975</v>
      </c>
      <c r="K4" s="354">
        <v>-0.12290401750227031</v>
      </c>
      <c r="L4" s="367">
        <v>-1834.4499999999975</v>
      </c>
      <c r="M4" s="29">
        <v>43076</v>
      </c>
      <c r="N4" s="364"/>
      <c r="O4" s="134">
        <v>1.61E-2</v>
      </c>
      <c r="P4" s="134">
        <v>0</v>
      </c>
      <c r="Q4" s="148"/>
      <c r="R4" s="48"/>
      <c r="S4" s="48"/>
      <c r="T4" s="48"/>
    </row>
    <row r="5" spans="1:20" ht="21.95" customHeight="1" x14ac:dyDescent="0.25">
      <c r="A5" s="50"/>
      <c r="B5" s="50"/>
      <c r="C5" s="51"/>
      <c r="E5" s="22" t="s">
        <v>228</v>
      </c>
      <c r="F5" s="2">
        <v>24.29</v>
      </c>
      <c r="G5" s="2">
        <v>23.481479999999998</v>
      </c>
      <c r="H5" s="330">
        <v>500</v>
      </c>
      <c r="I5" s="48">
        <v>11740.739999999998</v>
      </c>
      <c r="J5" s="367">
        <v>404.26000000000204</v>
      </c>
      <c r="K5" s="354">
        <v>3.443224192001533E-2</v>
      </c>
      <c r="L5" s="367">
        <v>1856.5200000000004</v>
      </c>
      <c r="M5">
        <v>500</v>
      </c>
      <c r="N5" s="364"/>
      <c r="O5" s="134">
        <v>2.4701523260601072E-2</v>
      </c>
      <c r="P5" s="134">
        <v>0</v>
      </c>
      <c r="Q5" s="148"/>
      <c r="S5" s="48"/>
      <c r="T5" s="48"/>
    </row>
    <row r="6" spans="1:20" ht="21.95" customHeight="1" x14ac:dyDescent="0.25">
      <c r="A6" s="51"/>
      <c r="B6" s="51"/>
      <c r="C6" s="51"/>
      <c r="E6" s="22" t="s">
        <v>802</v>
      </c>
      <c r="F6" s="2">
        <v>71.45</v>
      </c>
      <c r="G6" s="2">
        <v>74.853866666666661</v>
      </c>
      <c r="H6" s="330">
        <v>150</v>
      </c>
      <c r="I6" s="48">
        <v>11228.08</v>
      </c>
      <c r="J6" s="367">
        <v>-510.57999999999993</v>
      </c>
      <c r="K6" s="354">
        <v>-4.5473491460694869E-2</v>
      </c>
      <c r="L6" s="367">
        <v>-510.57999999999993</v>
      </c>
      <c r="M6">
        <v>50</v>
      </c>
      <c r="N6" s="364"/>
      <c r="O6" s="134">
        <v>4.0599999999999997E-2</v>
      </c>
      <c r="P6" s="134">
        <v>0</v>
      </c>
      <c r="Q6" s="48"/>
    </row>
    <row r="7" spans="1:20" ht="21.95" customHeight="1" x14ac:dyDescent="0.25">
      <c r="A7" s="50"/>
      <c r="B7" s="50"/>
      <c r="C7" s="51"/>
      <c r="E7" s="22" t="s">
        <v>804</v>
      </c>
      <c r="F7" s="2">
        <v>72.760000000000005</v>
      </c>
      <c r="G7" s="2">
        <v>73.848799999999997</v>
      </c>
      <c r="H7" s="330">
        <v>150</v>
      </c>
      <c r="I7" s="48">
        <v>11077.32</v>
      </c>
      <c r="J7" s="367">
        <v>-163.31999999999971</v>
      </c>
      <c r="K7" s="354">
        <v>-1.4743638352958912E-2</v>
      </c>
      <c r="L7" s="367">
        <v>-163.31999999999971</v>
      </c>
      <c r="M7">
        <v>100</v>
      </c>
      <c r="N7" s="364"/>
      <c r="O7" s="134">
        <v>0</v>
      </c>
      <c r="P7" s="134">
        <v>0</v>
      </c>
      <c r="R7" s="48"/>
      <c r="S7" s="48"/>
    </row>
    <row r="8" spans="1:20" ht="21.95" customHeight="1" x14ac:dyDescent="0.25">
      <c r="A8" s="50"/>
      <c r="B8" s="50"/>
      <c r="C8" s="51"/>
      <c r="E8" s="22" t="s">
        <v>737</v>
      </c>
      <c r="F8" s="2">
        <v>101</v>
      </c>
      <c r="G8" s="2">
        <v>97.801799999999986</v>
      </c>
      <c r="H8" s="49">
        <v>100</v>
      </c>
      <c r="I8" s="48">
        <v>9780.1799999999985</v>
      </c>
      <c r="J8" s="367">
        <v>319.82000000000153</v>
      </c>
      <c r="K8" s="354">
        <v>3.2700829637082492E-2</v>
      </c>
      <c r="L8" s="48">
        <v>319.82000000000153</v>
      </c>
      <c r="M8">
        <v>50</v>
      </c>
      <c r="N8" s="364"/>
      <c r="O8" s="134">
        <v>2.8E-3</v>
      </c>
      <c r="P8" s="134">
        <v>0</v>
      </c>
      <c r="R8" s="48"/>
    </row>
    <row r="9" spans="1:20" ht="21.95" customHeight="1" x14ac:dyDescent="0.25">
      <c r="A9" s="50"/>
      <c r="B9" s="50"/>
      <c r="C9" s="51"/>
      <c r="E9" s="22" t="s">
        <v>55</v>
      </c>
      <c r="F9" s="2">
        <v>74.78</v>
      </c>
      <c r="G9" s="2">
        <v>78.392800000000008</v>
      </c>
      <c r="H9" s="330">
        <v>100</v>
      </c>
      <c r="I9" s="48">
        <v>7839.2800000000007</v>
      </c>
      <c r="J9" s="367">
        <v>-361.28000000000065</v>
      </c>
      <c r="K9" s="354">
        <v>-4.6085865028421061E-2</v>
      </c>
      <c r="L9" s="367">
        <v>297.3899999999976</v>
      </c>
      <c r="M9">
        <v>50</v>
      </c>
      <c r="N9" s="364"/>
      <c r="O9" s="134">
        <v>3.0599999999999999E-2</v>
      </c>
      <c r="P9" s="134">
        <v>0</v>
      </c>
      <c r="Q9" s="148"/>
      <c r="T9" s="48"/>
    </row>
    <row r="10" spans="1:20" ht="21.95" customHeight="1" x14ac:dyDescent="0.25">
      <c r="A10" s="50"/>
      <c r="B10" s="50"/>
      <c r="C10" s="51"/>
      <c r="E10" s="22" t="s">
        <v>216</v>
      </c>
      <c r="F10" s="2">
        <v>52.29</v>
      </c>
      <c r="G10" s="2">
        <v>62.692199999999993</v>
      </c>
      <c r="H10" s="330">
        <v>100</v>
      </c>
      <c r="I10" s="48">
        <v>6269.2199999999993</v>
      </c>
      <c r="J10" s="367">
        <v>-1040.2199999999993</v>
      </c>
      <c r="K10" s="354">
        <v>-0.16592494760113691</v>
      </c>
      <c r="L10" s="367">
        <v>117.649999999996</v>
      </c>
      <c r="M10">
        <v>50</v>
      </c>
      <c r="N10" s="364"/>
      <c r="O10" s="134">
        <v>2.1899999999999999E-2</v>
      </c>
      <c r="P10" s="134">
        <v>0</v>
      </c>
      <c r="Q10" s="148"/>
      <c r="R10" s="48"/>
      <c r="S10" s="48"/>
      <c r="T10" s="48"/>
    </row>
    <row r="11" spans="1:20" ht="21.95" customHeight="1" x14ac:dyDescent="0.25">
      <c r="A11" s="50"/>
      <c r="B11" s="51"/>
      <c r="C11" s="51"/>
      <c r="E11" s="22" t="s">
        <v>758</v>
      </c>
      <c r="F11" s="2">
        <v>221.71</v>
      </c>
      <c r="G11" s="2">
        <v>189.32000000000002</v>
      </c>
      <c r="H11" s="330">
        <v>30</v>
      </c>
      <c r="I11" s="48">
        <v>5679.6</v>
      </c>
      <c r="J11" s="367">
        <v>971.69999999999982</v>
      </c>
      <c r="K11" s="354">
        <v>0.17108599197126548</v>
      </c>
      <c r="L11" s="367">
        <v>1196.4700000000003</v>
      </c>
      <c r="M11">
        <v>30</v>
      </c>
      <c r="N11" s="364"/>
      <c r="O11" s="134">
        <v>2.8E-3</v>
      </c>
      <c r="P11" s="134">
        <v>0</v>
      </c>
      <c r="R11" s="48"/>
      <c r="S11" s="48"/>
    </row>
    <row r="12" spans="1:20" ht="21.95" customHeight="1" x14ac:dyDescent="0.25">
      <c r="A12" s="51"/>
      <c r="B12" s="51"/>
      <c r="C12" s="51"/>
      <c r="E12" s="22" t="s">
        <v>171</v>
      </c>
      <c r="F12" s="2">
        <v>56.56</v>
      </c>
      <c r="G12" s="2">
        <v>55.208600000000004</v>
      </c>
      <c r="H12" s="330">
        <v>100</v>
      </c>
      <c r="I12" s="48">
        <v>5520.8600000000006</v>
      </c>
      <c r="J12" s="367">
        <v>135.13999999999942</v>
      </c>
      <c r="K12" s="354">
        <v>2.4478070445546493E-2</v>
      </c>
      <c r="L12" s="367">
        <v>185.08999999999924</v>
      </c>
      <c r="M12" s="29">
        <v>43076</v>
      </c>
      <c r="N12" s="364"/>
      <c r="O12" s="134">
        <v>3.2500000000000001E-2</v>
      </c>
      <c r="P12" s="134">
        <v>0</v>
      </c>
      <c r="S12" s="48"/>
      <c r="T12" s="48"/>
    </row>
    <row r="13" spans="1:20" ht="21.95" customHeight="1" x14ac:dyDescent="0.25">
      <c r="A13" s="50"/>
      <c r="B13" s="50"/>
      <c r="C13" s="51"/>
      <c r="E13" s="22" t="s">
        <v>342</v>
      </c>
      <c r="F13" s="2">
        <v>14.82</v>
      </c>
      <c r="G13" s="2">
        <v>19.092249999999993</v>
      </c>
      <c r="H13" s="330">
        <v>280</v>
      </c>
      <c r="I13" s="48">
        <v>5345.8299999999981</v>
      </c>
      <c r="J13" s="367">
        <v>-1196.2299999999977</v>
      </c>
      <c r="K13" s="354">
        <v>-0.22376880671476615</v>
      </c>
      <c r="L13" s="367">
        <v>-1196.2299999999977</v>
      </c>
      <c r="M13">
        <v>80</v>
      </c>
      <c r="N13" s="364"/>
      <c r="O13" s="134">
        <v>4.24E-2</v>
      </c>
      <c r="P13" s="134">
        <v>0</v>
      </c>
      <c r="R13" s="48"/>
      <c r="S13" s="48"/>
      <c r="T13" s="48"/>
    </row>
    <row r="14" spans="1:20" ht="21.95" customHeight="1" x14ac:dyDescent="0.25">
      <c r="A14" s="51"/>
      <c r="B14" s="51"/>
      <c r="C14" s="51"/>
      <c r="E14" s="22" t="s">
        <v>173</v>
      </c>
      <c r="F14" s="2">
        <v>56.47</v>
      </c>
      <c r="G14" s="2">
        <v>51.260625000000005</v>
      </c>
      <c r="H14" s="330">
        <v>80</v>
      </c>
      <c r="I14" s="48">
        <v>4100.8500000000004</v>
      </c>
      <c r="J14" s="367">
        <v>416.75</v>
      </c>
      <c r="K14" s="354">
        <v>0.10162527280929551</v>
      </c>
      <c r="L14" s="367">
        <v>2021.3300000000017</v>
      </c>
      <c r="M14">
        <v>80</v>
      </c>
      <c r="N14" s="364"/>
      <c r="O14" s="134">
        <v>2.7300000000000001E-2</v>
      </c>
      <c r="P14" s="134">
        <v>0</v>
      </c>
      <c r="Q14" s="148"/>
      <c r="R14" s="48"/>
      <c r="S14" s="48"/>
      <c r="T14" s="48"/>
    </row>
    <row r="15" spans="1:20" ht="21.95" customHeight="1" x14ac:dyDescent="0.25">
      <c r="A15" s="51"/>
      <c r="B15" s="50"/>
      <c r="C15" s="51"/>
      <c r="E15" s="22" t="s">
        <v>338</v>
      </c>
      <c r="F15" s="2">
        <v>14.03</v>
      </c>
      <c r="G15" s="2">
        <v>15.828249999999999</v>
      </c>
      <c r="H15" s="330">
        <v>200</v>
      </c>
      <c r="I15" s="48">
        <v>3165.6499999999996</v>
      </c>
      <c r="J15" s="367">
        <v>-359.64999999999964</v>
      </c>
      <c r="K15" s="354">
        <v>-0.11361015905106374</v>
      </c>
      <c r="L15" s="367">
        <v>923.76999999999498</v>
      </c>
      <c r="M15">
        <v>100</v>
      </c>
      <c r="N15" s="364"/>
      <c r="O15" s="134">
        <v>0</v>
      </c>
      <c r="P15" s="134">
        <v>0</v>
      </c>
      <c r="Q15" s="438"/>
      <c r="R15" s="48"/>
      <c r="S15" s="48"/>
    </row>
    <row r="16" spans="1:20" ht="21.95" customHeight="1" x14ac:dyDescent="0.25">
      <c r="A16" s="50"/>
      <c r="B16" s="50"/>
      <c r="C16" s="51"/>
      <c r="E16" s="22" t="s">
        <v>740</v>
      </c>
      <c r="F16" s="2">
        <v>184.43010000000001</v>
      </c>
      <c r="G16" s="2">
        <v>149.55549999999999</v>
      </c>
      <c r="H16" s="330">
        <v>20</v>
      </c>
      <c r="I16" s="48">
        <v>2991.1099999999997</v>
      </c>
      <c r="J16" s="367">
        <v>697.49200000000064</v>
      </c>
      <c r="K16" s="354">
        <v>0.23318834813831665</v>
      </c>
      <c r="L16" s="367">
        <v>840.52200000000084</v>
      </c>
      <c r="M16">
        <v>20</v>
      </c>
      <c r="N16" s="364"/>
      <c r="O16" s="134">
        <v>2.7110542151199831E-3</v>
      </c>
      <c r="P16" s="134">
        <v>0</v>
      </c>
      <c r="Q16" s="148"/>
      <c r="S16" s="48"/>
      <c r="T16" s="48"/>
    </row>
    <row r="17" spans="1:22" ht="21.95" customHeight="1" x14ac:dyDescent="0.25">
      <c r="A17" s="50"/>
      <c r="B17" s="50"/>
      <c r="C17" s="51"/>
      <c r="E17" s="22" t="s">
        <v>754</v>
      </c>
      <c r="F17" s="2">
        <v>75.55</v>
      </c>
      <c r="G17" s="2">
        <v>72.150000000000006</v>
      </c>
      <c r="H17" s="49">
        <v>40</v>
      </c>
      <c r="I17" s="48">
        <v>2886</v>
      </c>
      <c r="J17" s="367">
        <v>136</v>
      </c>
      <c r="K17" s="354">
        <v>4.7124047124047004E-2</v>
      </c>
      <c r="L17" s="367">
        <v>261.92999999999938</v>
      </c>
      <c r="M17">
        <v>40</v>
      </c>
      <c r="N17" s="364"/>
      <c r="O17" s="134">
        <v>1.78E-2</v>
      </c>
      <c r="P17" s="134">
        <v>0</v>
      </c>
      <c r="Q17" s="148"/>
      <c r="R17" s="48"/>
      <c r="S17" s="48"/>
      <c r="T17" s="48"/>
    </row>
    <row r="18" spans="1:22" ht="21.95" customHeight="1" x14ac:dyDescent="0.25">
      <c r="A18" s="50"/>
      <c r="B18" s="51"/>
      <c r="C18" s="51"/>
      <c r="E18" s="22" t="s">
        <v>355</v>
      </c>
      <c r="F18" s="2">
        <v>59.9</v>
      </c>
      <c r="G18" s="2">
        <v>56.88</v>
      </c>
      <c r="H18" s="330">
        <v>50</v>
      </c>
      <c r="I18" s="48">
        <v>2844</v>
      </c>
      <c r="J18" s="367">
        <v>151</v>
      </c>
      <c r="K18" s="354">
        <v>5.3094233473980235E-2</v>
      </c>
      <c r="L18" s="367">
        <v>1374.5099999999984</v>
      </c>
      <c r="M18">
        <v>50</v>
      </c>
      <c r="N18" s="364"/>
      <c r="O18" s="134">
        <v>4.3499999999999997E-2</v>
      </c>
      <c r="P18" s="134">
        <v>0</v>
      </c>
      <c r="R18" s="48"/>
      <c r="S18" s="48"/>
      <c r="T18" s="48"/>
    </row>
    <row r="19" spans="1:22" ht="21.95" customHeight="1" x14ac:dyDescent="0.25">
      <c r="A19" s="50"/>
      <c r="B19" s="50"/>
      <c r="C19" s="51"/>
      <c r="E19" s="22" t="s">
        <v>62</v>
      </c>
      <c r="F19" s="2">
        <v>0</v>
      </c>
      <c r="G19" s="2">
        <v>0</v>
      </c>
      <c r="H19" s="330">
        <v>0</v>
      </c>
      <c r="I19" s="48">
        <v>0</v>
      </c>
      <c r="J19" s="367">
        <v>0</v>
      </c>
      <c r="K19" s="354"/>
      <c r="L19" s="367">
        <v>1659.3600000000079</v>
      </c>
      <c r="M19">
        <v>0</v>
      </c>
      <c r="N19" s="364"/>
      <c r="O19" s="134">
        <v>0</v>
      </c>
      <c r="P19" s="134">
        <v>0</v>
      </c>
    </row>
    <row r="20" spans="1:22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330">
        <v>0</v>
      </c>
      <c r="I20" s="48">
        <v>0</v>
      </c>
      <c r="J20" s="367">
        <v>0</v>
      </c>
      <c r="K20" s="354"/>
      <c r="L20" s="367">
        <v>555.54</v>
      </c>
      <c r="M20">
        <v>0</v>
      </c>
      <c r="N20" s="364"/>
      <c r="O20" s="134">
        <v>0</v>
      </c>
      <c r="P20" s="134">
        <v>0</v>
      </c>
      <c r="R20" s="48"/>
      <c r="S20" s="48"/>
      <c r="T20" s="48"/>
    </row>
    <row r="21" spans="1:22" ht="21.95" customHeight="1" x14ac:dyDescent="0.25">
      <c r="A21" s="51"/>
      <c r="B21" s="51"/>
      <c r="C21" s="51"/>
      <c r="E21" s="22" t="s">
        <v>204</v>
      </c>
      <c r="F21" s="2">
        <v>0</v>
      </c>
      <c r="G21" s="2">
        <v>0</v>
      </c>
      <c r="H21" s="49">
        <v>0</v>
      </c>
      <c r="I21" s="48">
        <v>0</v>
      </c>
      <c r="J21" s="367">
        <v>0</v>
      </c>
      <c r="K21" s="354"/>
      <c r="L21" s="48">
        <v>363.09999999999945</v>
      </c>
      <c r="M21">
        <v>0</v>
      </c>
      <c r="N21" s="364"/>
      <c r="O21" s="134">
        <v>1.5900000000000001E-2</v>
      </c>
      <c r="P21" s="134">
        <v>0</v>
      </c>
      <c r="R21" s="48"/>
      <c r="S21" s="48"/>
      <c r="T21" s="48"/>
    </row>
    <row r="22" spans="1:22" ht="21.95" customHeight="1" x14ac:dyDescent="0.25">
      <c r="A22" s="50"/>
      <c r="B22" s="50"/>
      <c r="C22" s="51"/>
      <c r="E22" s="22" t="s">
        <v>227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231.53999999999996</v>
      </c>
      <c r="M22">
        <v>0</v>
      </c>
      <c r="N22" s="364"/>
      <c r="O22" s="134">
        <v>1.6199999999999999E-2</v>
      </c>
      <c r="P22" s="134">
        <v>0</v>
      </c>
      <c r="Q22" s="48"/>
      <c r="R22" s="48"/>
      <c r="S22" s="48"/>
      <c r="T22" s="48"/>
    </row>
    <row r="23" spans="1:22" ht="21.95" customHeight="1" x14ac:dyDescent="0.25">
      <c r="A23" s="50"/>
      <c r="B23" s="50"/>
      <c r="C23" s="51"/>
      <c r="E23" s="22" t="s">
        <v>271</v>
      </c>
      <c r="F23" s="2">
        <v>0</v>
      </c>
      <c r="G23" s="2">
        <v>0</v>
      </c>
      <c r="H23" s="330">
        <v>0</v>
      </c>
      <c r="I23" s="48">
        <v>0</v>
      </c>
      <c r="J23" s="367">
        <v>572.89999999999964</v>
      </c>
      <c r="K23" s="354"/>
      <c r="L23" s="367">
        <v>1857.7800000000007</v>
      </c>
      <c r="M23">
        <v>0</v>
      </c>
      <c r="N23" s="364"/>
      <c r="O23" s="134">
        <v>1.49E-2</v>
      </c>
      <c r="P23" s="134">
        <v>0</v>
      </c>
      <c r="R23" s="48"/>
      <c r="S23" s="48"/>
      <c r="T23" s="48"/>
    </row>
    <row r="24" spans="1:22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49">
        <v>0</v>
      </c>
      <c r="I24" s="48">
        <v>0</v>
      </c>
      <c r="J24" s="367">
        <v>0</v>
      </c>
      <c r="K24" s="354"/>
      <c r="L24" s="48">
        <v>171.89999999999964</v>
      </c>
      <c r="M24">
        <v>0</v>
      </c>
      <c r="N24" s="364"/>
      <c r="O24" s="134">
        <v>0</v>
      </c>
      <c r="P24" s="134">
        <v>0</v>
      </c>
      <c r="R24" s="48"/>
      <c r="S24" s="48"/>
      <c r="U24" s="48"/>
    </row>
    <row r="25" spans="1:22" ht="21.95" customHeight="1" x14ac:dyDescent="0.25">
      <c r="A25" s="50"/>
      <c r="B25" s="50"/>
      <c r="C25" s="51"/>
      <c r="E25" s="22" t="s">
        <v>272</v>
      </c>
      <c r="F25" s="2">
        <v>0</v>
      </c>
      <c r="G25" s="2">
        <v>0</v>
      </c>
      <c r="H25" s="330">
        <v>0</v>
      </c>
      <c r="I25" s="48">
        <v>0</v>
      </c>
      <c r="J25" s="367">
        <v>0</v>
      </c>
      <c r="K25" s="354"/>
      <c r="L25" s="367">
        <v>98.449999999999818</v>
      </c>
      <c r="M25">
        <v>0</v>
      </c>
      <c r="N25" s="364"/>
      <c r="O25" s="134">
        <v>1.11E-2</v>
      </c>
      <c r="P25" s="134">
        <v>0</v>
      </c>
      <c r="Q25" s="438"/>
      <c r="R25" s="48"/>
      <c r="S25" s="48"/>
      <c r="U25" s="48"/>
    </row>
    <row r="26" spans="1:22" ht="21.95" customHeight="1" x14ac:dyDescent="0.25">
      <c r="A26" s="50"/>
      <c r="B26" s="50"/>
      <c r="C26" s="51"/>
      <c r="E26" s="22" t="s">
        <v>36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117.73999999999978</v>
      </c>
      <c r="M26">
        <v>0</v>
      </c>
      <c r="N26" s="364"/>
      <c r="O26" s="134">
        <v>7.4000000000000003E-3</v>
      </c>
      <c r="P26" s="134">
        <v>0</v>
      </c>
      <c r="Q26" s="48"/>
      <c r="R26" s="48"/>
      <c r="S26" s="48"/>
      <c r="U26" s="48"/>
    </row>
    <row r="27" spans="1:22" ht="21.95" customHeight="1" x14ac:dyDescent="0.25">
      <c r="A27" s="50"/>
      <c r="B27" s="50"/>
      <c r="C27" s="51"/>
      <c r="E27" s="22" t="s">
        <v>325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264.92000000000007</v>
      </c>
      <c r="M27">
        <v>0</v>
      </c>
      <c r="N27" s="364"/>
      <c r="O27" s="134">
        <v>3.4200000000000001E-2</v>
      </c>
      <c r="P27" s="134">
        <v>0</v>
      </c>
      <c r="R27" s="48"/>
      <c r="S27" s="48"/>
    </row>
    <row r="28" spans="1:22" ht="21.95" customHeight="1" x14ac:dyDescent="0.25">
      <c r="A28" s="50"/>
      <c r="B28" s="50"/>
      <c r="C28" s="50"/>
      <c r="E28" s="22" t="s">
        <v>307</v>
      </c>
      <c r="F28" s="2">
        <v>0</v>
      </c>
      <c r="G28" s="2">
        <v>0</v>
      </c>
      <c r="H28" s="49">
        <v>0</v>
      </c>
      <c r="I28" s="48">
        <v>0</v>
      </c>
      <c r="J28" s="367">
        <v>0</v>
      </c>
      <c r="K28" s="354"/>
      <c r="L28" s="367">
        <v>910.79999999999927</v>
      </c>
      <c r="M28">
        <v>0</v>
      </c>
      <c r="N28" s="364"/>
      <c r="O28" s="134">
        <v>2.87E-2</v>
      </c>
      <c r="P28" s="134">
        <v>0</v>
      </c>
      <c r="Q28" s="48"/>
      <c r="S28" s="48"/>
    </row>
    <row r="29" spans="1:22" ht="21.95" customHeight="1" x14ac:dyDescent="0.25">
      <c r="A29" s="50"/>
      <c r="B29" s="50"/>
      <c r="C29" s="51"/>
      <c r="E29" s="22" t="s">
        <v>756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557.94000000000005</v>
      </c>
      <c r="M29">
        <v>0</v>
      </c>
      <c r="N29" s="364"/>
      <c r="O29" s="134">
        <v>4.0599999999999997E-2</v>
      </c>
      <c r="P29" s="134">
        <v>0</v>
      </c>
      <c r="R29" s="48"/>
    </row>
    <row r="30" spans="1:22" ht="21.95" customHeight="1" x14ac:dyDescent="0.25">
      <c r="A30" s="50"/>
      <c r="B30" s="50"/>
      <c r="C30" s="51"/>
      <c r="E30" s="22" t="s">
        <v>251</v>
      </c>
      <c r="F30" s="2">
        <v>0</v>
      </c>
      <c r="G30" s="2">
        <v>0</v>
      </c>
      <c r="H30" s="49">
        <v>0</v>
      </c>
      <c r="I30" s="48">
        <v>0</v>
      </c>
      <c r="J30" s="367">
        <v>0</v>
      </c>
      <c r="K30" s="354"/>
      <c r="L30" s="48">
        <v>329.74000000000069</v>
      </c>
      <c r="M30">
        <v>0</v>
      </c>
      <c r="N30" s="364"/>
      <c r="O30" s="134">
        <v>0</v>
      </c>
      <c r="P30" s="134">
        <v>0</v>
      </c>
      <c r="Q30" s="148"/>
      <c r="R30" s="48"/>
      <c r="S30" s="48"/>
    </row>
    <row r="31" spans="1:22" ht="21.95" customHeight="1" x14ac:dyDescent="0.25">
      <c r="A31" s="50"/>
      <c r="B31" s="50"/>
      <c r="C31" s="51"/>
      <c r="E31" s="22" t="s">
        <v>730</v>
      </c>
      <c r="F31" s="2">
        <v>0</v>
      </c>
      <c r="G31" s="2">
        <v>0</v>
      </c>
      <c r="H31" s="49">
        <v>0</v>
      </c>
      <c r="I31" s="48">
        <v>0</v>
      </c>
      <c r="J31" s="367">
        <v>0</v>
      </c>
      <c r="K31" s="354"/>
      <c r="L31" s="367">
        <v>309.26000000000022</v>
      </c>
      <c r="M31">
        <v>0</v>
      </c>
      <c r="N31" s="364"/>
      <c r="O31" s="134">
        <v>8.8000000000000005E-3</v>
      </c>
      <c r="P31" s="134">
        <v>0</v>
      </c>
      <c r="Q31" s="48"/>
      <c r="S31" s="48"/>
    </row>
    <row r="32" spans="1:22" ht="21.95" customHeight="1" x14ac:dyDescent="0.25">
      <c r="A32" s="51"/>
      <c r="B32" s="51"/>
      <c r="C32" s="51"/>
      <c r="E32" s="22" t="s">
        <v>281</v>
      </c>
      <c r="F32" s="2">
        <v>0</v>
      </c>
      <c r="G32" s="2">
        <v>0</v>
      </c>
      <c r="H32" s="49">
        <v>0</v>
      </c>
      <c r="I32" s="48">
        <v>0</v>
      </c>
      <c r="J32" s="367">
        <v>0</v>
      </c>
      <c r="K32" s="354"/>
      <c r="L32" s="367">
        <v>197.20999999999549</v>
      </c>
      <c r="M32">
        <v>0</v>
      </c>
      <c r="N32" s="364"/>
      <c r="O32" s="134">
        <v>2.5499999999999998E-2</v>
      </c>
      <c r="P32" s="134">
        <v>0</v>
      </c>
      <c r="Q32" s="48"/>
      <c r="R32" s="48"/>
      <c r="S32" s="48"/>
      <c r="T32" s="48"/>
      <c r="V32" s="48"/>
    </row>
    <row r="33" spans="1:21" ht="21.95" customHeight="1" x14ac:dyDescent="0.25">
      <c r="A33" s="50"/>
      <c r="B33" s="51"/>
      <c r="C33" s="51"/>
      <c r="E33" s="22" t="s">
        <v>805</v>
      </c>
      <c r="F33" s="2">
        <v>0</v>
      </c>
      <c r="G33" s="2">
        <v>0</v>
      </c>
      <c r="H33" s="330">
        <v>0</v>
      </c>
      <c r="I33" s="48">
        <v>0</v>
      </c>
      <c r="J33" s="367">
        <v>843.18000000000029</v>
      </c>
      <c r="K33" s="354"/>
      <c r="L33" s="367">
        <v>843.18000000000029</v>
      </c>
      <c r="M33">
        <v>0</v>
      </c>
      <c r="N33" s="364"/>
      <c r="O33" s="134">
        <v>2.8E-3</v>
      </c>
      <c r="P33" s="134">
        <v>0</v>
      </c>
      <c r="Q33" s="148"/>
      <c r="R33" s="48"/>
      <c r="S33" s="48"/>
    </row>
    <row r="34" spans="1:21" ht="21.95" customHeight="1" x14ac:dyDescent="0.25">
      <c r="A34" s="51"/>
      <c r="B34" s="51"/>
      <c r="C34" s="51"/>
      <c r="E34" s="22" t="s">
        <v>198</v>
      </c>
      <c r="F34" s="2">
        <v>0</v>
      </c>
      <c r="G34" s="2">
        <v>0</v>
      </c>
      <c r="H34" s="330">
        <v>0</v>
      </c>
      <c r="I34" s="48">
        <v>0</v>
      </c>
      <c r="J34" s="367">
        <v>0</v>
      </c>
      <c r="K34" s="354"/>
      <c r="L34" s="367">
        <v>495.20999999999913</v>
      </c>
      <c r="M34">
        <v>0</v>
      </c>
      <c r="N34" s="364"/>
      <c r="O34" s="134">
        <v>5.1499999999999997E-2</v>
      </c>
      <c r="P34" s="134">
        <v>0</v>
      </c>
      <c r="R34" s="48"/>
      <c r="S34" s="48"/>
    </row>
    <row r="35" spans="1:21" ht="21.95" customHeight="1" x14ac:dyDescent="0.25">
      <c r="A35" s="51"/>
      <c r="B35" s="51"/>
      <c r="C35" s="51"/>
      <c r="E35" s="22" t="s">
        <v>275</v>
      </c>
      <c r="F35" s="2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154.77999999999975</v>
      </c>
      <c r="M35">
        <v>0</v>
      </c>
      <c r="N35" s="364"/>
      <c r="O35" s="134">
        <v>2.5700000000000001E-2</v>
      </c>
      <c r="P35" s="134">
        <v>0</v>
      </c>
      <c r="R35" s="48"/>
      <c r="S35" s="48"/>
      <c r="T35" s="48"/>
    </row>
    <row r="36" spans="1:21" ht="21.95" customHeight="1" x14ac:dyDescent="0.25">
      <c r="A36" s="50"/>
      <c r="B36" s="50"/>
      <c r="C36" s="51"/>
      <c r="E36" s="22" t="s">
        <v>17</v>
      </c>
      <c r="F36" s="2">
        <v>0</v>
      </c>
      <c r="G36" s="2">
        <v>0</v>
      </c>
      <c r="H36" s="49">
        <v>0</v>
      </c>
      <c r="I36" s="48">
        <v>0</v>
      </c>
      <c r="J36" s="367">
        <v>-20818.210000000079</v>
      </c>
      <c r="K36" s="354"/>
      <c r="L36" s="367">
        <v>-20818.210000000079</v>
      </c>
      <c r="M36">
        <v>0</v>
      </c>
      <c r="N36" s="364"/>
      <c r="O36" s="134">
        <v>0</v>
      </c>
      <c r="P36" s="134">
        <v>0</v>
      </c>
      <c r="Q36" s="148"/>
      <c r="R36" s="48"/>
      <c r="S36" s="48"/>
      <c r="T36" s="48"/>
    </row>
    <row r="37" spans="1:21" ht="21.95" customHeight="1" x14ac:dyDescent="0.25">
      <c r="A37" s="50"/>
      <c r="B37" s="50"/>
      <c r="C37" s="51"/>
      <c r="E37" s="22" t="s">
        <v>317</v>
      </c>
      <c r="F37" s="2">
        <v>0</v>
      </c>
      <c r="G37" s="2">
        <v>0</v>
      </c>
      <c r="H37" s="49">
        <v>0</v>
      </c>
      <c r="I37" s="48">
        <v>0</v>
      </c>
      <c r="J37" s="367">
        <v>0</v>
      </c>
      <c r="K37" s="354"/>
      <c r="L37" s="48">
        <v>720.56000000000131</v>
      </c>
      <c r="M37">
        <v>0</v>
      </c>
      <c r="N37" s="364"/>
      <c r="O37" s="134">
        <v>0</v>
      </c>
      <c r="P37" s="134">
        <v>0</v>
      </c>
      <c r="Q37" s="148"/>
      <c r="R37" s="48"/>
      <c r="S37" s="48"/>
      <c r="U37" s="48"/>
    </row>
    <row r="38" spans="1:21" ht="21.95" customHeight="1" x14ac:dyDescent="0.25">
      <c r="A38" s="51"/>
      <c r="B38" s="51"/>
      <c r="C38" s="51"/>
      <c r="E38" s="22" t="s">
        <v>803</v>
      </c>
      <c r="F38" s="2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559.89000000000033</v>
      </c>
      <c r="M38">
        <v>0</v>
      </c>
      <c r="N38" s="364"/>
      <c r="O38" s="134">
        <v>0</v>
      </c>
      <c r="P38" s="134">
        <v>0</v>
      </c>
      <c r="R38" s="48"/>
      <c r="S38" s="48"/>
    </row>
    <row r="39" spans="1:21" ht="21.95" customHeight="1" x14ac:dyDescent="0.25">
      <c r="A39" s="50"/>
      <c r="B39" s="50"/>
      <c r="C39" s="51"/>
      <c r="E39" s="22" t="s">
        <v>196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785.90999999999985</v>
      </c>
      <c r="M39">
        <v>0</v>
      </c>
      <c r="N39" s="364"/>
      <c r="O39" s="134">
        <v>1.29E-2</v>
      </c>
      <c r="P39" s="134">
        <v>0</v>
      </c>
      <c r="S39" s="48"/>
    </row>
    <row r="40" spans="1:21" ht="21.95" customHeight="1" x14ac:dyDescent="0.25">
      <c r="A40" s="51"/>
      <c r="B40" s="155"/>
      <c r="C40" s="331"/>
      <c r="E40" s="22" t="s">
        <v>226</v>
      </c>
      <c r="F40" s="2">
        <v>0</v>
      </c>
      <c r="G40" s="2">
        <v>0</v>
      </c>
      <c r="H40" s="49">
        <v>0</v>
      </c>
      <c r="I40" s="48">
        <v>0</v>
      </c>
      <c r="J40" s="367">
        <v>0</v>
      </c>
      <c r="K40" s="354"/>
      <c r="L40" s="48">
        <v>257.64999999999964</v>
      </c>
      <c r="M40">
        <v>0</v>
      </c>
      <c r="N40" s="364"/>
      <c r="O40" s="134">
        <v>0</v>
      </c>
      <c r="P40" s="134">
        <v>0</v>
      </c>
      <c r="R40" s="48"/>
      <c r="S40" s="48"/>
      <c r="T40" s="48"/>
    </row>
    <row r="41" spans="1:21" ht="21.95" customHeight="1" x14ac:dyDescent="0.25">
      <c r="A41" s="50"/>
      <c r="B41" s="51"/>
      <c r="C41" s="51"/>
      <c r="E41" s="22" t="s">
        <v>34</v>
      </c>
      <c r="F41" s="2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21137.586999999941</v>
      </c>
      <c r="M41">
        <v>0</v>
      </c>
      <c r="N41" s="364"/>
      <c r="O41" s="134">
        <v>0</v>
      </c>
      <c r="P41" s="134">
        <v>0</v>
      </c>
      <c r="S41" s="48"/>
    </row>
    <row r="42" spans="1:21" ht="21.95" customHeight="1" x14ac:dyDescent="0.25">
      <c r="A42" s="50"/>
      <c r="B42" s="50"/>
      <c r="C42" s="51"/>
      <c r="E42" s="22" t="s">
        <v>172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364"/>
      <c r="O42" s="134">
        <v>3.6400000000000002E-2</v>
      </c>
      <c r="P42" s="134">
        <v>0</v>
      </c>
      <c r="Q42" s="148"/>
      <c r="R42" s="48"/>
      <c r="S42" s="48"/>
    </row>
    <row r="43" spans="1:21" ht="21.95" customHeight="1" x14ac:dyDescent="0.25">
      <c r="A43" s="51"/>
      <c r="B43" s="50"/>
      <c r="C43" s="51"/>
      <c r="E43" s="22" t="s">
        <v>27</v>
      </c>
      <c r="F43" s="2">
        <v>0</v>
      </c>
      <c r="G43" s="2">
        <v>0</v>
      </c>
      <c r="H43" s="49">
        <v>0</v>
      </c>
      <c r="I43" s="48">
        <v>0</v>
      </c>
      <c r="J43" s="367">
        <v>0</v>
      </c>
      <c r="K43" s="354"/>
      <c r="L43" s="48">
        <v>1407.5400000000009</v>
      </c>
      <c r="M43">
        <v>0</v>
      </c>
      <c r="N43" s="364"/>
      <c r="O43" s="134">
        <v>3.0200000000000001E-2</v>
      </c>
      <c r="P43" s="134">
        <v>0</v>
      </c>
      <c r="Q43" s="438"/>
      <c r="R43" s="48"/>
      <c r="S43" s="48"/>
      <c r="T43" s="48"/>
    </row>
    <row r="44" spans="1:21" ht="21.95" customHeight="1" x14ac:dyDescent="0.25">
      <c r="A44" s="50"/>
      <c r="B44" s="50"/>
      <c r="C44" s="51"/>
      <c r="E44" s="22" t="s">
        <v>22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3178.8000000000466</v>
      </c>
      <c r="M44">
        <v>0</v>
      </c>
      <c r="N44" s="364"/>
      <c r="O44" s="134">
        <v>2.07E-2</v>
      </c>
      <c r="P44" s="134">
        <v>0</v>
      </c>
      <c r="R44" s="48"/>
      <c r="S44" s="48"/>
    </row>
    <row r="45" spans="1:21" ht="21.95" customHeight="1" x14ac:dyDescent="0.25">
      <c r="A45" s="50"/>
      <c r="B45" s="50"/>
      <c r="C45" s="51"/>
      <c r="E45" s="22" t="s">
        <v>42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128.08999999999833</v>
      </c>
      <c r="M45">
        <v>0</v>
      </c>
      <c r="N45" s="364"/>
      <c r="O45" s="134">
        <v>2.18E-2</v>
      </c>
      <c r="P45" s="134">
        <v>0</v>
      </c>
      <c r="Q45" s="438"/>
      <c r="R45" s="48"/>
      <c r="S45" s="48"/>
    </row>
    <row r="46" spans="1:21" ht="21.95" customHeight="1" x14ac:dyDescent="0.25">
      <c r="A46" s="50"/>
      <c r="B46" s="50"/>
      <c r="C46" s="51"/>
      <c r="E46" s="22" t="s">
        <v>273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427.92000000000007</v>
      </c>
      <c r="M46">
        <v>0</v>
      </c>
      <c r="N46" s="364"/>
      <c r="O46" s="134">
        <v>0</v>
      </c>
      <c r="P46" s="134">
        <v>0</v>
      </c>
      <c r="R46" s="48"/>
    </row>
    <row r="47" spans="1:21" ht="21.95" customHeight="1" x14ac:dyDescent="0.25">
      <c r="A47" s="50"/>
      <c r="B47" s="50"/>
      <c r="C47" s="51"/>
      <c r="E47" s="22" t="s">
        <v>175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160.82999999999993</v>
      </c>
      <c r="M47">
        <v>0</v>
      </c>
      <c r="N47" s="364"/>
      <c r="O47" s="134">
        <v>0</v>
      </c>
      <c r="P47" s="134">
        <v>0</v>
      </c>
      <c r="Q47" s="148"/>
      <c r="R47" s="48"/>
      <c r="S47" s="48"/>
    </row>
    <row r="48" spans="1:21" ht="21.95" customHeight="1" x14ac:dyDescent="0.25">
      <c r="A48" s="51"/>
      <c r="B48" s="51"/>
      <c r="C48" s="51"/>
      <c r="E48" s="22" t="s">
        <v>170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364"/>
      <c r="O48" s="134">
        <v>1.14E-2</v>
      </c>
      <c r="P48" s="134">
        <v>0</v>
      </c>
      <c r="R48" s="48"/>
      <c r="S48" s="48"/>
    </row>
    <row r="49" spans="1:22" ht="21.95" customHeight="1" x14ac:dyDescent="0.25">
      <c r="A49" s="155"/>
      <c r="B49" s="50"/>
      <c r="C49" s="51"/>
      <c r="E49" s="22" t="s">
        <v>8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121.94999999999982</v>
      </c>
      <c r="M49">
        <v>0</v>
      </c>
      <c r="N49" s="364"/>
      <c r="O49" s="134">
        <v>1.67E-2</v>
      </c>
      <c r="P49" s="134">
        <v>0</v>
      </c>
      <c r="Q49" s="148"/>
      <c r="R49" s="48"/>
      <c r="S49" s="48"/>
      <c r="T49" s="48"/>
    </row>
    <row r="50" spans="1:22" ht="21.95" customHeight="1" x14ac:dyDescent="0.25">
      <c r="A50" s="51"/>
      <c r="B50" s="155"/>
      <c r="C50" s="331"/>
      <c r="E50" s="22" t="s">
        <v>10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1128.3800000000047</v>
      </c>
      <c r="M50">
        <v>0</v>
      </c>
      <c r="N50" s="364"/>
      <c r="O50" s="134">
        <v>1.2500000000000001E-2</v>
      </c>
      <c r="P50" s="134">
        <v>0</v>
      </c>
      <c r="R50" s="48"/>
    </row>
    <row r="51" spans="1:22" ht="21.95" customHeight="1" x14ac:dyDescent="0.25">
      <c r="A51" s="50"/>
      <c r="B51" s="51"/>
      <c r="C51" s="51"/>
      <c r="E51" s="22" t="s">
        <v>225</v>
      </c>
      <c r="F51" s="2">
        <v>0</v>
      </c>
      <c r="G51" s="2">
        <v>0</v>
      </c>
      <c r="H51" s="49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134">
        <v>0</v>
      </c>
      <c r="R51" s="48"/>
      <c r="S51" s="48"/>
      <c r="T51" s="48"/>
    </row>
    <row r="52" spans="1:22" ht="21.95" customHeight="1" x14ac:dyDescent="0.25">
      <c r="A52" s="155"/>
      <c r="B52" s="50"/>
      <c r="C52" s="51"/>
      <c r="E52" s="22" t="s">
        <v>24</v>
      </c>
      <c r="F52" s="2">
        <v>0</v>
      </c>
      <c r="G52" s="2">
        <v>0</v>
      </c>
      <c r="H52" s="330">
        <v>0</v>
      </c>
      <c r="I52" s="48">
        <v>0</v>
      </c>
      <c r="J52" s="367">
        <v>0</v>
      </c>
      <c r="K52" s="354"/>
      <c r="L52" s="367">
        <v>937.36999999999534</v>
      </c>
      <c r="M52">
        <v>0</v>
      </c>
      <c r="N52" s="364"/>
      <c r="O52" s="134">
        <v>0</v>
      </c>
      <c r="P52" s="134">
        <v>0</v>
      </c>
      <c r="Q52" s="148"/>
      <c r="R52" s="48"/>
      <c r="S52" s="48"/>
      <c r="T52" s="48"/>
    </row>
    <row r="53" spans="1:22" ht="21.95" customHeight="1" x14ac:dyDescent="0.25">
      <c r="A53" s="50"/>
      <c r="B53" s="50"/>
      <c r="C53" s="51"/>
      <c r="E53" s="22" t="s">
        <v>45</v>
      </c>
      <c r="F53" s="2">
        <v>0</v>
      </c>
      <c r="G53" s="2">
        <v>0</v>
      </c>
      <c r="H53" s="49">
        <v>0</v>
      </c>
      <c r="I53" s="48">
        <v>0</v>
      </c>
      <c r="J53" s="367">
        <v>0</v>
      </c>
      <c r="K53" s="354"/>
      <c r="L53" s="367">
        <v>523.61999999999898</v>
      </c>
      <c r="M53">
        <v>0</v>
      </c>
      <c r="N53" s="364"/>
      <c r="O53" s="134">
        <v>1.67E-2</v>
      </c>
      <c r="P53" s="134">
        <v>0</v>
      </c>
      <c r="R53" s="48"/>
      <c r="S53" s="48"/>
      <c r="T53" s="352"/>
      <c r="U53" s="352"/>
    </row>
    <row r="54" spans="1:22" ht="21.95" customHeight="1" x14ac:dyDescent="0.25">
      <c r="A54" s="50"/>
      <c r="B54" s="50"/>
      <c r="C54" s="51"/>
      <c r="E54" s="22" t="s">
        <v>47</v>
      </c>
      <c r="F54" s="2">
        <v>0</v>
      </c>
      <c r="G54" s="2">
        <v>0</v>
      </c>
      <c r="H54" s="49">
        <v>0</v>
      </c>
      <c r="I54" s="48">
        <v>0</v>
      </c>
      <c r="J54" s="367">
        <v>0</v>
      </c>
      <c r="K54" s="354"/>
      <c r="L54" s="367">
        <v>-168.6200000000008</v>
      </c>
      <c r="M54">
        <v>0</v>
      </c>
      <c r="N54" s="364"/>
      <c r="O54" s="134">
        <v>2.18E-2</v>
      </c>
      <c r="P54" s="134">
        <v>0</v>
      </c>
      <c r="Q54" s="148"/>
      <c r="R54" s="48"/>
      <c r="S54" s="48"/>
      <c r="T54" s="48"/>
    </row>
    <row r="55" spans="1:22" ht="21.95" customHeight="1" x14ac:dyDescent="0.25">
      <c r="A55" s="50"/>
      <c r="B55" s="50"/>
      <c r="C55" s="51"/>
      <c r="E55" s="22" t="s">
        <v>33</v>
      </c>
      <c r="F55" s="2">
        <v>0</v>
      </c>
      <c r="G55" s="2">
        <v>0</v>
      </c>
      <c r="H55" s="330">
        <v>0</v>
      </c>
      <c r="I55" s="48">
        <v>0</v>
      </c>
      <c r="J55" s="367">
        <v>0</v>
      </c>
      <c r="K55" s="354"/>
      <c r="L55" s="367">
        <v>780.73999999999796</v>
      </c>
      <c r="M55">
        <v>0</v>
      </c>
      <c r="N55" s="364"/>
      <c r="O55" s="134">
        <v>1.8599999999999998E-2</v>
      </c>
      <c r="P55" s="134">
        <v>0</v>
      </c>
      <c r="Q55" s="148"/>
      <c r="S55" s="48"/>
      <c r="U55" s="48"/>
    </row>
    <row r="56" spans="1:22" ht="21.95" customHeight="1" x14ac:dyDescent="0.25">
      <c r="A56" s="50"/>
      <c r="B56" s="50"/>
      <c r="C56" s="51"/>
      <c r="E56" s="22" t="s">
        <v>13</v>
      </c>
      <c r="F56" s="2">
        <v>0</v>
      </c>
      <c r="G56" s="2">
        <v>0</v>
      </c>
      <c r="H56" s="49">
        <v>0</v>
      </c>
      <c r="I56" s="48">
        <v>0</v>
      </c>
      <c r="J56" s="367">
        <v>0</v>
      </c>
      <c r="K56" s="354"/>
      <c r="L56" s="367">
        <v>1461.5600000000013</v>
      </c>
      <c r="M56">
        <v>0</v>
      </c>
      <c r="N56" s="364"/>
      <c r="O56" s="134">
        <v>0</v>
      </c>
      <c r="P56" s="134">
        <v>0</v>
      </c>
      <c r="R56" s="48"/>
      <c r="S56" s="48"/>
      <c r="T56" s="48"/>
    </row>
    <row r="57" spans="1:22" ht="21.95" customHeight="1" x14ac:dyDescent="0.25">
      <c r="A57" s="50"/>
      <c r="B57" s="51"/>
      <c r="C57" s="51"/>
      <c r="E57" s="22" t="s">
        <v>52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1056.739999999998</v>
      </c>
      <c r="M57">
        <v>0</v>
      </c>
      <c r="N57" s="364"/>
      <c r="O57" s="134">
        <v>2.1999999999999999E-2</v>
      </c>
      <c r="P57" s="134">
        <v>0</v>
      </c>
      <c r="S57" s="48"/>
    </row>
    <row r="58" spans="1:22" ht="21.95" customHeight="1" x14ac:dyDescent="0.25">
      <c r="A58" s="50"/>
      <c r="B58" s="51"/>
      <c r="C58" s="51"/>
      <c r="E58" s="22" t="s">
        <v>32</v>
      </c>
      <c r="F58" s="2">
        <v>0</v>
      </c>
      <c r="G58" s="2">
        <v>0</v>
      </c>
      <c r="H58" s="49">
        <v>0</v>
      </c>
      <c r="I58" s="48">
        <v>0</v>
      </c>
      <c r="J58" s="367">
        <v>0</v>
      </c>
      <c r="K58" s="354"/>
      <c r="L58" s="367">
        <v>1198.4699999999971</v>
      </c>
      <c r="M58">
        <v>0</v>
      </c>
      <c r="N58" s="364"/>
      <c r="O58" s="134">
        <v>1.7600000000000001E-2</v>
      </c>
      <c r="P58" s="134">
        <v>0</v>
      </c>
      <c r="R58" s="48"/>
      <c r="S58" s="48"/>
    </row>
    <row r="59" spans="1:22" ht="21.95" customHeight="1" x14ac:dyDescent="0.25">
      <c r="A59" s="50"/>
      <c r="B59" s="50"/>
      <c r="C59" s="51"/>
      <c r="E59" s="22" t="s">
        <v>63</v>
      </c>
      <c r="F59" s="2">
        <v>0</v>
      </c>
      <c r="G59" s="2">
        <v>0</v>
      </c>
      <c r="H59" s="49">
        <v>0</v>
      </c>
      <c r="I59" s="48">
        <v>0</v>
      </c>
      <c r="J59" s="367">
        <v>0</v>
      </c>
      <c r="K59" s="354"/>
      <c r="L59" s="48">
        <v>257.30999999999949</v>
      </c>
      <c r="M59">
        <v>0</v>
      </c>
      <c r="N59" s="364"/>
      <c r="O59" s="134">
        <v>1.38E-2</v>
      </c>
      <c r="P59" s="134">
        <v>0</v>
      </c>
      <c r="Q59" s="438"/>
      <c r="R59" s="48"/>
      <c r="S59" s="48"/>
    </row>
    <row r="60" spans="1:22" ht="21.95" customHeight="1" x14ac:dyDescent="0.25">
      <c r="A60" s="50"/>
      <c r="B60" s="50"/>
      <c r="C60" s="51"/>
      <c r="E60" s="22" t="s">
        <v>9</v>
      </c>
      <c r="F60" s="2">
        <v>0</v>
      </c>
      <c r="G60" s="2">
        <v>0</v>
      </c>
      <c r="H60" s="330">
        <v>0</v>
      </c>
      <c r="I60" s="48">
        <v>0</v>
      </c>
      <c r="J60" s="367">
        <v>-8332.1133333333346</v>
      </c>
      <c r="K60" s="354"/>
      <c r="L60" s="367">
        <v>-7897.1833333333343</v>
      </c>
      <c r="M60">
        <v>0</v>
      </c>
      <c r="N60" s="364"/>
      <c r="O60" s="134">
        <v>0.04</v>
      </c>
      <c r="P60" s="134">
        <v>0</v>
      </c>
      <c r="Q60" s="148"/>
      <c r="R60" s="48"/>
      <c r="S60" s="48"/>
    </row>
    <row r="61" spans="1:22" ht="21.95" customHeight="1" x14ac:dyDescent="0.25">
      <c r="A61" s="60"/>
      <c r="B61" s="61"/>
      <c r="C61" s="60"/>
      <c r="E61" s="22" t="s">
        <v>53</v>
      </c>
      <c r="F61" s="2">
        <v>0</v>
      </c>
      <c r="G61" s="2">
        <v>0</v>
      </c>
      <c r="H61" s="49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R61" s="48"/>
      <c r="S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7">
        <v>0</v>
      </c>
      <c r="K62" s="354"/>
      <c r="L62" s="48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30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51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50" priority="192">
      <formula>$H2=0</formula>
    </cfRule>
  </conditionalFormatting>
  <conditionalFormatting sqref="J2:K4 J67:K200 J6:K6 J21:K58 J12:K19">
    <cfRule type="expression" dxfId="1849" priority="193">
      <formula>$J2=0</formula>
    </cfRule>
  </conditionalFormatting>
  <conditionalFormatting sqref="L67:L1048576 L1:L58">
    <cfRule type="expression" dxfId="1848" priority="191">
      <formula>$L2=0</formula>
    </cfRule>
  </conditionalFormatting>
  <conditionalFormatting sqref="M1">
    <cfRule type="expression" dxfId="1847" priority="187">
      <formula>$L2=0</formula>
    </cfRule>
  </conditionalFormatting>
  <conditionalFormatting sqref="J2:K4 J6:K6 J21:K58 J12:K19">
    <cfRule type="expression" dxfId="1846" priority="235">
      <formula>$J2&gt;0</formula>
    </cfRule>
  </conditionalFormatting>
  <conditionalFormatting sqref="L2:L58">
    <cfRule type="expression" dxfId="1845" priority="189">
      <formula>$L2&lt;0</formula>
    </cfRule>
    <cfRule type="expression" dxfId="1844" priority="190">
      <formula>$L2&gt;0</formula>
    </cfRule>
  </conditionalFormatting>
  <conditionalFormatting sqref="J2:K4 J67:K458 J6:K6 J21:K58 J12:K19">
    <cfRule type="expression" dxfId="1843" priority="234">
      <formula>$J2&lt;0</formula>
    </cfRule>
  </conditionalFormatting>
  <conditionalFormatting sqref="P67:P1048576 P1">
    <cfRule type="expression" dxfId="1842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41" priority="163">
      <formula>$H59=0</formula>
    </cfRule>
  </conditionalFormatting>
  <conditionalFormatting sqref="J59:K59">
    <cfRule type="expression" dxfId="1840" priority="164">
      <formula>$J59=0</formula>
    </cfRule>
  </conditionalFormatting>
  <conditionalFormatting sqref="L59">
    <cfRule type="expression" dxfId="1839" priority="162">
      <formula>$L60=0</formula>
    </cfRule>
  </conditionalFormatting>
  <conditionalFormatting sqref="J59:K59">
    <cfRule type="expression" dxfId="1838" priority="166">
      <formula>$J59&gt;0</formula>
    </cfRule>
  </conditionalFormatting>
  <conditionalFormatting sqref="L59">
    <cfRule type="expression" dxfId="1837" priority="160">
      <formula>$L59&lt;0</formula>
    </cfRule>
    <cfRule type="expression" dxfId="1836" priority="161">
      <formula>$L59&gt;0</formula>
    </cfRule>
  </conditionalFormatting>
  <conditionalFormatting sqref="J59:K59">
    <cfRule type="expression" dxfId="1835" priority="165">
      <formula>$J59&lt;0</formula>
    </cfRule>
  </conditionalFormatting>
  <conditionalFormatting sqref="E5 H5:I5">
    <cfRule type="expression" dxfId="1834" priority="141">
      <formula>$H5=0</formula>
    </cfRule>
  </conditionalFormatting>
  <conditionalFormatting sqref="J5:K5">
    <cfRule type="expression" dxfId="1833" priority="142">
      <formula>$J5=0</formula>
    </cfRule>
  </conditionalFormatting>
  <conditionalFormatting sqref="J5:K5">
    <cfRule type="expression" dxfId="1832" priority="144">
      <formula>$J5&gt;0</formula>
    </cfRule>
  </conditionalFormatting>
  <conditionalFormatting sqref="J5:K5">
    <cfRule type="expression" dxfId="1831" priority="143">
      <formula>$J5&lt;0</formula>
    </cfRule>
  </conditionalFormatting>
  <conditionalFormatting sqref="E7 H7:I7">
    <cfRule type="expression" dxfId="1830" priority="130">
      <formula>$H7=0</formula>
    </cfRule>
  </conditionalFormatting>
  <conditionalFormatting sqref="J7:K7">
    <cfRule type="expression" dxfId="1829" priority="131">
      <formula>$J7=0</formula>
    </cfRule>
  </conditionalFormatting>
  <conditionalFormatting sqref="J7:K7">
    <cfRule type="expression" dxfId="1828" priority="133">
      <formula>$J7&gt;0</formula>
    </cfRule>
  </conditionalFormatting>
  <conditionalFormatting sqref="J7:K7">
    <cfRule type="expression" dxfId="1827" priority="132">
      <formula>$J7&lt;0</formula>
    </cfRule>
  </conditionalFormatting>
  <conditionalFormatting sqref="E60 H60:I60">
    <cfRule type="expression" dxfId="1826" priority="119">
      <formula>$H60=0</formula>
    </cfRule>
  </conditionalFormatting>
  <conditionalFormatting sqref="J60:K60">
    <cfRule type="expression" dxfId="1825" priority="120">
      <formula>$J60=0</formula>
    </cfRule>
  </conditionalFormatting>
  <conditionalFormatting sqref="L60">
    <cfRule type="expression" dxfId="1824" priority="118">
      <formula>$L61=0</formula>
    </cfRule>
  </conditionalFormatting>
  <conditionalFormatting sqref="J60:K60">
    <cfRule type="expression" dxfId="1823" priority="122">
      <formula>$J60&gt;0</formula>
    </cfRule>
  </conditionalFormatting>
  <conditionalFormatting sqref="L60">
    <cfRule type="expression" dxfId="1822" priority="116">
      <formula>$L60&lt;0</formula>
    </cfRule>
    <cfRule type="expression" dxfId="1821" priority="117">
      <formula>$L60&gt;0</formula>
    </cfRule>
  </conditionalFormatting>
  <conditionalFormatting sqref="J60:K60">
    <cfRule type="expression" dxfId="1820" priority="121">
      <formula>$J60&lt;0</formula>
    </cfRule>
  </conditionalFormatting>
  <conditionalFormatting sqref="E62 H62:I62">
    <cfRule type="expression" dxfId="1819" priority="108">
      <formula>$H62=0</formula>
    </cfRule>
  </conditionalFormatting>
  <conditionalFormatting sqref="J62:K62">
    <cfRule type="expression" dxfId="1818" priority="109">
      <formula>$J62=0</formula>
    </cfRule>
  </conditionalFormatting>
  <conditionalFormatting sqref="L62">
    <cfRule type="expression" dxfId="1817" priority="107">
      <formula>$L63=0</formula>
    </cfRule>
  </conditionalFormatting>
  <conditionalFormatting sqref="J62:K62">
    <cfRule type="expression" dxfId="1816" priority="111">
      <formula>$J62&gt;0</formula>
    </cfRule>
  </conditionalFormatting>
  <conditionalFormatting sqref="L62">
    <cfRule type="expression" dxfId="1815" priority="105">
      <formula>$L62&lt;0</formula>
    </cfRule>
    <cfRule type="expression" dxfId="1814" priority="106">
      <formula>$L62&gt;0</formula>
    </cfRule>
  </conditionalFormatting>
  <conditionalFormatting sqref="J62:K62">
    <cfRule type="expression" dxfId="1813" priority="110">
      <formula>$J62&lt;0</formula>
    </cfRule>
  </conditionalFormatting>
  <conditionalFormatting sqref="E61 H61:I61">
    <cfRule type="expression" dxfId="1812" priority="97">
      <formula>$H61=0</formula>
    </cfRule>
  </conditionalFormatting>
  <conditionalFormatting sqref="J61:K61">
    <cfRule type="expression" dxfId="1811" priority="98">
      <formula>$J61=0</formula>
    </cfRule>
  </conditionalFormatting>
  <conditionalFormatting sqref="L61">
    <cfRule type="expression" dxfId="1810" priority="96">
      <formula>$L62=0</formula>
    </cfRule>
  </conditionalFormatting>
  <conditionalFormatting sqref="J61:K61">
    <cfRule type="expression" dxfId="1809" priority="100">
      <formula>$J61&gt;0</formula>
    </cfRule>
  </conditionalFormatting>
  <conditionalFormatting sqref="L61">
    <cfRule type="expression" dxfId="1808" priority="94">
      <formula>$L61&lt;0</formula>
    </cfRule>
    <cfRule type="expression" dxfId="1807" priority="95">
      <formula>$L61&gt;0</formula>
    </cfRule>
  </conditionalFormatting>
  <conditionalFormatting sqref="J61:K61">
    <cfRule type="expression" dxfId="1806" priority="99">
      <formula>$J61&lt;0</formula>
    </cfRule>
  </conditionalFormatting>
  <conditionalFormatting sqref="E8 H8:I8">
    <cfRule type="expression" dxfId="1805" priority="82">
      <formula>$H8=0</formula>
    </cfRule>
  </conditionalFormatting>
  <conditionalFormatting sqref="J8:K8">
    <cfRule type="expression" dxfId="1804" priority="83">
      <formula>$J8=0</formula>
    </cfRule>
  </conditionalFormatting>
  <conditionalFormatting sqref="J8:K8">
    <cfRule type="expression" dxfId="1803" priority="85">
      <formula>$J8&gt;0</formula>
    </cfRule>
  </conditionalFormatting>
  <conditionalFormatting sqref="J8:K8">
    <cfRule type="expression" dxfId="1802" priority="84">
      <formula>$J8&lt;0</formula>
    </cfRule>
  </conditionalFormatting>
  <conditionalFormatting sqref="E63 H63:I63">
    <cfRule type="expression" dxfId="1801" priority="72">
      <formula>$H63=0</formula>
    </cfRule>
  </conditionalFormatting>
  <conditionalFormatting sqref="J63:K63">
    <cfRule type="expression" dxfId="1800" priority="73">
      <formula>$J63=0</formula>
    </cfRule>
  </conditionalFormatting>
  <conditionalFormatting sqref="L63">
    <cfRule type="expression" dxfId="1799" priority="71">
      <formula>$L64=0</formula>
    </cfRule>
  </conditionalFormatting>
  <conditionalFormatting sqref="J63:K63">
    <cfRule type="expression" dxfId="1798" priority="75">
      <formula>$J63&gt;0</formula>
    </cfRule>
  </conditionalFormatting>
  <conditionalFormatting sqref="L63">
    <cfRule type="expression" dxfId="1797" priority="69">
      <formula>$L63&lt;0</formula>
    </cfRule>
    <cfRule type="expression" dxfId="1796" priority="70">
      <formula>$L63&gt;0</formula>
    </cfRule>
  </conditionalFormatting>
  <conditionalFormatting sqref="J63:K63">
    <cfRule type="expression" dxfId="1795" priority="74">
      <formula>$J63&lt;0</formula>
    </cfRule>
  </conditionalFormatting>
  <conditionalFormatting sqref="E20 H20:I20">
    <cfRule type="expression" dxfId="1794" priority="62">
      <formula>$H20=0</formula>
    </cfRule>
  </conditionalFormatting>
  <conditionalFormatting sqref="J20:K20">
    <cfRule type="expression" dxfId="1793" priority="63">
      <formula>$J20=0</formula>
    </cfRule>
  </conditionalFormatting>
  <conditionalFormatting sqref="J20:K20">
    <cfRule type="expression" dxfId="1792" priority="65">
      <formula>$J20&gt;0</formula>
    </cfRule>
  </conditionalFormatting>
  <conditionalFormatting sqref="J20:K20">
    <cfRule type="expression" dxfId="1791" priority="64">
      <formula>$J20&lt;0</formula>
    </cfRule>
  </conditionalFormatting>
  <conditionalFormatting sqref="E64 H64:I64">
    <cfRule type="expression" dxfId="1790" priority="53">
      <formula>$H64=0</formula>
    </cfRule>
  </conditionalFormatting>
  <conditionalFormatting sqref="J64:K64">
    <cfRule type="expression" dxfId="1789" priority="54">
      <formula>$J64=0</formula>
    </cfRule>
  </conditionalFormatting>
  <conditionalFormatting sqref="L64">
    <cfRule type="expression" dxfId="1788" priority="52">
      <formula>$L65=0</formula>
    </cfRule>
  </conditionalFormatting>
  <conditionalFormatting sqref="J64:K64">
    <cfRule type="expression" dxfId="1787" priority="56">
      <formula>$J64&gt;0</formula>
    </cfRule>
  </conditionalFormatting>
  <conditionalFormatting sqref="L64">
    <cfRule type="expression" dxfId="1786" priority="50">
      <formula>$L64&lt;0</formula>
    </cfRule>
    <cfRule type="expression" dxfId="1785" priority="51">
      <formula>$L64&gt;0</formula>
    </cfRule>
  </conditionalFormatting>
  <conditionalFormatting sqref="J64:K64">
    <cfRule type="expression" dxfId="1784" priority="55">
      <formula>$J64&lt;0</formula>
    </cfRule>
  </conditionalFormatting>
  <conditionalFormatting sqref="E65 H65:I65">
    <cfRule type="expression" dxfId="1783" priority="46">
      <formula>$H65=0</formula>
    </cfRule>
  </conditionalFormatting>
  <conditionalFormatting sqref="J65:K65">
    <cfRule type="expression" dxfId="1782" priority="47">
      <formula>$J65=0</formula>
    </cfRule>
  </conditionalFormatting>
  <conditionalFormatting sqref="L65">
    <cfRule type="expression" dxfId="1781" priority="45">
      <formula>$L66=0</formula>
    </cfRule>
  </conditionalFormatting>
  <conditionalFormatting sqref="J65:K65">
    <cfRule type="expression" dxfId="1780" priority="49">
      <formula>$J65&gt;0</formula>
    </cfRule>
  </conditionalFormatting>
  <conditionalFormatting sqref="L65">
    <cfRule type="expression" dxfId="1779" priority="43">
      <formula>$L65&lt;0</formula>
    </cfRule>
    <cfRule type="expression" dxfId="1778" priority="44">
      <formula>$L65&gt;0</formula>
    </cfRule>
  </conditionalFormatting>
  <conditionalFormatting sqref="J65:K65">
    <cfRule type="expression" dxfId="1777" priority="48">
      <formula>$J65&lt;0</formula>
    </cfRule>
  </conditionalFormatting>
  <conditionalFormatting sqref="E11 H11:I11">
    <cfRule type="expression" dxfId="1776" priority="37">
      <formula>$H11=0</formula>
    </cfRule>
  </conditionalFormatting>
  <conditionalFormatting sqref="J11:K11">
    <cfRule type="expression" dxfId="1775" priority="38">
      <formula>$J11=0</formula>
    </cfRule>
  </conditionalFormatting>
  <conditionalFormatting sqref="J11:K11">
    <cfRule type="expression" dxfId="1774" priority="40">
      <formula>$J11&gt;0</formula>
    </cfRule>
  </conditionalFormatting>
  <conditionalFormatting sqref="J11:K11">
    <cfRule type="expression" dxfId="1773" priority="39">
      <formula>$J11&lt;0</formula>
    </cfRule>
  </conditionalFormatting>
  <conditionalFormatting sqref="E9 H9:I9">
    <cfRule type="expression" dxfId="1772" priority="30">
      <formula>$H9=0</formula>
    </cfRule>
  </conditionalFormatting>
  <conditionalFormatting sqref="J9:K9">
    <cfRule type="expression" dxfId="1771" priority="31">
      <formula>$J9=0</formula>
    </cfRule>
  </conditionalFormatting>
  <conditionalFormatting sqref="J9:K9">
    <cfRule type="expression" dxfId="1770" priority="33">
      <formula>$J9&gt;0</formula>
    </cfRule>
  </conditionalFormatting>
  <conditionalFormatting sqref="J9:K9">
    <cfRule type="expression" dxfId="1769" priority="32">
      <formula>$J9&lt;0</formula>
    </cfRule>
  </conditionalFormatting>
  <conditionalFormatting sqref="E66 H66:I66">
    <cfRule type="expression" dxfId="1768" priority="21">
      <formula>$H66=0</formula>
    </cfRule>
  </conditionalFormatting>
  <conditionalFormatting sqref="J66:K66">
    <cfRule type="expression" dxfId="1767" priority="22">
      <formula>$J66=0</formula>
    </cfRule>
  </conditionalFormatting>
  <conditionalFormatting sqref="L66">
    <cfRule type="expression" dxfId="1766" priority="20">
      <formula>$L67=0</formula>
    </cfRule>
  </conditionalFormatting>
  <conditionalFormatting sqref="J66:K66">
    <cfRule type="expression" dxfId="1765" priority="24">
      <formula>$J66&gt;0</formula>
    </cfRule>
  </conditionalFormatting>
  <conditionalFormatting sqref="L66">
    <cfRule type="expression" dxfId="1764" priority="18">
      <formula>$L66&lt;0</formula>
    </cfRule>
    <cfRule type="expression" dxfId="1763" priority="19">
      <formula>$L66&gt;0</formula>
    </cfRule>
  </conditionalFormatting>
  <conditionalFormatting sqref="J66:K66">
    <cfRule type="expression" dxfId="1762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61" priority="12">
      <formula>$H10=0</formula>
    </cfRule>
  </conditionalFormatting>
  <conditionalFormatting sqref="J10:K10">
    <cfRule type="expression" dxfId="1760" priority="13">
      <formula>$J10=0</formula>
    </cfRule>
  </conditionalFormatting>
  <conditionalFormatting sqref="J10:K10">
    <cfRule type="expression" dxfId="1759" priority="15">
      <formula>$J10&gt;0</formula>
    </cfRule>
  </conditionalFormatting>
  <conditionalFormatting sqref="J10:K10">
    <cfRule type="expression" dxfId="1758" priority="14">
      <formula>$J10&lt;0</formula>
    </cfRule>
  </conditionalFormatting>
  <conditionalFormatting sqref="E26:E28 E30 E45:E49 E36:E43">
    <cfRule type="expression" dxfId="1757" priority="8">
      <formula>$H26=0</formula>
    </cfRule>
  </conditionalFormatting>
  <conditionalFormatting sqref="E29">
    <cfRule type="expression" dxfId="1756" priority="7">
      <formula>$H29=0</formula>
    </cfRule>
  </conditionalFormatting>
  <conditionalFormatting sqref="E31">
    <cfRule type="expression" dxfId="1755" priority="6">
      <formula>$H31=0</formula>
    </cfRule>
  </conditionalFormatting>
  <conditionalFormatting sqref="E32">
    <cfRule type="expression" dxfId="1754" priority="5">
      <formula>$H32=0</formula>
    </cfRule>
  </conditionalFormatting>
  <conditionalFormatting sqref="E44">
    <cfRule type="expression" dxfId="1753" priority="4">
      <formula>$H44=0</formula>
    </cfRule>
  </conditionalFormatting>
  <conditionalFormatting sqref="E35">
    <cfRule type="expression" dxfId="1752" priority="3">
      <formula>$H35=0</formula>
    </cfRule>
  </conditionalFormatting>
  <conditionalFormatting sqref="E33">
    <cfRule type="expression" dxfId="1751" priority="2">
      <formula>$H33=0</formula>
    </cfRule>
  </conditionalFormatting>
  <conditionalFormatting sqref="E34">
    <cfRule type="expression" dxfId="1750" priority="1">
      <formula>$H34=0</formula>
    </cfRule>
  </conditionalFormatting>
  <hyperlinks>
    <hyperlink ref="E19" location="BIIB!A1" display="BIIB"/>
    <hyperlink ref="E20" location="MYL!A1" display="MYL"/>
    <hyperlink ref="E10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1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5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4" location="WFC!A1" display="WFC"/>
    <hyperlink ref="E50" location="AA!A1" display="AA"/>
    <hyperlink ref="E51" location="CF!A1" display="CF"/>
    <hyperlink ref="E18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3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2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J269" sqref="J269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>
        <v>42451</v>
      </c>
      <c r="R253" s="441">
        <v>0.01</v>
      </c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T288</f>
        <v>1048.0100000000004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31150.966666668213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29886.796666668281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29885.270000000019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f>1.5+R288</f>
        <v>1.53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-3.3333317369397264E-3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/>
      <c r="T287" s="418"/>
    </row>
    <row r="288" spans="13:20" ht="18" customHeight="1" x14ac:dyDescent="0.25">
      <c r="Q288" s="355" t="s">
        <v>81</v>
      </c>
      <c r="R288" s="441">
        <f>SUM(R252:R271)</f>
        <v>0.03</v>
      </c>
      <c r="S288" s="419" t="s">
        <v>81</v>
      </c>
      <c r="T288" s="418">
        <f>SUM(T252:T287)</f>
        <v>1048.0100000000004</v>
      </c>
    </row>
    <row r="296" spans="1:1" ht="18" customHeight="1" x14ac:dyDescent="0.25">
      <c r="A296" s="496"/>
    </row>
    <row r="297" spans="1:1" ht="18" customHeight="1" x14ac:dyDescent="0.25">
      <c r="A297" s="497"/>
    </row>
    <row r="298" spans="1:1" ht="18" customHeight="1" x14ac:dyDescent="0.25">
      <c r="A298" s="497"/>
    </row>
    <row r="299" spans="1:1" ht="18" customHeight="1" x14ac:dyDescent="0.25">
      <c r="A299" s="496"/>
    </row>
    <row r="300" spans="1:1" ht="18" customHeight="1" x14ac:dyDescent="0.25">
      <c r="A300" s="497"/>
    </row>
    <row r="301" spans="1:1" ht="18" customHeight="1" x14ac:dyDescent="0.25">
      <c r="A301" s="497"/>
    </row>
    <row r="302" spans="1:1" ht="18" customHeight="1" x14ac:dyDescent="0.25">
      <c r="A302" s="496"/>
    </row>
    <row r="303" spans="1:1" ht="18" customHeight="1" x14ac:dyDescent="0.25">
      <c r="A303" s="497"/>
    </row>
    <row r="304" spans="1:1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49" priority="7">
      <formula>#REF!&gt;0</formula>
    </cfRule>
    <cfRule type="expression" dxfId="174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34"/>
  <sheetViews>
    <sheetView zoomScaleNormal="100" workbookViewId="0">
      <pane ySplit="1" topLeftCell="A518" activePane="bottomLeft" state="frozen"/>
      <selection pane="bottomLeft" activeCell="Z538" sqref="Z538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29885.270000000019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 t="shared" ref="D526:D532" si="1851">(C526-C525)/C525</f>
        <v>-2.626042295137747E-3</v>
      </c>
      <c r="E526" s="210">
        <f t="shared" ref="E526" si="1852">(C526-$C$2)/$C$2</f>
        <v>0.22659861874774065</v>
      </c>
      <c r="F526" s="220">
        <v>6782.79</v>
      </c>
      <c r="G526" s="171">
        <f t="shared" ref="G526:G532" si="1853">(F526-F525)/F525</f>
        <v>-1.5456428328541841E-3</v>
      </c>
      <c r="H526" s="204">
        <f t="shared" ref="H526:H531" si="1854">(F526-F$2)/F$2</f>
        <v>0.33212679458726951</v>
      </c>
      <c r="I526" s="222">
        <v>321104.7</v>
      </c>
      <c r="J526" s="173">
        <v>300000</v>
      </c>
      <c r="K526" s="173">
        <f t="shared" ref="K526:K531" si="1855">I526-I525-J526+J525</f>
        <v>6798.5499999999884</v>
      </c>
      <c r="L526" s="171">
        <f t="shared" ref="L526:L531" si="1856">K526/I525</f>
        <v>2.1630343536071399E-2</v>
      </c>
      <c r="M526" s="183">
        <f t="shared" ref="M526" si="1857">I526-J526</f>
        <v>21104.700000000012</v>
      </c>
      <c r="N526" s="185">
        <f t="shared" ref="N526" si="1858">M526/J526</f>
        <v>7.0349000000000037E-2</v>
      </c>
      <c r="O526" s="183" t="b">
        <f t="shared" ref="O526" si="1859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60">I526-Q526</f>
        <v>55529.489999999991</v>
      </c>
      <c r="S526" s="173">
        <v>-39110</v>
      </c>
      <c r="T526" s="173">
        <f t="shared" ref="T526" si="1861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62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 t="shared" si="1851"/>
        <v>1.2757624522558365E-3</v>
      </c>
      <c r="E527" s="210">
        <f t="shared" ref="E527" si="1863">(C527-$C$2)/$C$2</f>
        <v>0.22816346720952788</v>
      </c>
      <c r="F527" s="220">
        <v>6790.71</v>
      </c>
      <c r="G527" s="171">
        <f t="shared" si="1853"/>
        <v>1.1676610952130425E-3</v>
      </c>
      <c r="H527" s="204">
        <f t="shared" si="1854"/>
        <v>0.33368226721919991</v>
      </c>
      <c r="I527" s="222">
        <v>317244.77</v>
      </c>
      <c r="J527" s="173">
        <v>300000</v>
      </c>
      <c r="K527" s="173">
        <f t="shared" si="1855"/>
        <v>-3859.929999999993</v>
      </c>
      <c r="L527" s="171">
        <f t="shared" si="1856"/>
        <v>-1.2020783252316123E-2</v>
      </c>
      <c r="M527" s="183">
        <f t="shared" ref="M527" si="1864">I527-J527</f>
        <v>17244.770000000019</v>
      </c>
      <c r="N527" s="185">
        <f t="shared" ref="N527" si="1865">M527/J527</f>
        <v>5.7482566666666728E-2</v>
      </c>
      <c r="O527" s="183" t="b">
        <f t="shared" ref="O527" si="1866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7">I527-Q527</f>
        <v>47792.119999999995</v>
      </c>
      <c r="S527" s="173">
        <v>-39516</v>
      </c>
      <c r="T527" s="173">
        <f t="shared" ref="T527" si="1868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9">N527/V527</f>
        <v>0.19427869927057839</v>
      </c>
    </row>
    <row r="528" spans="2:23" ht="20.100000000000001" customHeight="1" x14ac:dyDescent="0.25">
      <c r="B528" s="172">
        <v>43060</v>
      </c>
      <c r="C528" s="216">
        <v>2599.0300000000002</v>
      </c>
      <c r="D528" s="171">
        <f t="shared" si="1851"/>
        <v>6.5410860758906677E-3</v>
      </c>
      <c r="E528" s="210">
        <f t="shared" ref="E528" si="1870">(C528-$C$2)/$C$2</f>
        <v>0.23619699016380974</v>
      </c>
      <c r="F528" s="220">
        <v>6862.47</v>
      </c>
      <c r="G528" s="171">
        <f t="shared" si="1853"/>
        <v>1.0567378079758997E-2</v>
      </c>
      <c r="H528" s="204">
        <f t="shared" si="1854"/>
        <v>0.34777579197517539</v>
      </c>
      <c r="I528" s="222">
        <v>314456.46999999997</v>
      </c>
      <c r="J528" s="173">
        <v>300000</v>
      </c>
      <c r="K528" s="173">
        <f t="shared" si="1855"/>
        <v>-2788.3000000000466</v>
      </c>
      <c r="L528" s="171">
        <f t="shared" si="1856"/>
        <v>-8.7891125833218509E-3</v>
      </c>
      <c r="M528" s="183">
        <f t="shared" ref="M528" si="1871">I528-J528</f>
        <v>14456.469999999972</v>
      </c>
      <c r="N528" s="185">
        <f t="shared" ref="N528" si="1872">M528/J528</f>
        <v>4.818823333333324E-2</v>
      </c>
      <c r="O528" s="183" t="b">
        <f t="shared" ref="O528" si="1873">L528&gt;D528</f>
        <v>0</v>
      </c>
      <c r="P528" s="185">
        <f>COUNTIF(O$2:O528, TRUE)/(COUNTIF(O$2:O528,FALSE) + COUNTIF(O$2:O528, TRUE))</f>
        <v>0.47628083491461098</v>
      </c>
      <c r="Q528" s="173">
        <v>265189.45</v>
      </c>
      <c r="R528" s="173">
        <f t="shared" ref="R528" si="1874">I528-Q528</f>
        <v>49267.01999999996</v>
      </c>
      <c r="S528" s="173">
        <v>-40292</v>
      </c>
      <c r="T528" s="173">
        <f t="shared" ref="T528" si="1875">M528-S528</f>
        <v>54748.469999999972</v>
      </c>
      <c r="U528" s="185">
        <f>STDEV(D$2:D528)*SQRT(252)</f>
        <v>0.1374685486648749</v>
      </c>
      <c r="V528" s="185">
        <f>STDEV(L$2:L528)*SQRT(252)</f>
        <v>0.29566388479473038</v>
      </c>
      <c r="W528" s="183">
        <f t="shared" ref="W528" si="1876">N528/V528</f>
        <v>0.16298315692763332</v>
      </c>
    </row>
    <row r="529" spans="1:23" ht="20.100000000000001" customHeight="1" x14ac:dyDescent="0.25">
      <c r="B529" s="172">
        <v>43061</v>
      </c>
      <c r="C529" s="216">
        <v>2597.08</v>
      </c>
      <c r="D529" s="171">
        <f t="shared" si="1851"/>
        <v>-7.5027991212116545E-4</v>
      </c>
      <c r="E529" s="210">
        <f t="shared" ref="E529" si="1877">(C529-$C$2)/$C$2</f>
        <v>0.23526949639466518</v>
      </c>
      <c r="F529" s="220">
        <v>6867.36</v>
      </c>
      <c r="G529" s="171">
        <f t="shared" si="1853"/>
        <v>7.1257142107716582E-4</v>
      </c>
      <c r="H529" s="204">
        <f t="shared" si="1854"/>
        <v>0.34873617848655653</v>
      </c>
      <c r="I529" s="222">
        <v>318417.02</v>
      </c>
      <c r="J529" s="173">
        <v>300000</v>
      </c>
      <c r="K529" s="173">
        <f t="shared" si="1855"/>
        <v>3960.5500000000466</v>
      </c>
      <c r="L529" s="171">
        <f t="shared" si="1856"/>
        <v>1.259490701527002E-2</v>
      </c>
      <c r="M529" s="183">
        <f t="shared" ref="M529" si="1878">I529-J529</f>
        <v>18417.020000000019</v>
      </c>
      <c r="N529" s="185">
        <f t="shared" ref="N529" si="1879">M529/J529</f>
        <v>6.1390066666666729E-2</v>
      </c>
      <c r="O529" s="183" t="b">
        <f t="shared" ref="O529" si="1880">L529&gt;D529</f>
        <v>1</v>
      </c>
      <c r="P529" s="185">
        <f>COUNTIF(O$2:O529, TRUE)/(COUNTIF(O$2:O529,FALSE) + COUNTIF(O$2:O529, TRUE))</f>
        <v>0.47727272727272729</v>
      </c>
      <c r="Q529" s="173">
        <v>269150</v>
      </c>
      <c r="R529" s="173">
        <f t="shared" ref="R529" si="1881">I529-Q529</f>
        <v>49267.020000000019</v>
      </c>
      <c r="S529" s="173">
        <v>-40272</v>
      </c>
      <c r="T529" s="173">
        <f t="shared" ref="T529" si="1882">M529-S529</f>
        <v>58689.020000000019</v>
      </c>
      <c r="U529" s="185">
        <f>STDEV(D$2:D529)*SQRT(252)</f>
        <v>0.13734028165816675</v>
      </c>
      <c r="V529" s="185">
        <f>STDEV(L$2:L529)*SQRT(252)</f>
        <v>0.29550266839423467</v>
      </c>
      <c r="W529" s="183">
        <f t="shared" ref="W529" si="1883">N529/V529</f>
        <v>0.20774792661014246</v>
      </c>
    </row>
    <row r="530" spans="1:23" ht="20.100000000000001" customHeight="1" x14ac:dyDescent="0.25">
      <c r="B530" s="172">
        <v>43063</v>
      </c>
      <c r="C530" s="216">
        <v>2602.42</v>
      </c>
      <c r="D530" s="171">
        <f t="shared" si="1851"/>
        <v>2.0561553744975689E-3</v>
      </c>
      <c r="E530" s="210">
        <f t="shared" ref="E530" si="1884">(C530-$C$2)/$C$2</f>
        <v>0.23780940240862997</v>
      </c>
      <c r="F530" s="220">
        <v>6889.16</v>
      </c>
      <c r="G530" s="171">
        <f t="shared" si="1853"/>
        <v>3.1744367559004018E-3</v>
      </c>
      <c r="H530" s="204">
        <f t="shared" si="1854"/>
        <v>0.35301765618555692</v>
      </c>
      <c r="I530" s="222">
        <v>319044.73</v>
      </c>
      <c r="J530" s="173">
        <v>300000</v>
      </c>
      <c r="K530" s="173">
        <f t="shared" si="1855"/>
        <v>627.70999999996275</v>
      </c>
      <c r="L530" s="171">
        <f t="shared" si="1856"/>
        <v>1.9713456271902886E-3</v>
      </c>
      <c r="M530" s="183">
        <f t="shared" ref="M530" si="1885">I530-J530</f>
        <v>19044.729999999981</v>
      </c>
      <c r="N530" s="185">
        <f t="shared" ref="N530" si="1886">M530/J530</f>
        <v>6.3482433333333269E-2</v>
      </c>
      <c r="O530" s="183" t="b">
        <f t="shared" ref="O530" si="1887">L530&gt;D530</f>
        <v>0</v>
      </c>
      <c r="P530" s="185">
        <f>COUNTIF(O$2:O530, TRUE)/(COUNTIF(O$2:O530,FALSE) + COUNTIF(O$2:O530, TRUE))</f>
        <v>0.47637051039697542</v>
      </c>
      <c r="Q530" s="173">
        <v>266201.84999999998</v>
      </c>
      <c r="R530" s="173">
        <f t="shared" ref="R530" si="1888">I530-Q530</f>
        <v>52842.880000000005</v>
      </c>
      <c r="S530" s="173">
        <v>-39912</v>
      </c>
      <c r="T530" s="173">
        <f t="shared" ref="T530" si="1889">M530-S530</f>
        <v>58956.729999999981</v>
      </c>
      <c r="U530" s="185">
        <f>STDEV(D$2:D530)*SQRT(252)</f>
        <v>0.13721446818561206</v>
      </c>
      <c r="V530" s="185">
        <f>STDEV(L$2:L530)*SQRT(252)</f>
        <v>0.29522406153940112</v>
      </c>
      <c r="W530" s="183">
        <f t="shared" ref="W530" si="1890">N530/V530</f>
        <v>0.21503136635379158</v>
      </c>
    </row>
    <row r="531" spans="1:23" ht="20.100000000000001" customHeight="1" x14ac:dyDescent="0.25">
      <c r="B531" s="172">
        <v>43066</v>
      </c>
      <c r="C531" s="216">
        <v>2601.42</v>
      </c>
      <c r="D531" s="171">
        <f t="shared" si="1851"/>
        <v>-3.8425772934422574E-4</v>
      </c>
      <c r="E531" s="210">
        <f t="shared" ref="E531" si="1891">(C531-$C$2)/$C$2</f>
        <v>0.23733376457829949</v>
      </c>
      <c r="F531" s="220">
        <v>6878.52</v>
      </c>
      <c r="G531" s="171">
        <f t="shared" si="1853"/>
        <v>-1.5444553472410887E-3</v>
      </c>
      <c r="H531" s="204">
        <f t="shared" si="1854"/>
        <v>0.35092798083154952</v>
      </c>
      <c r="I531" s="222">
        <v>316554.36</v>
      </c>
      <c r="J531" s="173">
        <v>300000</v>
      </c>
      <c r="K531" s="173">
        <f t="shared" si="1855"/>
        <v>-2490.3699999999953</v>
      </c>
      <c r="L531" s="171">
        <f t="shared" si="1856"/>
        <v>-7.8057079958662708E-3</v>
      </c>
      <c r="M531" s="183">
        <f t="shared" ref="M531" si="1892">I531-J531</f>
        <v>16554.359999999986</v>
      </c>
      <c r="N531" s="185">
        <f t="shared" ref="N531" si="1893">M531/J531</f>
        <v>5.5181199999999951E-2</v>
      </c>
      <c r="O531" s="183" t="b">
        <f t="shared" ref="O531" si="1894">L531&gt;D531</f>
        <v>0</v>
      </c>
      <c r="P531" s="185">
        <f>COUNTIF(O$2:O531, TRUE)/(COUNTIF(O$2:O531,FALSE) + COUNTIF(O$2:O531, TRUE))</f>
        <v>0.47547169811320755</v>
      </c>
      <c r="Q531" s="173">
        <v>260753.55</v>
      </c>
      <c r="R531" s="173">
        <f t="shared" ref="R531" si="1895">I531-Q531</f>
        <v>55800.81</v>
      </c>
      <c r="S531" s="173">
        <v>-39552</v>
      </c>
      <c r="T531" s="173">
        <f t="shared" ref="T531" si="1896">M531-S531</f>
        <v>56106.359999999986</v>
      </c>
      <c r="U531" s="185">
        <f>STDEV(D$2:D531)*SQRT(252)</f>
        <v>0.13708565300302389</v>
      </c>
      <c r="V531" s="185">
        <f>STDEV(L$2:L531)*SQRT(252)</f>
        <v>0.29499933504599252</v>
      </c>
      <c r="W531" s="183">
        <f t="shared" ref="W531" si="1897">N531/V531</f>
        <v>0.18705533689218928</v>
      </c>
    </row>
    <row r="532" spans="1:23" ht="20.100000000000001" customHeight="1" x14ac:dyDescent="0.25">
      <c r="B532" s="172">
        <v>43067</v>
      </c>
      <c r="C532" s="216">
        <v>2627.04</v>
      </c>
      <c r="D532" s="171">
        <f t="shared" si="1851"/>
        <v>9.8484673755102562E-3</v>
      </c>
      <c r="E532" s="210">
        <f t="shared" ref="E532" si="1898">(C532-$C$2)/$C$2</f>
        <v>0.24951960579136617</v>
      </c>
      <c r="F532" s="220">
        <v>6912.35</v>
      </c>
      <c r="G532" s="171">
        <f t="shared" si="1853"/>
        <v>4.9182091496426444E-3</v>
      </c>
      <c r="H532" s="204">
        <f t="shared" ref="H532" si="1899">(F532-F$2)/F$2</f>
        <v>0.35757212718738351</v>
      </c>
      <c r="I532" s="222">
        <v>320874.51</v>
      </c>
      <c r="J532" s="173">
        <v>300000</v>
      </c>
      <c r="K532" s="173">
        <f t="shared" ref="K532" si="1900">I532-I531-J532+J531</f>
        <v>4320.1500000000233</v>
      </c>
      <c r="L532" s="171">
        <f t="shared" ref="L532" si="1901">K532/I531</f>
        <v>1.364741904044545E-2</v>
      </c>
      <c r="M532" s="183">
        <f t="shared" ref="M532" si="1902">I532-J532</f>
        <v>20874.510000000009</v>
      </c>
      <c r="N532" s="185">
        <f t="shared" ref="N532" si="1903">M532/J532</f>
        <v>6.9581700000000038E-2</v>
      </c>
      <c r="O532" s="183" t="b">
        <f t="shared" ref="O532" si="1904">L532&gt;D532</f>
        <v>1</v>
      </c>
      <c r="P532" s="185">
        <f>COUNTIF(O$2:O532, TRUE)/(COUNTIF(O$2:O532,FALSE) + COUNTIF(O$2:O532, TRUE))</f>
        <v>0.47645951035781542</v>
      </c>
      <c r="Q532" s="173">
        <v>265073.7</v>
      </c>
      <c r="R532" s="173">
        <f t="shared" ref="R532" si="1905">I532-Q532</f>
        <v>55800.81</v>
      </c>
      <c r="S532" s="173">
        <v>-38368</v>
      </c>
      <c r="T532" s="173">
        <f t="shared" ref="T532" si="1906">M532-S532</f>
        <v>59242.510000000009</v>
      </c>
      <c r="U532" s="185">
        <f>STDEV(D$2:D532)*SQRT(252)</f>
        <v>0.13710959839796619</v>
      </c>
      <c r="V532" s="185">
        <f>STDEV(L$2:L532)*SQRT(252)</f>
        <v>0.29486126793955258</v>
      </c>
      <c r="W532" s="183">
        <f t="shared" ref="W532" si="1907">N532/V532</f>
        <v>0.23598114627338743</v>
      </c>
    </row>
    <row r="533" spans="1:23" ht="20.100000000000001" customHeight="1" x14ac:dyDescent="0.25">
      <c r="A533" s="214"/>
      <c r="B533" s="172">
        <v>43068</v>
      </c>
      <c r="C533" s="216">
        <v>2626.07</v>
      </c>
      <c r="D533" s="171">
        <f t="shared" ref="D533" si="1908">(C533-C532)/C532</f>
        <v>-3.6923685973559592E-4</v>
      </c>
      <c r="E533" s="210">
        <f t="shared" ref="E533" si="1909">(C533-$C$2)/$C$2</f>
        <v>0.24905823709594571</v>
      </c>
      <c r="F533" s="220">
        <v>6824.38</v>
      </c>
      <c r="G533" s="171">
        <f t="shared" ref="G533" si="1910">(F533-F532)/F532</f>
        <v>-1.2726496777506962E-2</v>
      </c>
      <c r="H533" s="204">
        <f t="shared" ref="H533" si="1911">(F533-F$2)/F$2</f>
        <v>0.3402949898855</v>
      </c>
      <c r="I533" s="222">
        <v>325656.67</v>
      </c>
      <c r="J533" s="173">
        <v>300000</v>
      </c>
      <c r="K533" s="173">
        <f t="shared" ref="K533" si="1912">I533-I532-J533+J532</f>
        <v>4782.1599999999744</v>
      </c>
      <c r="L533" s="171">
        <f t="shared" ref="L533" si="1913">K533/I532</f>
        <v>1.4903521005766317E-2</v>
      </c>
      <c r="M533" s="183">
        <f t="shared" ref="M533" si="1914">I533-J533</f>
        <v>25656.669999999984</v>
      </c>
      <c r="N533" s="185">
        <f t="shared" ref="N533" si="1915">M533/J533</f>
        <v>8.5522233333333281E-2</v>
      </c>
      <c r="O533" s="183" t="b">
        <f t="shared" ref="O533" si="1916">L533&gt;D533</f>
        <v>1</v>
      </c>
      <c r="P533" s="185">
        <f>COUNTIF(O$2:O533, TRUE)/(COUNTIF(O$2:O533,FALSE) + COUNTIF(O$2:O533, TRUE))</f>
        <v>0.47744360902255639</v>
      </c>
      <c r="Q533" s="173">
        <v>253485</v>
      </c>
      <c r="R533" s="173">
        <f t="shared" ref="R533" si="1917">I533-Q533</f>
        <v>72171.669999999984</v>
      </c>
      <c r="S533" s="173">
        <v>-37392</v>
      </c>
      <c r="T533" s="173">
        <f t="shared" ref="T533" si="1918">M533-S533</f>
        <v>63048.669999999984</v>
      </c>
      <c r="U533" s="185">
        <f>STDEV(D$2:D533)*SQRT(252)</f>
        <v>0.13698137278007791</v>
      </c>
      <c r="V533" s="185">
        <f>STDEV(L$2:L533)*SQRT(252)</f>
        <v>0.29475108064348648</v>
      </c>
      <c r="W533" s="183">
        <f t="shared" ref="W533" si="1919">N533/V533</f>
        <v>0.29015070325314912</v>
      </c>
    </row>
    <row r="534" spans="1:23" ht="20.100000000000001" customHeight="1" x14ac:dyDescent="0.25">
      <c r="B534" s="172">
        <v>43069</v>
      </c>
      <c r="C534" s="216">
        <v>2647.58</v>
      </c>
      <c r="D534" s="171">
        <f t="shared" ref="D534" si="1920">(C534-C533)/C533</f>
        <v>8.1909469282996118E-3</v>
      </c>
      <c r="E534" s="210">
        <f t="shared" ref="E534" si="1921">(C534-$C$2)/$C$2</f>
        <v>0.25928920682635409</v>
      </c>
      <c r="F534" s="220">
        <v>6873.97</v>
      </c>
      <c r="G534" s="171">
        <f t="shared" ref="G534" si="1922">(F534-F533)/F533</f>
        <v>7.2665941814494713E-3</v>
      </c>
      <c r="H534" s="204">
        <f t="shared" ref="H534" si="1923">(F534-F$2)/F$2</f>
        <v>0.35003436966042784</v>
      </c>
      <c r="I534" s="222">
        <v>329885.27</v>
      </c>
      <c r="J534" s="173">
        <v>300000</v>
      </c>
      <c r="K534" s="173">
        <f t="shared" ref="K534" si="1924">I534-I533-J534+J533</f>
        <v>4228.6000000000349</v>
      </c>
      <c r="L534" s="171">
        <f t="shared" ref="L534" si="1925">K534/I533</f>
        <v>1.2984840752686059E-2</v>
      </c>
      <c r="M534" s="183">
        <f t="shared" ref="M534" si="1926">I534-J534</f>
        <v>29885.270000000019</v>
      </c>
      <c r="N534" s="185">
        <f t="shared" ref="N534" si="1927">M534/J534</f>
        <v>9.9617566666666726E-2</v>
      </c>
      <c r="O534" s="183" t="b">
        <f t="shared" ref="O534" si="1928">L534&gt;D534</f>
        <v>1</v>
      </c>
      <c r="P534" s="185">
        <f>COUNTIF(O$2:O534, TRUE)/(COUNTIF(O$2:O534,FALSE) + COUNTIF(O$2:O534, TRUE))</f>
        <v>0.47842401500938087</v>
      </c>
      <c r="Q534" s="173">
        <v>235596.4</v>
      </c>
      <c r="R534" s="173">
        <f t="shared" ref="R534" si="1929">I534-Q534</f>
        <v>94288.870000000024</v>
      </c>
      <c r="S534" s="173">
        <v>-34548</v>
      </c>
      <c r="T534" s="173">
        <f t="shared" ref="T534" si="1930">M534-S534</f>
        <v>64433.270000000019</v>
      </c>
      <c r="U534" s="185">
        <f>STDEV(D$2:D534)*SQRT(252)</f>
        <v>0.13695583195186545</v>
      </c>
      <c r="V534" s="185">
        <f>STDEV(L$2:L534)*SQRT(252)</f>
        <v>0.29459910800633998</v>
      </c>
      <c r="W534" s="183">
        <f t="shared" ref="W534" si="1931">N534/V534</f>
        <v>0.3381461924335592</v>
      </c>
    </row>
  </sheetData>
  <conditionalFormatting sqref="D3:D534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34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34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34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35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47" priority="58">
      <formula>F19&gt;0</formula>
    </cfRule>
    <cfRule type="expression" dxfId="174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45" priority="47">
      <formula>H25&gt;0</formula>
    </cfRule>
    <cfRule type="expression" dxfId="1744" priority="48">
      <formula>H25&lt;0</formula>
    </cfRule>
  </conditionalFormatting>
  <conditionalFormatting sqref="M39">
    <cfRule type="expression" dxfId="1743" priority="45">
      <formula>M39&gt;0</formula>
    </cfRule>
    <cfRule type="expression" dxfId="1742" priority="46">
      <formula>M39&lt;0</formula>
    </cfRule>
  </conditionalFormatting>
  <conditionalFormatting sqref="F61:F67">
    <cfRule type="expression" dxfId="1741" priority="43">
      <formula>F61&gt;0</formula>
    </cfRule>
    <cfRule type="expression" dxfId="1740" priority="44">
      <formula>F61&lt;0</formula>
    </cfRule>
  </conditionalFormatting>
  <conditionalFormatting sqref="H61:H67">
    <cfRule type="expression" dxfId="1739" priority="41">
      <formula>H61&gt;0</formula>
    </cfRule>
    <cfRule type="expression" dxfId="1738" priority="42">
      <formula>H61&lt;0</formula>
    </cfRule>
  </conditionalFormatting>
  <conditionalFormatting sqref="F21:F24">
    <cfRule type="expression" dxfId="1737" priority="39">
      <formula>F21&gt;0</formula>
    </cfRule>
    <cfRule type="expression" dxfId="1736" priority="40">
      <formula>F21&lt;0</formula>
    </cfRule>
  </conditionalFormatting>
  <conditionalFormatting sqref="H21:H24">
    <cfRule type="expression" dxfId="1735" priority="37">
      <formula>H21&gt;0</formula>
    </cfRule>
    <cfRule type="expression" dxfId="1734" priority="38">
      <formula>H21&lt;0</formula>
    </cfRule>
  </conditionalFormatting>
  <conditionalFormatting sqref="I25:I28">
    <cfRule type="expression" dxfId="1733" priority="31">
      <formula>I25&gt;0</formula>
    </cfRule>
    <cfRule type="expression" dxfId="1732" priority="32">
      <formula>I25&lt;0</formula>
    </cfRule>
  </conditionalFormatting>
  <conditionalFormatting sqref="I21:I24">
    <cfRule type="expression" dxfId="1731" priority="29">
      <formula>I21&gt;0</formula>
    </cfRule>
    <cfRule type="expression" dxfId="1730" priority="30">
      <formula>I21&lt;0</formula>
    </cfRule>
  </conditionalFormatting>
  <conditionalFormatting sqref="H29">
    <cfRule type="expression" dxfId="1729" priority="27">
      <formula>H29&gt;0</formula>
    </cfRule>
    <cfRule type="expression" dxfId="1728" priority="28">
      <formula>H29&lt;0</formula>
    </cfRule>
  </conditionalFormatting>
  <conditionalFormatting sqref="H30">
    <cfRule type="expression" dxfId="1727" priority="25">
      <formula>H30&gt;0</formula>
    </cfRule>
    <cfRule type="expression" dxfId="1726" priority="26">
      <formula>H30&lt;0</formula>
    </cfRule>
  </conditionalFormatting>
  <conditionalFormatting sqref="H31">
    <cfRule type="expression" dxfId="1725" priority="23">
      <formula>H31&gt;0</formula>
    </cfRule>
    <cfRule type="expression" dxfId="1724" priority="24">
      <formula>H31&lt;0</formula>
    </cfRule>
  </conditionalFormatting>
  <conditionalFormatting sqref="Q7">
    <cfRule type="expression" dxfId="1723" priority="21">
      <formula>Q7&gt;0</formula>
    </cfRule>
    <cfRule type="expression" dxfId="1722" priority="22">
      <formula>Q7&lt;0</formula>
    </cfRule>
  </conditionalFormatting>
  <conditionalFormatting sqref="Q8">
    <cfRule type="expression" dxfId="1721" priority="19">
      <formula>Q8&gt;0</formula>
    </cfRule>
    <cfRule type="expression" dxfId="1720" priority="20">
      <formula>Q8&lt;0</formula>
    </cfRule>
  </conditionalFormatting>
  <conditionalFormatting sqref="F73:F82">
    <cfRule type="expression" dxfId="1719" priority="17">
      <formula>F73&gt;0</formula>
    </cfRule>
    <cfRule type="expression" dxfId="1718" priority="18">
      <formula>F73&lt;0</formula>
    </cfRule>
  </conditionalFormatting>
  <conditionalFormatting sqref="H73:H76">
    <cfRule type="expression" dxfId="1717" priority="15">
      <formula>H73&gt;0</formula>
    </cfRule>
    <cfRule type="expression" dxfId="1716" priority="16">
      <formula>H73&lt;0</formula>
    </cfRule>
  </conditionalFormatting>
  <conditionalFormatting sqref="F69:F72">
    <cfRule type="expression" dxfId="1715" priority="13">
      <formula>F69&gt;0</formula>
    </cfRule>
    <cfRule type="expression" dxfId="1714" priority="14">
      <formula>F69&lt;0</formula>
    </cfRule>
  </conditionalFormatting>
  <conditionalFormatting sqref="H69:H72">
    <cfRule type="expression" dxfId="1713" priority="11">
      <formula>H69&gt;0</formula>
    </cfRule>
    <cfRule type="expression" dxfId="1712" priority="12">
      <formula>H69&lt;0</formula>
    </cfRule>
  </conditionalFormatting>
  <conditionalFormatting sqref="I73:I76">
    <cfRule type="expression" dxfId="1711" priority="9">
      <formula>I73&gt;0</formula>
    </cfRule>
    <cfRule type="expression" dxfId="1710" priority="10">
      <formula>I73&lt;0</formula>
    </cfRule>
  </conditionalFormatting>
  <conditionalFormatting sqref="I69:I72">
    <cfRule type="expression" dxfId="1709" priority="7">
      <formula>I69&gt;0</formula>
    </cfRule>
    <cfRule type="expression" dxfId="1708" priority="8">
      <formula>I69&lt;0</formula>
    </cfRule>
  </conditionalFormatting>
  <conditionalFormatting sqref="H77">
    <cfRule type="expression" dxfId="1707" priority="5">
      <formula>H77&gt;0</formula>
    </cfRule>
    <cfRule type="expression" dxfId="1706" priority="6">
      <formula>H77&lt;0</formula>
    </cfRule>
  </conditionalFormatting>
  <conditionalFormatting sqref="H78">
    <cfRule type="expression" dxfId="1705" priority="3">
      <formula>H78&gt;0</formula>
    </cfRule>
    <cfRule type="expression" dxfId="1704" priority="4">
      <formula>H78&lt;0</formula>
    </cfRule>
  </conditionalFormatting>
  <conditionalFormatting sqref="H79">
    <cfRule type="expression" dxfId="1703" priority="1">
      <formula>H79&gt;0</formula>
    </cfRule>
    <cfRule type="expression" dxfId="170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01" priority="29">
      <formula>N19&gt;0</formula>
    </cfRule>
    <cfRule type="expression" dxfId="170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99" priority="23">
      <formula>F22&gt;0</formula>
    </cfRule>
    <cfRule type="expression" dxfId="1698" priority="24">
      <formula>F22&lt;0</formula>
    </cfRule>
  </conditionalFormatting>
  <conditionalFormatting sqref="H22:H31">
    <cfRule type="expression" dxfId="1697" priority="21">
      <formula>H22&gt;0</formula>
    </cfRule>
    <cfRule type="expression" dxfId="1696" priority="22">
      <formula>H22&lt;0</formula>
    </cfRule>
  </conditionalFormatting>
  <conditionalFormatting sqref="I21:J31">
    <cfRule type="expression" dxfId="1695" priority="19">
      <formula>I21&gt;0</formula>
    </cfRule>
    <cfRule type="expression" dxfId="1694" priority="20">
      <formula>I21&lt;0</formula>
    </cfRule>
  </conditionalFormatting>
  <conditionalFormatting sqref="Q8">
    <cfRule type="expression" dxfId="1693" priority="11">
      <formula>Q8&gt;0</formula>
    </cfRule>
    <cfRule type="expression" dxfId="1692" priority="12">
      <formula>Q8&lt;0</formula>
    </cfRule>
  </conditionalFormatting>
  <conditionalFormatting sqref="Q7">
    <cfRule type="expression" dxfId="1691" priority="13">
      <formula>Q7&gt;0</formula>
    </cfRule>
    <cfRule type="expression" dxfId="1690" priority="14">
      <formula>Q7&lt;0</formula>
    </cfRule>
  </conditionalFormatting>
  <conditionalFormatting sqref="F56:F66">
    <cfRule type="expression" dxfId="1689" priority="9">
      <formula>F56&gt;0</formula>
    </cfRule>
    <cfRule type="expression" dxfId="1688" priority="10">
      <formula>F56&lt;0</formula>
    </cfRule>
  </conditionalFormatting>
  <conditionalFormatting sqref="H56:H66">
    <cfRule type="expression" dxfId="1687" priority="7">
      <formula>H56&gt;0</formula>
    </cfRule>
    <cfRule type="expression" dxfId="1686" priority="8">
      <formula>H56&lt;0</formula>
    </cfRule>
  </conditionalFormatting>
  <conditionalFormatting sqref="I56:I66">
    <cfRule type="expression" dxfId="1685" priority="5">
      <formula>I56&gt;0</formula>
    </cfRule>
    <cfRule type="expression" dxfId="1684" priority="6">
      <formula>I56&lt;0</formula>
    </cfRule>
  </conditionalFormatting>
  <conditionalFormatting sqref="F21">
    <cfRule type="expression" dxfId="1683" priority="3">
      <formula>F21&gt;0</formula>
    </cfRule>
    <cfRule type="expression" dxfId="1682" priority="4">
      <formula>F21&lt;0</formula>
    </cfRule>
  </conditionalFormatting>
  <conditionalFormatting sqref="H21">
    <cfRule type="expression" dxfId="1681" priority="1">
      <formula>H21&gt;0</formula>
    </cfRule>
    <cfRule type="expression" dxfId="168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62.692199999999993</v>
      </c>
      <c r="X3" s="1"/>
      <c r="AB3" s="230"/>
      <c r="AE3" s="230"/>
    </row>
    <row r="4" spans="1:31" x14ac:dyDescent="0.25">
      <c r="B4" s="446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6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52.29</v>
      </c>
      <c r="R4" s="227">
        <v>0</v>
      </c>
      <c r="T4" s="1"/>
      <c r="AB4" s="230"/>
      <c r="AE4" s="230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5229</v>
      </c>
      <c r="T5" s="1"/>
      <c r="AB5" s="230"/>
      <c r="AE5" s="230"/>
    </row>
    <row r="6" spans="1:31" x14ac:dyDescent="0.25">
      <c r="B6" s="487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6269.2199999999993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117.649999999996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-1040.2199999999993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-0.16592494760113691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0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100</v>
      </c>
      <c r="D23" s="350"/>
      <c r="E23" s="350"/>
      <c r="F23" s="351">
        <f>SumByColor($A$23,F2:F21)</f>
        <v>6533</v>
      </c>
      <c r="G23" s="350"/>
      <c r="H23" s="350">
        <f>SumByColor($A$23,H2:H21)</f>
        <v>100</v>
      </c>
      <c r="I23" s="350"/>
      <c r="J23" s="350"/>
      <c r="K23" s="351">
        <f>SumByColor($A$23,K2:K21)</f>
        <v>9197</v>
      </c>
      <c r="L23" s="350"/>
      <c r="M23" s="351">
        <f>SumByColor($A$23,M2:M21)</f>
        <v>0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825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7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827</v>
      </c>
      <c r="J33" s="39">
        <v>1314</v>
      </c>
    </row>
    <row r="34" spans="1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1:17" x14ac:dyDescent="0.25">
      <c r="B35" s="189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7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9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7">
        <f t="shared" si="11"/>
        <v>-0.16448936231301498</v>
      </c>
      <c r="I36" s="127" t="s">
        <v>840</v>
      </c>
      <c r="J36" s="39">
        <v>127</v>
      </c>
    </row>
    <row r="37" spans="1:17" x14ac:dyDescent="0.25">
      <c r="B37" s="189"/>
      <c r="C37" s="10"/>
      <c r="D37" s="39"/>
      <c r="E37" s="39"/>
      <c r="F37" s="39"/>
      <c r="G37" s="39"/>
      <c r="H37" s="227"/>
      <c r="I37" s="10"/>
      <c r="J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1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1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57.519000000000005</v>
      </c>
    </row>
    <row r="41" spans="1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56.996100000000006</v>
      </c>
    </row>
    <row r="42" spans="1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56.473200000000006</v>
      </c>
    </row>
    <row r="43" spans="1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55.950300000000006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55.427399999999999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54.904499999999999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54.381599999999999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53.858699999999999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53.335799999999999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52.812899999999999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52.29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51.767099999999999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51.244199999999999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50.721299999999999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50.198399999999999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49.6755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49.1526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48.6297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48.1068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47.5839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47.061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3">C75*(E75-D75)</f>
        <v>15.999999999999943</v>
      </c>
      <c r="G75" s="373">
        <f t="shared" ref="G75:G83" si="14">D75*C75</f>
        <v>1924</v>
      </c>
      <c r="H75" s="374">
        <f t="shared" ref="H75:H83" si="15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3"/>
        <v>50.600000000000023</v>
      </c>
      <c r="G76" s="373">
        <f t="shared" si="14"/>
        <v>1924</v>
      </c>
      <c r="H76" s="374">
        <f t="shared" si="15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3"/>
        <v>-176.20199999999988</v>
      </c>
      <c r="G77" s="373">
        <f t="shared" si="14"/>
        <v>4063.752</v>
      </c>
      <c r="H77" s="374">
        <f t="shared" si="15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3"/>
        <v>-51.239999999999952</v>
      </c>
      <c r="G78" s="373">
        <f t="shared" si="14"/>
        <v>2283.9899999999998</v>
      </c>
      <c r="H78" s="374">
        <f t="shared" si="15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3"/>
        <v>-146.2399999999999</v>
      </c>
      <c r="G79" s="373">
        <f t="shared" si="14"/>
        <v>2283.9899999999998</v>
      </c>
      <c r="H79" s="374">
        <f t="shared" si="15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3"/>
        <v>-159.23999999999978</v>
      </c>
      <c r="G80" s="373">
        <f t="shared" si="14"/>
        <v>4352.74</v>
      </c>
      <c r="H80" s="374">
        <f t="shared" si="15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3"/>
        <v>-37.790000000000035</v>
      </c>
      <c r="G81" s="373">
        <f t="shared" si="14"/>
        <v>2188.04</v>
      </c>
      <c r="H81" s="374">
        <f t="shared" si="15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3"/>
        <v>-137.54000000000025</v>
      </c>
      <c r="G82" s="373">
        <f t="shared" si="14"/>
        <v>2188.04</v>
      </c>
      <c r="H82" s="374">
        <f t="shared" si="15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3"/>
        <v>-167.54249999999934</v>
      </c>
      <c r="G83" s="373">
        <f t="shared" si="14"/>
        <v>6112.0424999999996</v>
      </c>
      <c r="H83" s="374">
        <f t="shared" si="15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6">C84*(E84-D84)</f>
        <v>-58.042499999999819</v>
      </c>
      <c r="G84" s="373">
        <f t="shared" ref="G84:G96" si="17">D84*C84</f>
        <v>6112.0424999999996</v>
      </c>
      <c r="H84" s="374">
        <f t="shared" ref="H84:H96" si="18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6"/>
        <v>195.77249999999998</v>
      </c>
      <c r="G85" s="373">
        <f t="shared" si="17"/>
        <v>4432.4775</v>
      </c>
      <c r="H85" s="374">
        <f t="shared" si="18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6"/>
        <v>38.472500000000025</v>
      </c>
      <c r="G86" s="373">
        <f t="shared" si="17"/>
        <v>4432.4775</v>
      </c>
      <c r="H86" s="374">
        <f t="shared" si="18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6"/>
        <v>466.37249999999932</v>
      </c>
      <c r="G87" s="373">
        <f t="shared" si="17"/>
        <v>4432.4775</v>
      </c>
      <c r="H87" s="374">
        <f t="shared" si="18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6"/>
        <v>536.22249999999985</v>
      </c>
      <c r="G88" s="373">
        <f t="shared" si="17"/>
        <v>4432.4775</v>
      </c>
      <c r="H88" s="374">
        <f t="shared" si="18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6"/>
        <v>640.51000000000045</v>
      </c>
      <c r="G89" s="373">
        <f t="shared" si="17"/>
        <v>3972.49</v>
      </c>
      <c r="H89" s="374">
        <f t="shared" si="18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6"/>
        <v>547.01000000000022</v>
      </c>
      <c r="G90" s="373">
        <f t="shared" si="17"/>
        <v>3972.49</v>
      </c>
      <c r="H90" s="374">
        <f t="shared" si="18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6"/>
        <v>505.01000000000005</v>
      </c>
      <c r="G91" s="373">
        <f t="shared" si="17"/>
        <v>3972.49</v>
      </c>
      <c r="H91" s="374">
        <f t="shared" si="18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6"/>
        <v>400.50999999999988</v>
      </c>
      <c r="G92" s="373">
        <f t="shared" si="17"/>
        <v>3972.49</v>
      </c>
      <c r="H92" s="374">
        <f t="shared" si="18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6"/>
        <v>504.01000000000022</v>
      </c>
      <c r="G93" s="373">
        <f t="shared" si="17"/>
        <v>3972.49</v>
      </c>
      <c r="H93" s="374">
        <f t="shared" si="18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6"/>
        <v>470.51000000000016</v>
      </c>
      <c r="G94" s="373">
        <f t="shared" si="17"/>
        <v>3972.49</v>
      </c>
      <c r="H94" s="374">
        <f t="shared" si="18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6"/>
        <v>500.50999999999988</v>
      </c>
      <c r="G95" s="373">
        <f t="shared" si="17"/>
        <v>3972.49</v>
      </c>
      <c r="H95" s="374">
        <f t="shared" si="18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6"/>
        <v>413.46899999999977</v>
      </c>
      <c r="G96" s="373">
        <f t="shared" si="17"/>
        <v>2218.1310000000003</v>
      </c>
      <c r="H96" s="374">
        <f t="shared" si="18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19">C100*(E100-D100)</f>
        <v>42.500000000000071</v>
      </c>
      <c r="G100" s="373">
        <f t="shared" ref="G100:G116" si="20">D100*C100</f>
        <v>1973.75</v>
      </c>
      <c r="H100" s="374">
        <f t="shared" ref="H100:H116" si="21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19"/>
        <v>30.750000000000099</v>
      </c>
      <c r="G101" s="373">
        <f t="shared" si="20"/>
        <v>1973.75</v>
      </c>
      <c r="H101" s="374">
        <f t="shared" si="21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19"/>
        <v>75.750000000000028</v>
      </c>
      <c r="G102" s="373">
        <f t="shared" si="20"/>
        <v>1973.75</v>
      </c>
      <c r="H102" s="374">
        <f t="shared" si="21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19"/>
        <v>53.749999999999787</v>
      </c>
      <c r="G103" s="373">
        <f t="shared" si="20"/>
        <v>1973.75</v>
      </c>
      <c r="H103" s="374">
        <f t="shared" si="21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19"/>
        <v>88.250000000000028</v>
      </c>
      <c r="G104" s="373">
        <f t="shared" si="20"/>
        <v>1973.75</v>
      </c>
      <c r="H104" s="374">
        <f t="shared" si="21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19"/>
        <v>70.499999999999829</v>
      </c>
      <c r="G105" s="373">
        <f t="shared" si="20"/>
        <v>1973.75</v>
      </c>
      <c r="H105" s="374">
        <f t="shared" si="21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19"/>
        <v>-51.249999999999929</v>
      </c>
      <c r="G106" s="373">
        <f t="shared" si="20"/>
        <v>1973.75</v>
      </c>
      <c r="H106" s="374">
        <f t="shared" si="21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19"/>
        <v>-29.500000000000171</v>
      </c>
      <c r="G107" s="373">
        <f t="shared" si="20"/>
        <v>1973.75</v>
      </c>
      <c r="H107" s="374">
        <f t="shared" si="21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19"/>
        <v>-85.750000000000171</v>
      </c>
      <c r="G108" s="373">
        <f t="shared" si="20"/>
        <v>1973.75</v>
      </c>
      <c r="H108" s="374">
        <f t="shared" si="21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19"/>
        <v>-42.000000000000171</v>
      </c>
      <c r="G109" s="373">
        <f t="shared" si="20"/>
        <v>1973.75</v>
      </c>
      <c r="H109" s="374">
        <f t="shared" si="21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19"/>
        <v>0.49999999999990052</v>
      </c>
      <c r="G110" s="373">
        <f t="shared" si="20"/>
        <v>1973.75</v>
      </c>
      <c r="H110" s="374">
        <f t="shared" si="21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19"/>
        <v>-4.9500000000001876</v>
      </c>
      <c r="G111" s="373">
        <f t="shared" si="20"/>
        <v>4202</v>
      </c>
      <c r="H111" s="374">
        <f t="shared" si="21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19"/>
        <v>-102.99849999999971</v>
      </c>
      <c r="G112" s="373">
        <f t="shared" si="20"/>
        <v>4202.1484999999993</v>
      </c>
      <c r="H112" s="374">
        <f t="shared" si="21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19"/>
        <v>-37.548499999999834</v>
      </c>
      <c r="G113" s="373">
        <f t="shared" si="20"/>
        <v>4202.1484999999993</v>
      </c>
      <c r="H113" s="374">
        <f t="shared" si="21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19"/>
        <v>77.951499999999854</v>
      </c>
      <c r="G114" s="373">
        <f t="shared" si="20"/>
        <v>4202.1484999999993</v>
      </c>
      <c r="H114" s="374">
        <f t="shared" si="21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19"/>
        <v>214.71000000000032</v>
      </c>
      <c r="G115" s="373">
        <f t="shared" si="20"/>
        <v>2228.19</v>
      </c>
      <c r="H115" s="374">
        <f t="shared" si="21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19"/>
        <v>173.90999999999991</v>
      </c>
      <c r="G116" s="373">
        <f t="shared" si="20"/>
        <v>2228.19</v>
      </c>
      <c r="H116" s="374">
        <f t="shared" si="21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5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6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5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6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5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6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5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6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5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6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5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6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27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28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27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28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27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28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27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28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27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28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27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28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27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28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27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28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27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28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27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27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27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27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27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27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27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79" priority="54">
      <formula>N23&gt;0</formula>
    </cfRule>
    <cfRule type="expression" dxfId="167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77" priority="48">
      <formula>F79&gt;0</formula>
    </cfRule>
    <cfRule type="expression" dxfId="1676" priority="49">
      <formula>F79&lt;0</formula>
    </cfRule>
  </conditionalFormatting>
  <conditionalFormatting sqref="H79:H97 H101:H118">
    <cfRule type="expression" dxfId="1675" priority="46">
      <formula>H79&gt;0</formula>
    </cfRule>
    <cfRule type="expression" dxfId="1674" priority="47">
      <formula>H79&lt;0</formula>
    </cfRule>
  </conditionalFormatting>
  <conditionalFormatting sqref="I75:I97 I100:I118">
    <cfRule type="expression" dxfId="1673" priority="44">
      <formula>I75&gt;0</formula>
    </cfRule>
    <cfRule type="expression" dxfId="1672" priority="45">
      <formula>I75&lt;0</formula>
    </cfRule>
  </conditionalFormatting>
  <conditionalFormatting sqref="Q7">
    <cfRule type="expression" dxfId="1671" priority="42">
      <formula>Q7&gt;0</formula>
    </cfRule>
    <cfRule type="expression" dxfId="1670" priority="43">
      <formula>Q7&lt;0</formula>
    </cfRule>
  </conditionalFormatting>
  <conditionalFormatting sqref="Q8">
    <cfRule type="expression" dxfId="1669" priority="40">
      <formula>Q8&gt;0</formula>
    </cfRule>
    <cfRule type="expression" dxfId="1668" priority="41">
      <formula>Q8&lt;0</formula>
    </cfRule>
  </conditionalFormatting>
  <conditionalFormatting sqref="F75:F78">
    <cfRule type="expression" dxfId="1667" priority="38">
      <formula>F75&gt;0</formula>
    </cfRule>
    <cfRule type="expression" dxfId="1666" priority="39">
      <formula>F75&lt;0</formula>
    </cfRule>
  </conditionalFormatting>
  <conditionalFormatting sqref="H75:H78">
    <cfRule type="expression" dxfId="1665" priority="36">
      <formula>H75&gt;0</formula>
    </cfRule>
    <cfRule type="expression" dxfId="1664" priority="37">
      <formula>H75&lt;0</formula>
    </cfRule>
  </conditionalFormatting>
  <conditionalFormatting sqref="F100:F114">
    <cfRule type="expression" dxfId="1663" priority="30">
      <formula>F100&gt;0</formula>
    </cfRule>
    <cfRule type="expression" dxfId="1662" priority="31">
      <formula>F100&lt;0</formula>
    </cfRule>
  </conditionalFormatting>
  <conditionalFormatting sqref="H100:H114">
    <cfRule type="expression" dxfId="1661" priority="28">
      <formula>H100&gt;0</formula>
    </cfRule>
    <cfRule type="expression" dxfId="1660" priority="29">
      <formula>H100&lt;0</formula>
    </cfRule>
  </conditionalFormatting>
  <conditionalFormatting sqref="F29:F61">
    <cfRule type="expression" dxfId="1659" priority="26">
      <formula>F29&gt;0</formula>
    </cfRule>
    <cfRule type="expression" dxfId="1658" priority="27">
      <formula>F29&lt;0</formula>
    </cfRule>
  </conditionalFormatting>
  <conditionalFormatting sqref="H29:H61">
    <cfRule type="expression" dxfId="1657" priority="24">
      <formula>H29&gt;0</formula>
    </cfRule>
    <cfRule type="expression" dxfId="1656" priority="25">
      <formula>H29&lt;0</formula>
    </cfRule>
  </conditionalFormatting>
  <conditionalFormatting sqref="J38:J68">
    <cfRule type="expression" dxfId="1655" priority="22">
      <formula>J38&gt;0</formula>
    </cfRule>
    <cfRule type="expression" dxfId="1654" priority="23">
      <formula>J38&lt;0</formula>
    </cfRule>
  </conditionalFormatting>
  <conditionalFormatting sqref="J43">
    <cfRule type="expression" dxfId="1653" priority="20">
      <formula>J43&gt;0</formula>
    </cfRule>
    <cfRule type="expression" dxfId="1652" priority="21">
      <formula>J43&lt;0</formula>
    </cfRule>
  </conditionalFormatting>
  <conditionalFormatting sqref="Q9">
    <cfRule type="expression" dxfId="1651" priority="14">
      <formula>Q9&gt;0</formula>
    </cfRule>
    <cfRule type="expression" dxfId="1650" priority="15">
      <formula>Q9&lt;0</formula>
    </cfRule>
  </conditionalFormatting>
  <conditionalFormatting sqref="R4">
    <cfRule type="expression" dxfId="1649" priority="16">
      <formula>R4&gt;0</formula>
    </cfRule>
    <cfRule type="expression" dxfId="164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47" priority="11">
      <formula>F120&gt;0</formula>
    </cfRule>
    <cfRule type="expression" dxfId="1646" priority="12">
      <formula>F120&lt;0</formula>
    </cfRule>
  </conditionalFormatting>
  <conditionalFormatting sqref="H120:H160">
    <cfRule type="expression" dxfId="1645" priority="9">
      <formula>H120&gt;0</formula>
    </cfRule>
    <cfRule type="expression" dxfId="1644" priority="10">
      <formula>H120&lt;0</formula>
    </cfRule>
  </conditionalFormatting>
  <conditionalFormatting sqref="J129:J160">
    <cfRule type="expression" dxfId="1643" priority="7">
      <formula>J129&gt;0</formula>
    </cfRule>
    <cfRule type="expression" dxfId="1642" priority="8">
      <formula>J129&lt;0</formula>
    </cfRule>
  </conditionalFormatting>
  <conditionalFormatting sqref="J134">
    <cfRule type="expression" dxfId="1641" priority="5">
      <formula>J134&gt;0</formula>
    </cfRule>
    <cfRule type="expression" dxfId="1640" priority="6">
      <formula>J134&lt;0</formula>
    </cfRule>
  </conditionalFormatting>
  <conditionalFormatting sqref="J31:J40">
    <cfRule type="expression" dxfId="1639" priority="3">
      <formula>J31&gt;0</formula>
    </cfRule>
    <cfRule type="expression" dxfId="1638" priority="4">
      <formula>J31&lt;0</formula>
    </cfRule>
  </conditionalFormatting>
  <conditionalFormatting sqref="J36">
    <cfRule type="expression" dxfId="7" priority="1">
      <formula>J36&gt;0</formula>
    </cfRule>
    <cfRule type="expression" dxfId="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26" priority="35">
      <formula>N19&gt;0</formula>
    </cfRule>
    <cfRule type="expression" dxfId="162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24" priority="21">
      <formula>F25&gt;0</formula>
    </cfRule>
    <cfRule type="expression" dxfId="1623" priority="22">
      <formula>F25&lt;0</formula>
    </cfRule>
  </conditionalFormatting>
  <conditionalFormatting sqref="H25:H47">
    <cfRule type="expression" dxfId="1622" priority="19">
      <formula>H25&gt;0</formula>
    </cfRule>
    <cfRule type="expression" dxfId="1621" priority="20">
      <formula>H25&lt;0</formula>
    </cfRule>
  </conditionalFormatting>
  <conditionalFormatting sqref="I25:I27">
    <cfRule type="expression" dxfId="1620" priority="15">
      <formula>I25&gt;0</formula>
    </cfRule>
    <cfRule type="expression" dxfId="1619" priority="16">
      <formula>I25&lt;0</formula>
    </cfRule>
  </conditionalFormatting>
  <conditionalFormatting sqref="Q7">
    <cfRule type="expression" dxfId="1618" priority="5">
      <formula>Q7&gt;0</formula>
    </cfRule>
    <cfRule type="expression" dxfId="1617" priority="6">
      <formula>Q7&lt;0</formula>
    </cfRule>
  </conditionalFormatting>
  <conditionalFormatting sqref="Q8">
    <cfRule type="expression" dxfId="1616" priority="3">
      <formula>Q8&gt;0</formula>
    </cfRule>
    <cfRule type="expression" dxfId="161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14" priority="9">
      <formula>F36&gt;0</formula>
    </cfRule>
    <cfRule type="expression" dxfId="1613" priority="10">
      <formula>F36&lt;0</formula>
    </cfRule>
  </conditionalFormatting>
  <conditionalFormatting sqref="F25:F35">
    <cfRule type="expression" dxfId="1612" priority="7">
      <formula>F25&gt;0</formula>
    </cfRule>
    <cfRule type="expression" dxfId="1611" priority="8">
      <formula>F25&lt;0</formula>
    </cfRule>
  </conditionalFormatting>
  <conditionalFormatting sqref="H25:H35">
    <cfRule type="expression" dxfId="1610" priority="5">
      <formula>H25&gt;0</formula>
    </cfRule>
    <cfRule type="expression" dxfId="1609" priority="6">
      <formula>H25&lt;0</formula>
    </cfRule>
  </conditionalFormatting>
  <conditionalFormatting sqref="Q7">
    <cfRule type="expression" dxfId="1608" priority="3">
      <formula>Q7&gt;0</formula>
    </cfRule>
    <cfRule type="expression" dxfId="1607" priority="4">
      <formula>Q7&lt;0</formula>
    </cfRule>
  </conditionalFormatting>
  <conditionalFormatting sqref="Q8">
    <cfRule type="expression" dxfId="1606" priority="1">
      <formula>Q8&gt;0</formula>
    </cfRule>
    <cfRule type="expression" dxfId="160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>
        <v>43060</v>
      </c>
      <c r="H2" s="4">
        <v>50</v>
      </c>
      <c r="I2" s="3">
        <v>87.58</v>
      </c>
      <c r="J2" s="3">
        <v>0.1</v>
      </c>
      <c r="K2" s="3">
        <f>H2*I2-J2</f>
        <v>4378.8999999999996</v>
      </c>
      <c r="L2" s="72">
        <v>43033</v>
      </c>
      <c r="M2" s="43">
        <v>13</v>
      </c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1857.7800000000007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572.89999999999964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50</v>
      </c>
      <c r="I18" s="18"/>
      <c r="J18" s="18"/>
      <c r="K18" s="18">
        <f>SUM(K2:K5)</f>
        <v>4378.8999999999996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>
        <v>43060</v>
      </c>
      <c r="C44" s="10">
        <v>0</v>
      </c>
      <c r="D44" s="39"/>
      <c r="E44" s="39"/>
      <c r="F44" s="39">
        <v>592.9</v>
      </c>
      <c r="G44" s="39"/>
      <c r="H44" s="227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04" priority="37">
      <formula>F25&gt;0</formula>
    </cfRule>
    <cfRule type="expression" dxfId="1603" priority="38">
      <formula>F25&lt;0</formula>
    </cfRule>
  </conditionalFormatting>
  <conditionalFormatting sqref="Q7">
    <cfRule type="expression" dxfId="1602" priority="35">
      <formula>Q7&gt;0</formula>
    </cfRule>
    <cfRule type="expression" dxfId="1601" priority="36">
      <formula>Q7&lt;0</formula>
    </cfRule>
  </conditionalFormatting>
  <conditionalFormatting sqref="Q8">
    <cfRule type="expression" dxfId="1600" priority="33">
      <formula>Q8&gt;0</formula>
    </cfRule>
    <cfRule type="expression" dxfId="1599" priority="34">
      <formula>Q8&lt;0</formula>
    </cfRule>
  </conditionalFormatting>
  <conditionalFormatting sqref="F44:F46">
    <cfRule type="expression" dxfId="1598" priority="31">
      <formula>F44&gt;0</formula>
    </cfRule>
    <cfRule type="expression" dxfId="1597" priority="32">
      <formula>F44&lt;0</formula>
    </cfRule>
  </conditionalFormatting>
  <conditionalFormatting sqref="H44:H46">
    <cfRule type="expression" dxfId="1596" priority="29">
      <formula>H44&gt;0</formula>
    </cfRule>
    <cfRule type="expression" dxfId="1595" priority="30">
      <formula>H44&lt;0</formula>
    </cfRule>
  </conditionalFormatting>
  <conditionalFormatting sqref="F89:F110">
    <cfRule type="expression" dxfId="1594" priority="27">
      <formula>F89&gt;0</formula>
    </cfRule>
    <cfRule type="expression" dxfId="1593" priority="28">
      <formula>F89&lt;0</formula>
    </cfRule>
  </conditionalFormatting>
  <conditionalFormatting sqref="H89:H110">
    <cfRule type="expression" dxfId="1592" priority="25">
      <formula>H89&gt;0</formula>
    </cfRule>
    <cfRule type="expression" dxfId="1591" priority="26">
      <formula>H89&lt;0</formula>
    </cfRule>
  </conditionalFormatting>
  <conditionalFormatting sqref="Q10">
    <cfRule type="expression" dxfId="1590" priority="23">
      <formula>Q10&gt;0</formula>
    </cfRule>
    <cfRule type="expression" dxfId="1589" priority="24">
      <formula>Q10&lt;0</formula>
    </cfRule>
  </conditionalFormatting>
  <conditionalFormatting sqref="J25:J38">
    <cfRule type="expression" dxfId="1588" priority="21">
      <formula>J25&gt;0</formula>
    </cfRule>
    <cfRule type="expression" dxfId="1587" priority="22">
      <formula>J25&lt;0</formula>
    </cfRule>
  </conditionalFormatting>
  <conditionalFormatting sqref="K25:K38">
    <cfRule type="expression" dxfId="1586" priority="19">
      <formula>K25&gt;0</formula>
    </cfRule>
    <cfRule type="expression" dxfId="1585" priority="20">
      <formula>K25&lt;0</formula>
    </cfRule>
  </conditionalFormatting>
  <conditionalFormatting sqref="L25:L38">
    <cfRule type="expression" dxfId="1584" priority="17">
      <formula>L25&gt;0</formula>
    </cfRule>
    <cfRule type="expression" dxfId="1583" priority="18">
      <formula>L25&lt;0</formula>
    </cfRule>
  </conditionalFormatting>
  <conditionalFormatting sqref="J40">
    <cfRule type="expression" dxfId="1582" priority="15">
      <formula>J40&gt;0</formula>
    </cfRule>
    <cfRule type="expression" dxfId="1581" priority="16">
      <formula>J40&lt;0</formula>
    </cfRule>
  </conditionalFormatting>
  <conditionalFormatting sqref="L39">
    <cfRule type="expression" dxfId="1580" priority="11">
      <formula>L39&gt;0</formula>
    </cfRule>
    <cfRule type="expression" dxfId="1579" priority="12">
      <formula>L39&lt;0</formula>
    </cfRule>
  </conditionalFormatting>
  <conditionalFormatting sqref="F39">
    <cfRule type="expression" dxfId="1578" priority="9">
      <formula>F39&gt;0</formula>
    </cfRule>
    <cfRule type="expression" dxfId="1577" priority="10">
      <formula>F39&lt;0</formula>
    </cfRule>
  </conditionalFormatting>
  <conditionalFormatting sqref="H39">
    <cfRule type="expression" dxfId="1576" priority="7">
      <formula>H39&gt;0</formula>
    </cfRule>
    <cfRule type="expression" dxfId="1575" priority="8">
      <formula>H39&lt;0</formula>
    </cfRule>
  </conditionalFormatting>
  <conditionalFormatting sqref="J41">
    <cfRule type="expression" dxfId="1574" priority="5">
      <formula>J41&gt;0</formula>
    </cfRule>
    <cfRule type="expression" dxfId="1573" priority="6">
      <formula>J41&lt;0</formula>
    </cfRule>
  </conditionalFormatting>
  <conditionalFormatting sqref="J43">
    <cfRule type="expression" dxfId="1572" priority="3">
      <formula>J43&gt;0</formula>
    </cfRule>
    <cfRule type="expression" dxfId="1571" priority="4">
      <formula>J43&lt;0</formula>
    </cfRule>
  </conditionalFormatting>
  <conditionalFormatting sqref="J44">
    <cfRule type="expression" dxfId="1570" priority="1">
      <formula>J44&gt;0</formula>
    </cfRule>
    <cfRule type="expression" dxfId="156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8" priority="31">
      <formula>F29&gt;0</formula>
    </cfRule>
    <cfRule type="expression" dxfId="1567" priority="32">
      <formula>F29&lt;0</formula>
    </cfRule>
  </conditionalFormatting>
  <conditionalFormatting sqref="F29 F31:F35">
    <cfRule type="expression" dxfId="1566" priority="33">
      <formula>F29&gt;0</formula>
    </cfRule>
    <cfRule type="expression" dxfId="1565" priority="34">
      <formula>F29&lt;0</formula>
    </cfRule>
  </conditionalFormatting>
  <conditionalFormatting sqref="H29 H31:H35">
    <cfRule type="expression" dxfId="1564" priority="29">
      <formula>H29&gt;0</formula>
    </cfRule>
    <cfRule type="expression" dxfId="1563" priority="30">
      <formula>H29&lt;0</formula>
    </cfRule>
  </conditionalFormatting>
  <conditionalFormatting sqref="F21:F28">
    <cfRule type="expression" dxfId="1562" priority="27">
      <formula>F21&gt;0</formula>
    </cfRule>
    <cfRule type="expression" dxfId="1561" priority="28">
      <formula>F21&lt;0</formula>
    </cfRule>
  </conditionalFormatting>
  <conditionalFormatting sqref="H21:H28">
    <cfRule type="expression" dxfId="1560" priority="25">
      <formula>H21&gt;0</formula>
    </cfRule>
    <cfRule type="expression" dxfId="1559" priority="26">
      <formula>H21&lt;0</formula>
    </cfRule>
  </conditionalFormatting>
  <conditionalFormatting sqref="Q8">
    <cfRule type="expression" dxfId="1558" priority="21">
      <formula>Q8&gt;0</formula>
    </cfRule>
    <cfRule type="expression" dxfId="1557" priority="22">
      <formula>Q8&lt;0</formula>
    </cfRule>
  </conditionalFormatting>
  <conditionalFormatting sqref="Q7">
    <cfRule type="expression" dxfId="1556" priority="23">
      <formula>Q7&gt;0</formula>
    </cfRule>
    <cfRule type="expression" dxfId="1555" priority="24">
      <formula>Q7&lt;0</formula>
    </cfRule>
  </conditionalFormatting>
  <conditionalFormatting sqref="F30">
    <cfRule type="expression" dxfId="1554" priority="19">
      <formula>F30&gt;0</formula>
    </cfRule>
    <cfRule type="expression" dxfId="1553" priority="20">
      <formula>F30&lt;0</formula>
    </cfRule>
  </conditionalFormatting>
  <conditionalFormatting sqref="H30">
    <cfRule type="expression" dxfId="1552" priority="17">
      <formula>H30&gt;0</formula>
    </cfRule>
    <cfRule type="expression" dxfId="1551" priority="18">
      <formula>H30&lt;0</formula>
    </cfRule>
  </conditionalFormatting>
  <conditionalFormatting sqref="F68 F70:F74">
    <cfRule type="expression" dxfId="1550" priority="13">
      <formula>F68&gt;0</formula>
    </cfRule>
    <cfRule type="expression" dxfId="1549" priority="14">
      <formula>F68&lt;0</formula>
    </cfRule>
  </conditionalFormatting>
  <conditionalFormatting sqref="F68 F70:F74">
    <cfRule type="expression" dxfId="1548" priority="15">
      <formula>F68&gt;0</formula>
    </cfRule>
    <cfRule type="expression" dxfId="1547" priority="16">
      <formula>F68&lt;0</formula>
    </cfRule>
  </conditionalFormatting>
  <conditionalFormatting sqref="H68 H70:H74">
    <cfRule type="expression" dxfId="1546" priority="11">
      <formula>H68&gt;0</formula>
    </cfRule>
    <cfRule type="expression" dxfId="1545" priority="12">
      <formula>H68&lt;0</formula>
    </cfRule>
  </conditionalFormatting>
  <conditionalFormatting sqref="F60:F67">
    <cfRule type="expression" dxfId="1544" priority="9">
      <formula>F60&gt;0</formula>
    </cfRule>
    <cfRule type="expression" dxfId="1543" priority="10">
      <formula>F60&lt;0</formula>
    </cfRule>
  </conditionalFormatting>
  <conditionalFormatting sqref="H60:H67">
    <cfRule type="expression" dxfId="1542" priority="7">
      <formula>H60&gt;0</formula>
    </cfRule>
    <cfRule type="expression" dxfId="1541" priority="8">
      <formula>H60&lt;0</formula>
    </cfRule>
  </conditionalFormatting>
  <conditionalFormatting sqref="F69">
    <cfRule type="expression" dxfId="1540" priority="5">
      <formula>F69&gt;0</formula>
    </cfRule>
    <cfRule type="expression" dxfId="1539" priority="6">
      <formula>F69&lt;0</formula>
    </cfRule>
  </conditionalFormatting>
  <conditionalFormatting sqref="H69">
    <cfRule type="expression" dxfId="1538" priority="3">
      <formula>H69&gt;0</formula>
    </cfRule>
    <cfRule type="expression" dxfId="1537" priority="4">
      <formula>H69&lt;0</formula>
    </cfRule>
  </conditionalFormatting>
  <conditionalFormatting sqref="Q10">
    <cfRule type="expression" dxfId="1536" priority="1">
      <formula>Q10&gt;0</formula>
    </cfRule>
    <cfRule type="expression" dxfId="153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34" priority="11">
      <formula>F33&gt;0</formula>
    </cfRule>
    <cfRule type="expression" dxfId="1533" priority="12">
      <formula>F33&lt;0</formula>
    </cfRule>
  </conditionalFormatting>
  <conditionalFormatting sqref="Q7">
    <cfRule type="expression" dxfId="1532" priority="9">
      <formula>Q7&gt;0</formula>
    </cfRule>
    <cfRule type="expression" dxfId="1531" priority="10">
      <formula>Q7&lt;0</formula>
    </cfRule>
  </conditionalFormatting>
  <conditionalFormatting sqref="Q8">
    <cfRule type="expression" dxfId="1530" priority="7">
      <formula>Q8&gt;0</formula>
    </cfRule>
    <cfRule type="expression" dxfId="1529" priority="8">
      <formula>Q8&lt;0</formula>
    </cfRule>
  </conditionalFormatting>
  <conditionalFormatting sqref="F25:F32">
    <cfRule type="expression" dxfId="1528" priority="5">
      <formula>F25&gt;0</formula>
    </cfRule>
    <cfRule type="expression" dxfId="1527" priority="6">
      <formula>F25&lt;0</formula>
    </cfRule>
  </conditionalFormatting>
  <conditionalFormatting sqref="H25:H32">
    <cfRule type="expression" dxfId="1526" priority="3">
      <formula>H25&gt;0</formula>
    </cfRule>
    <cfRule type="expression" dxfId="1525" priority="4">
      <formula>H25&lt;0</formula>
    </cfRule>
  </conditionalFormatting>
  <conditionalFormatting sqref="Q10">
    <cfRule type="expression" dxfId="1524" priority="1">
      <formula>Q10&gt;0</formula>
    </cfRule>
    <cfRule type="expression" dxfId="152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15.828249999999999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14.03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6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2806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3165.6499999999996</v>
      </c>
      <c r="X6" s="134"/>
    </row>
    <row r="7" spans="1:24" x14ac:dyDescent="0.25">
      <c r="B7" s="446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923.76999999999498</v>
      </c>
      <c r="R7">
        <v>100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-359.64999999999964</v>
      </c>
      <c r="X8" s="134"/>
    </row>
    <row r="9" spans="1:24" x14ac:dyDescent="0.25">
      <c r="B9" s="487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-0.11361015905106366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450</v>
      </c>
      <c r="I18" s="18"/>
      <c r="J18" s="18"/>
      <c r="K18" s="18">
        <f>SUM(K2:K10)</f>
        <v>6656.85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350</v>
      </c>
      <c r="D19" s="350"/>
      <c r="E19" s="350"/>
      <c r="F19" s="351">
        <f>SumByColor($A$19,F2:F17)</f>
        <v>4983</v>
      </c>
      <c r="G19" s="350"/>
      <c r="H19" s="350">
        <f>SumByColor($A$19,H2:H17)</f>
        <v>350</v>
      </c>
      <c r="I19" s="350"/>
      <c r="J19" s="350"/>
      <c r="K19" s="351">
        <f>SumByColor($A$19,K2:K17)</f>
        <v>6657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5" si="14">C31*(E31-D31)</f>
        <v>-551.60000000000014</v>
      </c>
      <c r="G31" s="39">
        <f t="shared" ref="G31:G35" si="15">D31*C31</f>
        <v>3371.6</v>
      </c>
      <c r="H31" s="227">
        <f t="shared" ref="H31:H35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>
        <v>43069</v>
      </c>
      <c r="C35" s="10">
        <v>200</v>
      </c>
      <c r="D35" s="196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7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15.433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15.2927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15.1524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15.0121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14.8718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14.7315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14.591200000000001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14.450899999999999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14.310599999999999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14.170299999999999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14.03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13.889699999999999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13.7494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13.6091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13.468799999999998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13.328499999999998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13.188199999999998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13.0479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12.9076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12.767300000000001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12.626999999999999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22" priority="71">
      <formula>F32&gt;0</formula>
    </cfRule>
    <cfRule type="expression" dxfId="1521" priority="72">
      <formula>F32&lt;0</formula>
    </cfRule>
  </conditionalFormatting>
  <conditionalFormatting sqref="Q7">
    <cfRule type="expression" dxfId="1520" priority="69">
      <formula>Q7&gt;0</formula>
    </cfRule>
    <cfRule type="expression" dxfId="1519" priority="70">
      <formula>Q7&lt;0</formula>
    </cfRule>
  </conditionalFormatting>
  <conditionalFormatting sqref="Q8">
    <cfRule type="expression" dxfId="1518" priority="67">
      <formula>Q8&gt;0</formula>
    </cfRule>
    <cfRule type="expression" dxfId="1517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6" priority="59">
      <formula>M58&gt;0</formula>
    </cfRule>
    <cfRule type="expression" dxfId="1515" priority="60">
      <formula>M58&lt;0</formula>
    </cfRule>
  </conditionalFormatting>
  <conditionalFormatting sqref="Q10">
    <cfRule type="expression" dxfId="1514" priority="57">
      <formula>Q10&gt;0</formula>
    </cfRule>
    <cfRule type="expression" dxfId="1513" priority="58">
      <formula>Q10&lt;0</formula>
    </cfRule>
  </conditionalFormatting>
  <conditionalFormatting sqref="F29:F31">
    <cfRule type="expression" dxfId="1512" priority="55">
      <formula>F29&gt;0</formula>
    </cfRule>
    <cfRule type="expression" dxfId="1511" priority="56">
      <formula>F29&lt;0</formula>
    </cfRule>
  </conditionalFormatting>
  <conditionalFormatting sqref="H29:H31">
    <cfRule type="expression" dxfId="1510" priority="53">
      <formula>H29&gt;0</formula>
    </cfRule>
    <cfRule type="expression" dxfId="1509" priority="54">
      <formula>H29&lt;0</formula>
    </cfRule>
  </conditionalFormatting>
  <conditionalFormatting sqref="F83:F94">
    <cfRule type="expression" dxfId="1508" priority="51">
      <formula>F83&gt;0</formula>
    </cfRule>
    <cfRule type="expression" dxfId="1507" priority="52">
      <formula>F83&lt;0</formula>
    </cfRule>
  </conditionalFormatting>
  <conditionalFormatting sqref="H83:H94">
    <cfRule type="expression" dxfId="1506" priority="49">
      <formula>H83&gt;0</formula>
    </cfRule>
    <cfRule type="expression" dxfId="1505" priority="50">
      <formula>H83&lt;0</formula>
    </cfRule>
  </conditionalFormatting>
  <conditionalFormatting sqref="J41">
    <cfRule type="expression" dxfId="1504" priority="47">
      <formula>J41&gt;0</formula>
    </cfRule>
    <cfRule type="expression" dxfId="1503" priority="48">
      <formula>J41&lt;0</formula>
    </cfRule>
  </conditionalFormatting>
  <conditionalFormatting sqref="J39:J47 J49">
    <cfRule type="expression" dxfId="1502" priority="45">
      <formula>J39&gt;0</formula>
    </cfRule>
    <cfRule type="expression" dxfId="1501" priority="46">
      <formula>J39&lt;0</formula>
    </cfRule>
  </conditionalFormatting>
  <conditionalFormatting sqref="F48 H48">
    <cfRule type="expression" dxfId="1500" priority="43">
      <formula>F48&gt;0</formula>
    </cfRule>
    <cfRule type="expression" dxfId="1499" priority="44">
      <formula>F48&lt;0</formula>
    </cfRule>
  </conditionalFormatting>
  <conditionalFormatting sqref="J48">
    <cfRule type="expression" dxfId="1498" priority="41">
      <formula>J48&gt;0</formula>
    </cfRule>
    <cfRule type="expression" dxfId="1497" priority="42">
      <formula>J48&lt;0</formula>
    </cfRule>
  </conditionalFormatting>
  <conditionalFormatting sqref="K41:K52">
    <cfRule type="expression" dxfId="1496" priority="39">
      <formula>K41&gt;0</formula>
    </cfRule>
    <cfRule type="expression" dxfId="1495" priority="40">
      <formula>K41&lt;0</formula>
    </cfRule>
  </conditionalFormatting>
  <conditionalFormatting sqref="K39:K52">
    <cfRule type="expression" dxfId="1494" priority="37">
      <formula>K39&gt;0</formula>
    </cfRule>
    <cfRule type="expression" dxfId="1493" priority="38">
      <formula>K39&lt;0</formula>
    </cfRule>
  </conditionalFormatting>
  <conditionalFormatting sqref="F102:F118 H102:H118 H120:H128 F120:F128">
    <cfRule type="expression" dxfId="1492" priority="33">
      <formula>F102&gt;0</formula>
    </cfRule>
    <cfRule type="expression" dxfId="1491" priority="34">
      <formula>F102&lt;0</formula>
    </cfRule>
  </conditionalFormatting>
  <conditionalFormatting sqref="F96:F101">
    <cfRule type="expression" dxfId="1490" priority="31">
      <formula>F96&gt;0</formula>
    </cfRule>
    <cfRule type="expression" dxfId="1489" priority="32">
      <formula>F96&lt;0</formula>
    </cfRule>
  </conditionalFormatting>
  <conditionalFormatting sqref="H96:H101">
    <cfRule type="expression" dxfId="1488" priority="29">
      <formula>H96&gt;0</formula>
    </cfRule>
    <cfRule type="expression" dxfId="1487" priority="30">
      <formula>H96&lt;0</formula>
    </cfRule>
  </conditionalFormatting>
  <conditionalFormatting sqref="J112">
    <cfRule type="expression" dxfId="1486" priority="27">
      <formula>J112&gt;0</formula>
    </cfRule>
    <cfRule type="expression" dxfId="1485" priority="28">
      <formula>J112&lt;0</formula>
    </cfRule>
  </conditionalFormatting>
  <conditionalFormatting sqref="J110:J118 J120">
    <cfRule type="expression" dxfId="1484" priority="25">
      <formula>J110&gt;0</formula>
    </cfRule>
    <cfRule type="expression" dxfId="1483" priority="26">
      <formula>J110&lt;0</formula>
    </cfRule>
  </conditionalFormatting>
  <conditionalFormatting sqref="F119 H119">
    <cfRule type="expression" dxfId="1482" priority="23">
      <formula>F119&gt;0</formula>
    </cfRule>
    <cfRule type="expression" dxfId="1481" priority="24">
      <formula>F119&lt;0</formula>
    </cfRule>
  </conditionalFormatting>
  <conditionalFormatting sqref="J119">
    <cfRule type="expression" dxfId="1480" priority="21">
      <formula>J119&gt;0</formula>
    </cfRule>
    <cfRule type="expression" dxfId="1479" priority="22">
      <formula>J119&lt;0</formula>
    </cfRule>
  </conditionalFormatting>
  <conditionalFormatting sqref="K112:K123">
    <cfRule type="expression" dxfId="1478" priority="19">
      <formula>K112&gt;0</formula>
    </cfRule>
    <cfRule type="expression" dxfId="1477" priority="20">
      <formula>K112&lt;0</formula>
    </cfRule>
  </conditionalFormatting>
  <conditionalFormatting sqref="K110:K123">
    <cfRule type="expression" dxfId="1476" priority="17">
      <formula>K110&gt;0</formula>
    </cfRule>
    <cfRule type="expression" dxfId="1475" priority="18">
      <formula>K110&lt;0</formula>
    </cfRule>
  </conditionalFormatting>
  <conditionalFormatting sqref="J121">
    <cfRule type="expression" dxfId="1474" priority="15">
      <formula>J121&gt;0</formula>
    </cfRule>
    <cfRule type="expression" dxfId="1473" priority="16">
      <formula>J121&lt;0</formula>
    </cfRule>
  </conditionalFormatting>
  <conditionalFormatting sqref="F25:F28">
    <cfRule type="expression" dxfId="1472" priority="13">
      <formula>F25&gt;0</formula>
    </cfRule>
    <cfRule type="expression" dxfId="1471" priority="14">
      <formula>F25&lt;0</formula>
    </cfRule>
  </conditionalFormatting>
  <conditionalFormatting sqref="H25:H28">
    <cfRule type="expression" dxfId="1470" priority="11">
      <formula>H25&gt;0</formula>
    </cfRule>
    <cfRule type="expression" dxfId="1469" priority="12">
      <formula>H25&lt;0</formula>
    </cfRule>
  </conditionalFormatting>
  <conditionalFormatting sqref="J27:J29">
    <cfRule type="expression" dxfId="1468" priority="9">
      <formula>J27&gt;0</formula>
    </cfRule>
    <cfRule type="expression" dxfId="1467" priority="10">
      <formula>J27&lt;0</formula>
    </cfRule>
  </conditionalFormatting>
  <conditionalFormatting sqref="J30:J31">
    <cfRule type="expression" dxfId="1466" priority="7">
      <formula>J30&gt;0</formula>
    </cfRule>
    <cfRule type="expression" dxfId="1465" priority="8">
      <formula>J30&lt;0</formula>
    </cfRule>
  </conditionalFormatting>
  <conditionalFormatting sqref="J33">
    <cfRule type="expression" dxfId="1464" priority="5">
      <formula>J33&gt;0</formula>
    </cfRule>
    <cfRule type="expression" dxfId="1463" priority="6">
      <formula>J33&lt;0</formula>
    </cfRule>
  </conditionalFormatting>
  <conditionalFormatting sqref="J34">
    <cfRule type="expression" dxfId="1462" priority="3">
      <formula>J34&gt;0</formula>
    </cfRule>
    <cfRule type="expression" dxfId="1461" priority="4">
      <formula>J34&lt;0</formula>
    </cfRule>
  </conditionalFormatting>
  <conditionalFormatting sqref="J35">
    <cfRule type="expression" dxfId="1" priority="1">
      <formula>J35&gt;0</formula>
    </cfRule>
    <cfRule type="expression" dxfId="0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60" priority="15">
      <formula>F39&gt;0</formula>
    </cfRule>
    <cfRule type="expression" dxfId="1459" priority="16">
      <formula>F39&lt;0</formula>
    </cfRule>
  </conditionalFormatting>
  <conditionalFormatting sqref="Q7">
    <cfRule type="expression" dxfId="1458" priority="13">
      <formula>Q7&gt;0</formula>
    </cfRule>
    <cfRule type="expression" dxfId="1457" priority="14">
      <formula>Q7&lt;0</formula>
    </cfRule>
  </conditionalFormatting>
  <conditionalFormatting sqref="Q8">
    <cfRule type="expression" dxfId="1456" priority="11">
      <formula>Q8&gt;0</formula>
    </cfRule>
    <cfRule type="expression" dxfId="1455" priority="12">
      <formula>Q8&lt;0</formula>
    </cfRule>
  </conditionalFormatting>
  <conditionalFormatting sqref="F25:F38">
    <cfRule type="expression" dxfId="1454" priority="9">
      <formula>F25&gt;0</formula>
    </cfRule>
    <cfRule type="expression" dxfId="1453" priority="10">
      <formula>F25&lt;0</formula>
    </cfRule>
  </conditionalFormatting>
  <conditionalFormatting sqref="H25:H38">
    <cfRule type="expression" dxfId="1452" priority="7">
      <formula>H25&gt;0</formula>
    </cfRule>
    <cfRule type="expression" dxfId="1451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50" priority="3">
      <formula>M55&gt;0</formula>
    </cfRule>
    <cfRule type="expression" dxfId="1449" priority="4">
      <formula>M55&lt;0</formula>
    </cfRule>
  </conditionalFormatting>
  <conditionalFormatting sqref="Q10">
    <cfRule type="expression" dxfId="1448" priority="1">
      <formula>Q10&gt;0</formula>
    </cfRule>
    <cfRule type="expression" dxfId="1447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6" priority="27">
      <formula>F27&gt;0</formula>
    </cfRule>
    <cfRule type="expression" dxfId="1445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4" priority="15">
      <formula>Q8&gt;0</formula>
    </cfRule>
    <cfRule type="expression" dxfId="1443" priority="16">
      <formula>Q8&lt;0</formula>
    </cfRule>
  </conditionalFormatting>
  <conditionalFormatting sqref="Q7">
    <cfRule type="expression" dxfId="1442" priority="17">
      <formula>Q7&gt;0</formula>
    </cfRule>
    <cfRule type="expression" dxfId="1441" priority="18">
      <formula>Q7&lt;0</formula>
    </cfRule>
  </conditionalFormatting>
  <conditionalFormatting sqref="F37:F38">
    <cfRule type="expression" dxfId="1440" priority="13">
      <formula>F37&gt;0</formula>
    </cfRule>
    <cfRule type="expression" dxfId="1439" priority="14">
      <formula>F37&lt;0</formula>
    </cfRule>
  </conditionalFormatting>
  <conditionalFormatting sqref="H37:H38">
    <cfRule type="expression" dxfId="1438" priority="11">
      <formula>H37&gt;0</formula>
    </cfRule>
    <cfRule type="expression" dxfId="1437" priority="12">
      <formula>H37&lt;0</formula>
    </cfRule>
  </conditionalFormatting>
  <conditionalFormatting sqref="F23:F26 H23:H26">
    <cfRule type="expression" dxfId="1436" priority="9">
      <formula>F23&gt;0</formula>
    </cfRule>
    <cfRule type="expression" dxfId="1435" priority="10">
      <formula>F23&lt;0</formula>
    </cfRule>
  </conditionalFormatting>
  <conditionalFormatting sqref="Q10">
    <cfRule type="expression" dxfId="1434" priority="3">
      <formula>Q10&gt;0</formula>
    </cfRule>
    <cfRule type="expression" dxfId="1433" priority="4">
      <formula>Q10&lt;0</formula>
    </cfRule>
  </conditionalFormatting>
  <conditionalFormatting sqref="F22 H22">
    <cfRule type="expression" dxfId="1432" priority="1">
      <formula>F22&gt;0</formula>
    </cfRule>
    <cfRule type="expression" dxfId="1431" priority="2">
      <formula>F22&lt;0</formula>
    </cfRule>
  </conditionalFormatting>
  <conditionalFormatting sqref="M41">
    <cfRule type="expression" dxfId="1430" priority="5">
      <formula>M41&gt;0</formula>
    </cfRule>
    <cfRule type="expression" dxfId="1429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8" priority="29">
      <formula>F25&gt;0</formula>
    </cfRule>
    <cfRule type="expression" dxfId="1427" priority="30">
      <formula>F25&lt;0</formula>
    </cfRule>
  </conditionalFormatting>
  <conditionalFormatting sqref="Q7">
    <cfRule type="expression" dxfId="1426" priority="27">
      <formula>Q7&gt;0</formula>
    </cfRule>
    <cfRule type="expression" dxfId="1425" priority="28">
      <formula>Q7&lt;0</formula>
    </cfRule>
  </conditionalFormatting>
  <conditionalFormatting sqref="Q8">
    <cfRule type="expression" dxfId="1424" priority="25">
      <formula>Q8&gt;0</formula>
    </cfRule>
    <cfRule type="expression" dxfId="1423" priority="26">
      <formula>Q8&lt;0</formula>
    </cfRule>
  </conditionalFormatting>
  <conditionalFormatting sqref="Q10">
    <cfRule type="expression" dxfId="1422" priority="13">
      <formula>Q10&gt;0</formula>
    </cfRule>
    <cfRule type="expression" dxfId="1421" priority="14">
      <formula>Q10&lt;0</formula>
    </cfRule>
  </conditionalFormatting>
  <conditionalFormatting sqref="M46">
    <cfRule type="expression" dxfId="1420" priority="11">
      <formula>M46&gt;0</formula>
    </cfRule>
    <cfRule type="expression" dxfId="1419" priority="12">
      <formula>M46&lt;0</formula>
    </cfRule>
  </conditionalFormatting>
  <conditionalFormatting sqref="F80:F88 H80:H88">
    <cfRule type="expression" dxfId="1418" priority="9">
      <formula>F80&gt;0</formula>
    </cfRule>
    <cfRule type="expression" dxfId="1417" priority="10">
      <formula>F80&lt;0</formula>
    </cfRule>
  </conditionalFormatting>
  <conditionalFormatting sqref="F75:F79">
    <cfRule type="expression" dxfId="1416" priority="7">
      <formula>F75&gt;0</formula>
    </cfRule>
    <cfRule type="expression" dxfId="1415" priority="8">
      <formula>F75&lt;0</formula>
    </cfRule>
  </conditionalFormatting>
  <conditionalFormatting sqref="H75:H79">
    <cfRule type="expression" dxfId="1414" priority="5">
      <formula>H75&gt;0</formula>
    </cfRule>
    <cfRule type="expression" dxfId="1413" priority="6">
      <formula>H75&lt;0</formula>
    </cfRule>
  </conditionalFormatting>
  <conditionalFormatting sqref="F71:F74">
    <cfRule type="expression" dxfId="1412" priority="3">
      <formula>F71&gt;0</formula>
    </cfRule>
    <cfRule type="expression" dxfId="1411" priority="4">
      <formula>F71&lt;0</formula>
    </cfRule>
  </conditionalFormatting>
  <conditionalFormatting sqref="H71:H74">
    <cfRule type="expression" dxfId="1410" priority="1">
      <formula>H71&gt;0</formula>
    </cfRule>
    <cfRule type="expression" dxfId="1409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8" priority="21">
      <formula>F47&gt;0</formula>
    </cfRule>
    <cfRule type="expression" dxfId="1407" priority="22">
      <formula>F47&lt;0</formula>
    </cfRule>
  </conditionalFormatting>
  <conditionalFormatting sqref="Q7">
    <cfRule type="expression" dxfId="1406" priority="19">
      <formula>Q7&gt;0</formula>
    </cfRule>
    <cfRule type="expression" dxfId="1405" priority="20">
      <formula>Q7&lt;0</formula>
    </cfRule>
  </conditionalFormatting>
  <conditionalFormatting sqref="Q8">
    <cfRule type="expression" dxfId="1404" priority="17">
      <formula>Q8&gt;0</formula>
    </cfRule>
    <cfRule type="expression" dxfId="1403" priority="18">
      <formula>Q8&lt;0</formula>
    </cfRule>
  </conditionalFormatting>
  <conditionalFormatting sqref="F25:F46">
    <cfRule type="expression" dxfId="1402" priority="15">
      <formula>F25&gt;0</formula>
    </cfRule>
    <cfRule type="expression" dxfId="1401" priority="16">
      <formula>F25&lt;0</formula>
    </cfRule>
  </conditionalFormatting>
  <conditionalFormatting sqref="H25:H46">
    <cfRule type="expression" dxfId="1400" priority="13">
      <formula>H25&gt;0</formula>
    </cfRule>
    <cfRule type="expression" dxfId="1399" priority="14">
      <formula>H25&lt;0</formula>
    </cfRule>
  </conditionalFormatting>
  <conditionalFormatting sqref="F89:F110">
    <cfRule type="expression" dxfId="1398" priority="11">
      <formula>F89&gt;0</formula>
    </cfRule>
    <cfRule type="expression" dxfId="1397" priority="12">
      <formula>F89&lt;0</formula>
    </cfRule>
  </conditionalFormatting>
  <conditionalFormatting sqref="H89:H110">
    <cfRule type="expression" dxfId="1396" priority="9">
      <formula>H89&gt;0</formula>
    </cfRule>
    <cfRule type="expression" dxfId="1395" priority="10">
      <formula>H89&lt;0</formula>
    </cfRule>
  </conditionalFormatting>
  <conditionalFormatting sqref="Q10">
    <cfRule type="expression" dxfId="1394" priority="7">
      <formula>Q10&gt;0</formula>
    </cfRule>
    <cfRule type="expression" dxfId="1393" priority="8">
      <formula>Q10&lt;0</formula>
    </cfRule>
  </conditionalFormatting>
  <conditionalFormatting sqref="J25:J38">
    <cfRule type="expression" dxfId="1392" priority="5">
      <formula>J25&gt;0</formula>
    </cfRule>
    <cfRule type="expression" dxfId="1391" priority="6">
      <formula>J25&lt;0</formula>
    </cfRule>
  </conditionalFormatting>
  <conditionalFormatting sqref="K25:K38">
    <cfRule type="expression" dxfId="1390" priority="3">
      <formula>K25&gt;0</formula>
    </cfRule>
    <cfRule type="expression" dxfId="1389" priority="4">
      <formula>K25&lt;0</formula>
    </cfRule>
  </conditionalFormatting>
  <conditionalFormatting sqref="L25:L38">
    <cfRule type="expression" dxfId="1388" priority="1">
      <formula>L25&gt;0</formula>
    </cfRule>
    <cfRule type="expression" dxfId="138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6" priority="23">
      <formula>F34&gt;0</formula>
    </cfRule>
    <cfRule type="expression" dxfId="1385" priority="24">
      <formula>F34&lt;0</formula>
    </cfRule>
  </conditionalFormatting>
  <conditionalFormatting sqref="Q7">
    <cfRule type="expression" dxfId="1384" priority="21">
      <formula>Q7&gt;0</formula>
    </cfRule>
    <cfRule type="expression" dxfId="1383" priority="22">
      <formula>Q7&lt;0</formula>
    </cfRule>
  </conditionalFormatting>
  <conditionalFormatting sqref="Q8">
    <cfRule type="expression" dxfId="1382" priority="19">
      <formula>Q8&gt;0</formula>
    </cfRule>
    <cfRule type="expression" dxfId="1381" priority="20">
      <formula>Q8&lt;0</formula>
    </cfRule>
  </conditionalFormatting>
  <conditionalFormatting sqref="F25:F33">
    <cfRule type="expression" dxfId="1380" priority="17">
      <formula>F25&gt;0</formula>
    </cfRule>
    <cfRule type="expression" dxfId="1379" priority="18">
      <formula>F25&lt;0</formula>
    </cfRule>
  </conditionalFormatting>
  <conditionalFormatting sqref="H25:H33">
    <cfRule type="expression" dxfId="1378" priority="15">
      <formula>H25&gt;0</formula>
    </cfRule>
    <cfRule type="expression" dxfId="1377" priority="16">
      <formula>H25&lt;0</formula>
    </cfRule>
  </conditionalFormatting>
  <conditionalFormatting sqref="M46">
    <cfRule type="expression" dxfId="1376" priority="13">
      <formula>M46&gt;0</formula>
    </cfRule>
    <cfRule type="expression" dxfId="1375" priority="14">
      <formula>M46&lt;0</formula>
    </cfRule>
  </conditionalFormatting>
  <conditionalFormatting sqref="F79:F87 H79:H87">
    <cfRule type="expression" dxfId="1374" priority="11">
      <formula>F79&gt;0</formula>
    </cfRule>
    <cfRule type="expression" dxfId="1373" priority="12">
      <formula>F79&lt;0</formula>
    </cfRule>
  </conditionalFormatting>
  <conditionalFormatting sqref="F70:F78">
    <cfRule type="expression" dxfId="1372" priority="9">
      <formula>F70&gt;0</formula>
    </cfRule>
    <cfRule type="expression" dxfId="1371" priority="10">
      <formula>F70&lt;0</formula>
    </cfRule>
  </conditionalFormatting>
  <conditionalFormatting sqref="H70:H78">
    <cfRule type="expression" dxfId="1370" priority="7">
      <formula>H70&gt;0</formula>
    </cfRule>
    <cfRule type="expression" dxfId="1369" priority="8">
      <formula>H70&lt;0</formula>
    </cfRule>
  </conditionalFormatting>
  <conditionalFormatting sqref="J27:K27 J30:K30 J33:K33 J36:K36 J39:K39 J42:K42">
    <cfRule type="expression" dxfId="1368" priority="5">
      <formula>J27&gt;0</formula>
    </cfRule>
    <cfRule type="expression" dxfId="1367" priority="6">
      <formula>J27&lt;0</formula>
    </cfRule>
  </conditionalFormatting>
  <conditionalFormatting sqref="J28:K29 J31:K32 J34:K35 J37:K38 J40:K41">
    <cfRule type="expression" dxfId="1366" priority="3">
      <formula>J28&gt;0</formula>
    </cfRule>
    <cfRule type="expression" dxfId="1365" priority="4">
      <formula>J28&lt;0</formula>
    </cfRule>
  </conditionalFormatting>
  <conditionalFormatting sqref="L27:L42">
    <cfRule type="expression" dxfId="1364" priority="1">
      <formula>L27&gt;0</formula>
    </cfRule>
    <cfRule type="expression" dxfId="1363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62" priority="9">
      <formula>F57&gt;0</formula>
    </cfRule>
    <cfRule type="expression" dxfId="1361" priority="10">
      <formula>F57&lt;0</formula>
    </cfRule>
  </conditionalFormatting>
  <conditionalFormatting sqref="Q7">
    <cfRule type="expression" dxfId="1360" priority="7">
      <formula>Q7&gt;0</formula>
    </cfRule>
    <cfRule type="expression" dxfId="1359" priority="8">
      <formula>Q7&lt;0</formula>
    </cfRule>
  </conditionalFormatting>
  <conditionalFormatting sqref="Q8">
    <cfRule type="expression" dxfId="1358" priority="5">
      <formula>Q8&gt;0</formula>
    </cfRule>
    <cfRule type="expression" dxfId="1357" priority="6">
      <formula>Q8&lt;0</formula>
    </cfRule>
  </conditionalFormatting>
  <conditionalFormatting sqref="F25:F56">
    <cfRule type="expression" dxfId="1356" priority="3">
      <formula>F25&gt;0</formula>
    </cfRule>
    <cfRule type="expression" dxfId="1355" priority="4">
      <formula>F25&lt;0</formula>
    </cfRule>
  </conditionalFormatting>
  <conditionalFormatting sqref="H25:H56">
    <cfRule type="expression" dxfId="1354" priority="1">
      <formula>H25&gt;0</formula>
    </cfRule>
    <cfRule type="expression" dxfId="1353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52" priority="15">
      <formula>F57&gt;0</formula>
    </cfRule>
    <cfRule type="expression" dxfId="1351" priority="16">
      <formula>F57&lt;0</formula>
    </cfRule>
  </conditionalFormatting>
  <conditionalFormatting sqref="Q7">
    <cfRule type="expression" dxfId="1350" priority="13">
      <formula>Q7&gt;0</formula>
    </cfRule>
    <cfRule type="expression" dxfId="1349" priority="14">
      <formula>Q7&lt;0</formula>
    </cfRule>
  </conditionalFormatting>
  <conditionalFormatting sqref="Q8">
    <cfRule type="expression" dxfId="1348" priority="11">
      <formula>Q8&gt;0</formula>
    </cfRule>
    <cfRule type="expression" dxfId="1347" priority="12">
      <formula>Q8&lt;0</formula>
    </cfRule>
  </conditionalFormatting>
  <conditionalFormatting sqref="F25:F56">
    <cfRule type="expression" dxfId="1346" priority="9">
      <formula>F25&gt;0</formula>
    </cfRule>
    <cfRule type="expression" dxfId="1345" priority="10">
      <formula>F25&lt;0</formula>
    </cfRule>
  </conditionalFormatting>
  <conditionalFormatting sqref="H25:H56">
    <cfRule type="expression" dxfId="1344" priority="7">
      <formula>H25&gt;0</formula>
    </cfRule>
    <cfRule type="expression" dxfId="1343" priority="8">
      <formula>H25&lt;0</formula>
    </cfRule>
  </conditionalFormatting>
  <conditionalFormatting sqref="M58">
    <cfRule type="expression" dxfId="1342" priority="5">
      <formula>M58&gt;0</formula>
    </cfRule>
    <cfRule type="expression" dxfId="1341" priority="6">
      <formula>M58&lt;0</formula>
    </cfRule>
  </conditionalFormatting>
  <conditionalFormatting sqref="F84:F115">
    <cfRule type="expression" dxfId="1340" priority="3">
      <formula>F84&gt;0</formula>
    </cfRule>
    <cfRule type="expression" dxfId="1339" priority="4">
      <formula>F84&lt;0</formula>
    </cfRule>
  </conditionalFormatting>
  <conditionalFormatting sqref="H84:H115">
    <cfRule type="expression" dxfId="1338" priority="1">
      <formula>H84&gt;0</formula>
    </cfRule>
    <cfRule type="expression" dxfId="1337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805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6" priority="21">
      <formula>F47&gt;0</formula>
    </cfRule>
    <cfRule type="expression" dxfId="1335" priority="22">
      <formula>F47&lt;0</formula>
    </cfRule>
  </conditionalFormatting>
  <conditionalFormatting sqref="Q7">
    <cfRule type="expression" dxfId="1334" priority="19">
      <formula>Q7&gt;0</formula>
    </cfRule>
    <cfRule type="expression" dxfId="1333" priority="20">
      <formula>Q7&lt;0</formula>
    </cfRule>
  </conditionalFormatting>
  <conditionalFormatting sqref="Q8">
    <cfRule type="expression" dxfId="1332" priority="17">
      <formula>Q8&gt;0</formula>
    </cfRule>
    <cfRule type="expression" dxfId="1331" priority="18">
      <formula>Q8&lt;0</formula>
    </cfRule>
  </conditionalFormatting>
  <conditionalFormatting sqref="F25:F46">
    <cfRule type="expression" dxfId="1330" priority="15">
      <formula>F25&gt;0</formula>
    </cfRule>
    <cfRule type="expression" dxfId="1329" priority="16">
      <formula>F25&lt;0</formula>
    </cfRule>
  </conditionalFormatting>
  <conditionalFormatting sqref="H25:H46">
    <cfRule type="expression" dxfId="1328" priority="13">
      <formula>H25&gt;0</formula>
    </cfRule>
    <cfRule type="expression" dxfId="1327" priority="14">
      <formula>H25&lt;0</formula>
    </cfRule>
  </conditionalFormatting>
  <conditionalFormatting sqref="F89:F110">
    <cfRule type="expression" dxfId="1326" priority="11">
      <formula>F89&gt;0</formula>
    </cfRule>
    <cfRule type="expression" dxfId="1325" priority="12">
      <formula>F89&lt;0</formula>
    </cfRule>
  </conditionalFormatting>
  <conditionalFormatting sqref="H89:H110">
    <cfRule type="expression" dxfId="1324" priority="9">
      <formula>H89&gt;0</formula>
    </cfRule>
    <cfRule type="expression" dxfId="1323" priority="10">
      <formula>H89&lt;0</formula>
    </cfRule>
  </conditionalFormatting>
  <conditionalFormatting sqref="Q10">
    <cfRule type="expression" dxfId="1322" priority="7">
      <formula>Q10&gt;0</formula>
    </cfRule>
    <cfRule type="expression" dxfId="1321" priority="8">
      <formula>Q10&lt;0</formula>
    </cfRule>
  </conditionalFormatting>
  <conditionalFormatting sqref="J25:J38">
    <cfRule type="expression" dxfId="1320" priority="5">
      <formula>J25&gt;0</formula>
    </cfRule>
    <cfRule type="expression" dxfId="1319" priority="6">
      <formula>J25&lt;0</formula>
    </cfRule>
  </conditionalFormatting>
  <conditionalFormatting sqref="K25:K38">
    <cfRule type="expression" dxfId="1318" priority="3">
      <formula>K25&gt;0</formula>
    </cfRule>
    <cfRule type="expression" dxfId="1317" priority="4">
      <formula>K25&lt;0</formula>
    </cfRule>
  </conditionalFormatting>
  <conditionalFormatting sqref="L25:L38">
    <cfRule type="expression" dxfId="1316" priority="1">
      <formula>L25&gt;0</formula>
    </cfRule>
    <cfRule type="expression" dxfId="131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6100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6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15.989329508196716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14.84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801</v>
      </c>
      <c r="O5" s="11" t="s">
        <v>67</v>
      </c>
      <c r="Q5" s="3">
        <f>Q4*Q2</f>
        <v>90524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97534.909999999974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7604.6610000016517</v>
      </c>
      <c r="R7">
        <v>5200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-7010.9099999999744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-7.1881032135057865E-2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90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8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18.104800000000001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17.956399999999999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17.808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17.659599999999998</v>
      </c>
    </row>
    <row r="46" spans="2:16" x14ac:dyDescent="0.25">
      <c r="B46" s="753">
        <v>43047</v>
      </c>
      <c r="C46" s="4">
        <v>100</v>
      </c>
      <c r="D46" s="236">
        <v>15.78</v>
      </c>
      <c r="E46" s="3">
        <v>0</v>
      </c>
      <c r="F46" s="3">
        <f t="shared" si="0"/>
        <v>1578</v>
      </c>
      <c r="O46" s="81">
        <v>1.18</v>
      </c>
      <c r="P46" s="81">
        <f>O46*$Q$4</f>
        <v>17.511199999999999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17.3628</v>
      </c>
    </row>
    <row r="48" spans="2:16" x14ac:dyDescent="0.25">
      <c r="B48" s="75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17.214399999999998</v>
      </c>
    </row>
    <row r="49" spans="1:16" x14ac:dyDescent="0.25">
      <c r="B49" s="75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17.065999999999999</v>
      </c>
    </row>
    <row r="50" spans="1:16" x14ac:dyDescent="0.25">
      <c r="B50" s="753">
        <v>43069</v>
      </c>
      <c r="C50" s="4">
        <v>100</v>
      </c>
      <c r="D50" s="236">
        <v>14.69</v>
      </c>
      <c r="E50" s="3">
        <v>0</v>
      </c>
      <c r="F50" s="3">
        <f t="shared" si="0"/>
        <v>1469</v>
      </c>
      <c r="O50" s="81">
        <v>1.1399999999999999</v>
      </c>
      <c r="P50" s="81">
        <f t="shared" si="2"/>
        <v>16.917599999999997</v>
      </c>
    </row>
    <row r="51" spans="1:16" x14ac:dyDescent="0.25">
      <c r="O51" s="81">
        <v>1.1299999999999999</v>
      </c>
      <c r="P51" s="81">
        <f t="shared" si="2"/>
        <v>16.769199999999998</v>
      </c>
    </row>
    <row r="52" spans="1:16" x14ac:dyDescent="0.25">
      <c r="O52" s="81">
        <v>1.1200000000000001</v>
      </c>
      <c r="P52" s="81">
        <f t="shared" si="2"/>
        <v>16.620800000000003</v>
      </c>
    </row>
    <row r="53" spans="1:16" ht="15" customHeight="1" x14ac:dyDescent="0.25">
      <c r="O53" s="81">
        <v>1.1100000000000001</v>
      </c>
      <c r="P53" s="81">
        <f t="shared" si="2"/>
        <v>16.4724</v>
      </c>
    </row>
    <row r="54" spans="1:16" x14ac:dyDescent="0.25">
      <c r="O54" s="81">
        <v>1.1000000000000001</v>
      </c>
      <c r="P54" s="81">
        <f>O54*$Q$4</f>
        <v>16.324000000000002</v>
      </c>
    </row>
    <row r="55" spans="1:16" x14ac:dyDescent="0.25">
      <c r="O55" s="81">
        <v>1.0900000000000001</v>
      </c>
      <c r="P55" s="81">
        <f t="shared" ref="P55:P74" si="3">O55*$Q$4</f>
        <v>16.175599999999999</v>
      </c>
    </row>
    <row r="56" spans="1:16" x14ac:dyDescent="0.25">
      <c r="O56" s="81">
        <v>1.08</v>
      </c>
      <c r="P56" s="81">
        <f t="shared" si="3"/>
        <v>16.027200000000001</v>
      </c>
    </row>
    <row r="57" spans="1:16" x14ac:dyDescent="0.25">
      <c r="O57" s="81">
        <v>1.07</v>
      </c>
      <c r="P57" s="81">
        <f t="shared" si="3"/>
        <v>15.8788</v>
      </c>
    </row>
    <row r="58" spans="1:16" x14ac:dyDescent="0.25">
      <c r="O58" s="81">
        <v>1.06</v>
      </c>
      <c r="P58" s="81">
        <f t="shared" si="3"/>
        <v>15.730400000000001</v>
      </c>
    </row>
    <row r="59" spans="1:16" x14ac:dyDescent="0.25">
      <c r="G59" s="29"/>
      <c r="O59" s="81">
        <v>1.05</v>
      </c>
      <c r="P59" s="81">
        <f t="shared" si="3"/>
        <v>15.582000000000001</v>
      </c>
    </row>
    <row r="60" spans="1:16" x14ac:dyDescent="0.25">
      <c r="A60" s="31" t="s">
        <v>81</v>
      </c>
      <c r="B60" s="491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8500</v>
      </c>
      <c r="I60" s="79"/>
      <c r="J60" s="18"/>
      <c r="K60" s="18">
        <f>SUM(K2:K59)</f>
        <v>119704.69</v>
      </c>
      <c r="L60" s="14"/>
      <c r="M60" s="18">
        <f>SUM(M2:M59)</f>
        <v>1053.25</v>
      </c>
      <c r="O60" s="81">
        <v>1.04</v>
      </c>
      <c r="P60" s="81">
        <f t="shared" si="3"/>
        <v>15.4336</v>
      </c>
    </row>
    <row r="61" spans="1:16" ht="15.75" thickBot="1" x14ac:dyDescent="0.3">
      <c r="A61" s="348" t="s">
        <v>195</v>
      </c>
      <c r="B61" s="492"/>
      <c r="C61" s="350">
        <f>SumByColor($A$61, C2:C59)</f>
        <v>8500</v>
      </c>
      <c r="D61" s="350"/>
      <c r="E61" s="350"/>
      <c r="F61" s="351">
        <f>SumByColor($A$61, F2:F59)</f>
        <v>118164</v>
      </c>
      <c r="G61" s="350"/>
      <c r="H61" s="350">
        <f>SumByColor($A$61, H2:H59)</f>
        <v>8500</v>
      </c>
      <c r="I61" s="350"/>
      <c r="J61" s="351"/>
      <c r="K61" s="351">
        <f>SumByColor($A$61, K2:K59)</f>
        <v>119707</v>
      </c>
      <c r="L61" s="350"/>
      <c r="M61" s="351">
        <f>SumByColor($A$61, M2:M59)</f>
        <v>1053</v>
      </c>
      <c r="O61" s="81">
        <v>1.03</v>
      </c>
      <c r="P61" s="81">
        <f t="shared" si="3"/>
        <v>15.2852</v>
      </c>
    </row>
    <row r="62" spans="1:16" x14ac:dyDescent="0.25">
      <c r="O62" s="81">
        <v>1.02</v>
      </c>
      <c r="P62" s="81">
        <f t="shared" si="3"/>
        <v>15.136800000000001</v>
      </c>
    </row>
    <row r="63" spans="1:16" x14ac:dyDescent="0.25">
      <c r="O63" s="81">
        <v>1.01</v>
      </c>
      <c r="P63" s="81">
        <f t="shared" si="3"/>
        <v>14.9884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14.84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14.691599999999999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14.543199999999999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14.3948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14.2464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14.097999999999999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13.949599999999998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13.801200000000001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13.652800000000001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13.5044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13.356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13.207599999999999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13.059200000000001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12.9108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12.7624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12.613999999999999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4" si="73">C116*(E116-D116)</f>
        <v>-15103.999999999996</v>
      </c>
      <c r="G116" s="39">
        <f t="shared" ref="G116:G124" si="74">D116*C116</f>
        <v>102336</v>
      </c>
      <c r="H116" s="227">
        <f t="shared" ref="H116:H124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838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8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7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8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7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8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7">
        <f t="shared" si="75"/>
        <v>-8.1243354806429496E-2</v>
      </c>
      <c r="I124" s="39"/>
      <c r="J124" s="39"/>
      <c r="K124" s="39"/>
      <c r="L124" s="39"/>
    </row>
    <row r="125" spans="1:12" x14ac:dyDescent="0.25">
      <c r="B125" s="153"/>
      <c r="C125" s="10"/>
      <c r="D125" s="238"/>
      <c r="E125" s="39"/>
      <c r="F125" s="39"/>
      <c r="G125" s="39"/>
      <c r="H125" s="227"/>
      <c r="I125" s="39"/>
      <c r="J125" s="39"/>
      <c r="K125" s="39"/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314" priority="109">
      <formula>F143&gt;0</formula>
    </cfRule>
    <cfRule type="expression" dxfId="1313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312" priority="102">
      <formula>F136&gt;0</formula>
    </cfRule>
    <cfRule type="expression" dxfId="1311" priority="103">
      <formula>F136&lt;0</formula>
    </cfRule>
  </conditionalFormatting>
  <conditionalFormatting sqref="H136:H142">
    <cfRule type="expression" dxfId="1310" priority="98">
      <formula>H136&gt;0</formula>
    </cfRule>
    <cfRule type="expression" dxfId="1309" priority="99">
      <formula>H136&lt;0</formula>
    </cfRule>
  </conditionalFormatting>
  <conditionalFormatting sqref="Q8">
    <cfRule type="expression" dxfId="1308" priority="84">
      <formula>Q8&gt;0</formula>
    </cfRule>
    <cfRule type="expression" dxfId="1307" priority="85">
      <formula>Q8&lt;0</formula>
    </cfRule>
  </conditionalFormatting>
  <conditionalFormatting sqref="Q7">
    <cfRule type="expression" dxfId="1306" priority="86">
      <formula>Q7&gt;0</formula>
    </cfRule>
    <cfRule type="expression" dxfId="1305" priority="87">
      <formula>Q7&lt;0</formula>
    </cfRule>
  </conditionalFormatting>
  <conditionalFormatting sqref="F244:F250">
    <cfRule type="expression" dxfId="1304" priority="58">
      <formula>F244&gt;0</formula>
    </cfRule>
    <cfRule type="expression" dxfId="1303" priority="59">
      <formula>F244&lt;0</formula>
    </cfRule>
  </conditionalFormatting>
  <conditionalFormatting sqref="F169:F187 H169:H187">
    <cfRule type="expression" dxfId="1302" priority="80">
      <formula>F169&gt;0</formula>
    </cfRule>
    <cfRule type="expression" dxfId="1301" priority="81">
      <formula>F169&lt;0</formula>
    </cfRule>
  </conditionalFormatting>
  <conditionalFormatting sqref="F162:F168">
    <cfRule type="expression" dxfId="1300" priority="78">
      <formula>F162&gt;0</formula>
    </cfRule>
    <cfRule type="expression" dxfId="1299" priority="79">
      <formula>F162&lt;0</formula>
    </cfRule>
  </conditionalFormatting>
  <conditionalFormatting sqref="H162:H168">
    <cfRule type="expression" dxfId="1298" priority="76">
      <formula>H162&gt;0</formula>
    </cfRule>
    <cfRule type="expression" dxfId="1297" priority="77">
      <formula>H162&lt;0</formula>
    </cfRule>
  </conditionalFormatting>
  <conditionalFormatting sqref="F195:F213 H195:H213">
    <cfRule type="expression" dxfId="1296" priority="74">
      <formula>F195&gt;0</formula>
    </cfRule>
    <cfRule type="expression" dxfId="1295" priority="75">
      <formula>F195&lt;0</formula>
    </cfRule>
  </conditionalFormatting>
  <conditionalFormatting sqref="F188:F194">
    <cfRule type="expression" dxfId="1294" priority="72">
      <formula>F188&gt;0</formula>
    </cfRule>
    <cfRule type="expression" dxfId="1293" priority="73">
      <formula>F188&lt;0</formula>
    </cfRule>
  </conditionalFormatting>
  <conditionalFormatting sqref="H188:H194">
    <cfRule type="expression" dxfId="1292" priority="70">
      <formula>H188&gt;0</formula>
    </cfRule>
    <cfRule type="expression" dxfId="1291" priority="71">
      <formula>H188&lt;0</formula>
    </cfRule>
  </conditionalFormatting>
  <conditionalFormatting sqref="F221:F238 H221:H238">
    <cfRule type="expression" dxfId="1290" priority="68">
      <formula>F221&gt;0</formula>
    </cfRule>
    <cfRule type="expression" dxfId="1289" priority="69">
      <formula>F221&lt;0</formula>
    </cfRule>
  </conditionalFormatting>
  <conditionalFormatting sqref="F214:F220">
    <cfRule type="expression" dxfId="1288" priority="66">
      <formula>F214&gt;0</formula>
    </cfRule>
    <cfRule type="expression" dxfId="1287" priority="67">
      <formula>F214&lt;0</formula>
    </cfRule>
  </conditionalFormatting>
  <conditionalFormatting sqref="H214:H220">
    <cfRule type="expression" dxfId="1286" priority="64">
      <formula>H214&gt;0</formula>
    </cfRule>
    <cfRule type="expression" dxfId="1285" priority="65">
      <formula>H214&lt;0</formula>
    </cfRule>
  </conditionalFormatting>
  <conditionalFormatting sqref="F239:F243 H239:H243">
    <cfRule type="expression" dxfId="1284" priority="62">
      <formula>F239&gt;0</formula>
    </cfRule>
    <cfRule type="expression" dxfId="1283" priority="63">
      <formula>F239&lt;0</formula>
    </cfRule>
  </conditionalFormatting>
  <conditionalFormatting sqref="F251:F266 H251:H266">
    <cfRule type="expression" dxfId="1282" priority="60">
      <formula>F251&gt;0</formula>
    </cfRule>
    <cfRule type="expression" dxfId="1281" priority="61">
      <formula>F251&lt;0</formula>
    </cfRule>
  </conditionalFormatting>
  <conditionalFormatting sqref="H244:H250">
    <cfRule type="expression" dxfId="1280" priority="56">
      <formula>H244&gt;0</formula>
    </cfRule>
    <cfRule type="expression" dxfId="1279" priority="57">
      <formula>H244&lt;0</formula>
    </cfRule>
  </conditionalFormatting>
  <conditionalFormatting sqref="F267 H267">
    <cfRule type="expression" dxfId="1278" priority="54">
      <formula>F267&gt;0</formula>
    </cfRule>
    <cfRule type="expression" dxfId="1277" priority="55">
      <formula>F267&lt;0</formula>
    </cfRule>
  </conditionalFormatting>
  <conditionalFormatting sqref="F268:F272 H268:H272">
    <cfRule type="expression" dxfId="1276" priority="52">
      <formula>F268&gt;0</formula>
    </cfRule>
    <cfRule type="expression" dxfId="1275" priority="53">
      <formula>F268&lt;0</formula>
    </cfRule>
  </conditionalFormatting>
  <conditionalFormatting sqref="F280:F295 H280:H295">
    <cfRule type="expression" dxfId="1274" priority="50">
      <formula>F280&gt;0</formula>
    </cfRule>
    <cfRule type="expression" dxfId="1273" priority="51">
      <formula>F280&lt;0</formula>
    </cfRule>
  </conditionalFormatting>
  <conditionalFormatting sqref="F273:F279">
    <cfRule type="expression" dxfId="1272" priority="48">
      <formula>F273&gt;0</formula>
    </cfRule>
    <cfRule type="expression" dxfId="1271" priority="49">
      <formula>F273&lt;0</formula>
    </cfRule>
  </conditionalFormatting>
  <conditionalFormatting sqref="H273:H279">
    <cfRule type="expression" dxfId="1270" priority="46">
      <formula>H273&gt;0</formula>
    </cfRule>
    <cfRule type="expression" dxfId="1269" priority="47">
      <formula>H273&lt;0</formula>
    </cfRule>
  </conditionalFormatting>
  <conditionalFormatting sqref="F297:F302 H297:H302">
    <cfRule type="expression" dxfId="1268" priority="44">
      <formula>F297&gt;0</formula>
    </cfRule>
    <cfRule type="expression" dxfId="1267" priority="45">
      <formula>F297&lt;0</formula>
    </cfRule>
  </conditionalFormatting>
  <conditionalFormatting sqref="F303 H303">
    <cfRule type="expression" dxfId="1266" priority="42">
      <formula>F303&gt;0</formula>
    </cfRule>
    <cfRule type="expression" dxfId="1265" priority="43">
      <formula>F303&lt;0</formula>
    </cfRule>
  </conditionalFormatting>
  <conditionalFormatting sqref="F304:F308 H304:H308">
    <cfRule type="expression" dxfId="1264" priority="40">
      <formula>F304&gt;0</formula>
    </cfRule>
    <cfRule type="expression" dxfId="1263" priority="41">
      <formula>F304&lt;0</formula>
    </cfRule>
  </conditionalFormatting>
  <conditionalFormatting sqref="F316:F331 H316:H331">
    <cfRule type="expression" dxfId="1262" priority="38">
      <formula>F316&gt;0</formula>
    </cfRule>
    <cfRule type="expression" dxfId="1261" priority="39">
      <formula>F316&lt;0</formula>
    </cfRule>
  </conditionalFormatting>
  <conditionalFormatting sqref="F309:F315">
    <cfRule type="expression" dxfId="1260" priority="36">
      <formula>F309&gt;0</formula>
    </cfRule>
    <cfRule type="expression" dxfId="1259" priority="37">
      <formula>F309&lt;0</formula>
    </cfRule>
  </conditionalFormatting>
  <conditionalFormatting sqref="H309:H315">
    <cfRule type="expression" dxfId="1258" priority="34">
      <formula>H309&gt;0</formula>
    </cfRule>
    <cfRule type="expression" dxfId="1257" priority="35">
      <formula>H309&lt;0</formula>
    </cfRule>
  </conditionalFormatting>
  <conditionalFormatting sqref="F332:F337 H332:H337">
    <cfRule type="expression" dxfId="1256" priority="32">
      <formula>F332&gt;0</formula>
    </cfRule>
    <cfRule type="expression" dxfId="1255" priority="33">
      <formula>F332&lt;0</formula>
    </cfRule>
  </conditionalFormatting>
  <conditionalFormatting sqref="F338 H338">
    <cfRule type="expression" dxfId="1254" priority="30">
      <formula>F338&gt;0</formula>
    </cfRule>
    <cfRule type="expression" dxfId="1253" priority="31">
      <formula>F338&lt;0</formula>
    </cfRule>
  </conditionalFormatting>
  <conditionalFormatting sqref="F339:F343 H339:H343">
    <cfRule type="expression" dxfId="1252" priority="28">
      <formula>F339&gt;0</formula>
    </cfRule>
    <cfRule type="expression" dxfId="1251" priority="29">
      <formula>F339&lt;0</formula>
    </cfRule>
  </conditionalFormatting>
  <conditionalFormatting sqref="F351:F366 H351:H366">
    <cfRule type="expression" dxfId="1250" priority="26">
      <formula>F351&gt;0</formula>
    </cfRule>
    <cfRule type="expression" dxfId="1249" priority="27">
      <formula>F351&lt;0</formula>
    </cfRule>
  </conditionalFormatting>
  <conditionalFormatting sqref="F344:F350">
    <cfRule type="expression" dxfId="1248" priority="24">
      <formula>F344&gt;0</formula>
    </cfRule>
    <cfRule type="expression" dxfId="1247" priority="25">
      <formula>F344&lt;0</formula>
    </cfRule>
  </conditionalFormatting>
  <conditionalFormatting sqref="H344:H350">
    <cfRule type="expression" dxfId="1246" priority="22">
      <formula>H344&gt;0</formula>
    </cfRule>
    <cfRule type="expression" dxfId="1245" priority="23">
      <formula>H344&lt;0</formula>
    </cfRule>
  </conditionalFormatting>
  <conditionalFormatting sqref="M395">
    <cfRule type="expression" dxfId="1244" priority="20">
      <formula>M395&gt;0</formula>
    </cfRule>
    <cfRule type="expression" dxfId="1243" priority="21">
      <formula>M395&lt;0</formula>
    </cfRule>
  </conditionalFormatting>
  <conditionalFormatting sqref="F83:F131 H83:H131">
    <cfRule type="expression" dxfId="1242" priority="18">
      <formula>F83&gt;0</formula>
    </cfRule>
    <cfRule type="expression" dxfId="1241" priority="19">
      <formula>F83&lt;0</formula>
    </cfRule>
  </conditionalFormatting>
  <conditionalFormatting sqref="F71:F82">
    <cfRule type="expression" dxfId="1240" priority="16">
      <formula>F71&gt;0</formula>
    </cfRule>
    <cfRule type="expression" dxfId="1239" priority="17">
      <formula>F71&lt;0</formula>
    </cfRule>
  </conditionalFormatting>
  <conditionalFormatting sqref="H71:H82">
    <cfRule type="expression" dxfId="1238" priority="14">
      <formula>H71&gt;0</formula>
    </cfRule>
    <cfRule type="expression" dxfId="1237" priority="15">
      <formula>H71&lt;0</formula>
    </cfRule>
  </conditionalFormatting>
  <conditionalFormatting sqref="F65:F70 H65:H70">
    <cfRule type="expression" dxfId="1236" priority="12">
      <formula>F65&gt;0</formula>
    </cfRule>
    <cfRule type="expression" dxfId="1235" priority="13">
      <formula>F65&lt;0</formula>
    </cfRule>
  </conditionalFormatting>
  <conditionalFormatting sqref="J67:K67">
    <cfRule type="expression" dxfId="1234" priority="10">
      <formula>J67&gt;0</formula>
    </cfRule>
    <cfRule type="expression" dxfId="1233" priority="11">
      <formula>J67&lt;0</formula>
    </cfRule>
  </conditionalFormatting>
  <conditionalFormatting sqref="J68:K74 K73:K131">
    <cfRule type="expression" dxfId="1232" priority="8">
      <formula>J68&gt;0</formula>
    </cfRule>
    <cfRule type="expression" dxfId="1231" priority="9">
      <formula>J68&lt;0</formula>
    </cfRule>
  </conditionalFormatting>
  <conditionalFormatting sqref="L67:L131">
    <cfRule type="expression" dxfId="1230" priority="4">
      <formula>L67&gt;0</formula>
    </cfRule>
    <cfRule type="expression" dxfId="1229" priority="5">
      <formula>L67&lt;0</formula>
    </cfRule>
  </conditionalFormatting>
  <conditionalFormatting sqref="Q10">
    <cfRule type="expression" dxfId="1228" priority="2">
      <formula>Q10&gt;0</formula>
    </cfRule>
    <cfRule type="expression" dxfId="1227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1600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30.598118749999998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25.86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41376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O6" s="11" t="s">
        <v>64</v>
      </c>
      <c r="Q6" s="2">
        <f>Q3*Q2</f>
        <v>48956.99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-5833.0200000000041</v>
      </c>
      <c r="R7">
        <v>1600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44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181</v>
      </c>
      <c r="P8" s="33"/>
      <c r="Q8" s="2">
        <f>K28+M28-F28+Q2*Q4</f>
        <v>-7580.989999999998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44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211</v>
      </c>
      <c r="Q9" s="227">
        <f>IF(Q2=0, 0, Q8/Q6)</f>
        <v>-0.15485000201197005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89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2100</v>
      </c>
      <c r="I28" s="18"/>
      <c r="J28" s="18"/>
      <c r="K28" s="18">
        <f>SUM(K2:K27)</f>
        <v>50185.850000000006</v>
      </c>
      <c r="L28" s="14"/>
      <c r="M28" s="18">
        <f>SUM(M2:M27)</f>
        <v>493.4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1900</v>
      </c>
      <c r="D29" s="350"/>
      <c r="E29" s="350"/>
      <c r="F29" s="351">
        <f>SumByColor($A$29,F2:F27)</f>
        <v>43955</v>
      </c>
      <c r="G29" s="350"/>
      <c r="H29" s="350">
        <f>SumByColor($A$29,H2:H27)</f>
        <v>2000</v>
      </c>
      <c r="I29" s="350"/>
      <c r="J29" s="350"/>
      <c r="K29" s="351">
        <f>SumByColor($A$29,K2:K27)</f>
        <v>47479</v>
      </c>
      <c r="L29" s="350"/>
      <c r="M29" s="351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28.446000000000002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28.1874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27.928800000000003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27.670200000000001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27.4116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27.153000000000002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26.894400000000001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26.6358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26.377199999999998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26.118600000000001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25.86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25.601399999999998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25.3428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25.084199999999999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24.825599999999998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24.566999999999997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24.308399999999999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24.049800000000001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23.7912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23.532599999999999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23.274000000000001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9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7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729</v>
      </c>
      <c r="S66" s="22" t="s">
        <v>728</v>
      </c>
      <c r="W66" s="134"/>
    </row>
    <row r="67" spans="1:23" x14ac:dyDescent="0.25">
      <c r="A67">
        <v>1600</v>
      </c>
      <c r="B67" s="189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5">C67*(E67-D67)</f>
        <v>-5628.8000000000011</v>
      </c>
      <c r="G67" s="39">
        <f t="shared" ref="G67" si="76">D67*C67</f>
        <v>48956.799999999996</v>
      </c>
      <c r="H67" s="227">
        <f t="shared" ref="H67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1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78">C84*(E84-D84)</f>
        <v>-33.800000000000097</v>
      </c>
      <c r="G84" s="373">
        <f t="shared" ref="G84:G97" si="79">D84*C84</f>
        <v>3591.7999999999997</v>
      </c>
      <c r="H84" s="374">
        <f t="shared" ref="H84:H97" si="80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78"/>
        <v>85.200000000000387</v>
      </c>
      <c r="G85" s="373">
        <f t="shared" si="79"/>
        <v>3591.7999999999997</v>
      </c>
      <c r="H85" s="374">
        <f t="shared" si="80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78"/>
        <v>-136.80000000000021</v>
      </c>
      <c r="G86" s="373">
        <f t="shared" si="79"/>
        <v>3591.7999999999997</v>
      </c>
      <c r="H86" s="374">
        <f t="shared" si="80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78"/>
        <v>-147.56000000000029</v>
      </c>
      <c r="G87" s="373">
        <f t="shared" si="79"/>
        <v>4959.3599999999997</v>
      </c>
      <c r="H87" s="374">
        <f t="shared" si="80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78"/>
        <v>-49.199999999999591</v>
      </c>
      <c r="G88" s="373">
        <f t="shared" si="79"/>
        <v>8408.4</v>
      </c>
      <c r="H88" s="374">
        <f t="shared" si="80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78"/>
        <v>109.60000000000036</v>
      </c>
      <c r="G89" s="373">
        <f t="shared" si="79"/>
        <v>6994.4000000000005</v>
      </c>
      <c r="H89" s="374">
        <f t="shared" si="80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78"/>
        <v>-6.4000000000007162</v>
      </c>
      <c r="G90" s="373">
        <f t="shared" si="79"/>
        <v>6994.4000000000005</v>
      </c>
      <c r="H90" s="374">
        <f t="shared" si="80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78"/>
        <v>166.71999999999912</v>
      </c>
      <c r="G91" s="373">
        <f t="shared" si="79"/>
        <v>5554.880000000001</v>
      </c>
      <c r="H91" s="374">
        <f t="shared" si="80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78"/>
        <v>218.88000000000034</v>
      </c>
      <c r="G92" s="373">
        <f t="shared" si="79"/>
        <v>5544.32</v>
      </c>
      <c r="H92" s="374">
        <f t="shared" si="80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78"/>
        <v>298.88000000000034</v>
      </c>
      <c r="G93" s="373">
        <f t="shared" si="79"/>
        <v>5544.32</v>
      </c>
      <c r="H93" s="374">
        <f t="shared" si="80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78"/>
        <v>363.18000000000006</v>
      </c>
      <c r="G94" s="373">
        <f t="shared" si="79"/>
        <v>1845.42</v>
      </c>
      <c r="H94" s="374">
        <f t="shared" si="80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78"/>
        <v>329.12000000000035</v>
      </c>
      <c r="G95" s="373">
        <f t="shared" si="79"/>
        <v>5384.48</v>
      </c>
      <c r="H95" s="374">
        <f t="shared" si="80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78"/>
        <v>169.60000000000036</v>
      </c>
      <c r="G96" s="373">
        <f t="shared" si="79"/>
        <v>5384</v>
      </c>
      <c r="H96" s="374">
        <f t="shared" si="80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78"/>
        <v>474.7199999999998</v>
      </c>
      <c r="G97" s="373">
        <f t="shared" si="79"/>
        <v>5384.48</v>
      </c>
      <c r="H97" s="374">
        <f t="shared" si="80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81">C98*(E98-D98)</f>
        <v>588.31999999999994</v>
      </c>
      <c r="G98" s="373">
        <f t="shared" ref="G98:G111" si="82">D98*C98</f>
        <v>5384.48</v>
      </c>
      <c r="H98" s="374">
        <f t="shared" ref="H98:H140" si="83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81"/>
        <v>673.12000000000012</v>
      </c>
      <c r="G99" s="373">
        <f t="shared" si="82"/>
        <v>5384.48</v>
      </c>
      <c r="H99" s="374">
        <f t="shared" si="83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81"/>
        <v>597.9200000000003</v>
      </c>
      <c r="G100" s="373">
        <f t="shared" si="82"/>
        <v>5384.48</v>
      </c>
      <c r="H100" s="374">
        <f t="shared" si="83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81"/>
        <v>489.12000000000035</v>
      </c>
      <c r="G101" s="373">
        <f t="shared" si="82"/>
        <v>5384.48</v>
      </c>
      <c r="H101" s="374">
        <f t="shared" si="83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81"/>
        <v>409.12000000000035</v>
      </c>
      <c r="G102" s="373">
        <f t="shared" si="82"/>
        <v>5384.48</v>
      </c>
      <c r="H102" s="374">
        <f t="shared" si="83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81"/>
        <v>439.52</v>
      </c>
      <c r="G103" s="373">
        <f t="shared" si="82"/>
        <v>5384.48</v>
      </c>
      <c r="H103" s="374">
        <f t="shared" si="83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81"/>
        <v>369.12000000000035</v>
      </c>
      <c r="G104" s="373">
        <f t="shared" si="82"/>
        <v>5384.48</v>
      </c>
      <c r="H104" s="374">
        <f t="shared" si="83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81"/>
        <v>341.92000000000007</v>
      </c>
      <c r="G105" s="373">
        <f t="shared" si="82"/>
        <v>5384.48</v>
      </c>
      <c r="H105" s="374">
        <f t="shared" si="83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81"/>
        <v>442.72000000000048</v>
      </c>
      <c r="G106" s="373">
        <f t="shared" si="82"/>
        <v>5384.48</v>
      </c>
      <c r="H106" s="374">
        <f t="shared" si="83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81"/>
        <v>90.619999999999621</v>
      </c>
      <c r="G107" s="373">
        <f t="shared" si="82"/>
        <v>7821.38</v>
      </c>
      <c r="H107" s="374">
        <f t="shared" si="83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81"/>
        <v>51.480000000000103</v>
      </c>
      <c r="G108" s="373">
        <f t="shared" si="82"/>
        <v>8837.92</v>
      </c>
      <c r="H108" s="374">
        <f t="shared" si="83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81"/>
        <v>-376.80000000000007</v>
      </c>
      <c r="G109" s="373">
        <f t="shared" si="82"/>
        <v>10159.799999999999</v>
      </c>
      <c r="H109" s="374">
        <f t="shared" si="83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81"/>
        <v>-388.00000000000239</v>
      </c>
      <c r="G110" s="373">
        <f t="shared" si="82"/>
        <v>13408.000000000002</v>
      </c>
      <c r="H110" s="374">
        <f t="shared" si="83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81"/>
        <v>-262.9400000000004</v>
      </c>
      <c r="G111" s="373">
        <f t="shared" si="82"/>
        <v>13354.939999999999</v>
      </c>
      <c r="H111" s="374">
        <f t="shared" si="83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81"/>
        <v>-514.93999999999858</v>
      </c>
      <c r="G112" s="373">
        <f t="shared" ref="G112:G117" si="84">D112*C112</f>
        <v>13354.939999999999</v>
      </c>
      <c r="H112" s="374">
        <f t="shared" si="83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81"/>
        <v>-582.93999999999892</v>
      </c>
      <c r="G113" s="373">
        <f t="shared" si="84"/>
        <v>16522.939999999999</v>
      </c>
      <c r="H113" s="374">
        <f t="shared" si="83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81"/>
        <v>-292.93999999999801</v>
      </c>
      <c r="G114" s="373">
        <f t="shared" si="84"/>
        <v>16522.939999999999</v>
      </c>
      <c r="H114" s="374">
        <f t="shared" si="83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81"/>
        <v>-217.93999999999869</v>
      </c>
      <c r="G115" s="373">
        <f t="shared" si="84"/>
        <v>16522.939999999999</v>
      </c>
      <c r="H115" s="374">
        <f t="shared" si="83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81"/>
        <v>-92.93999999999869</v>
      </c>
      <c r="G116" s="373">
        <f t="shared" si="84"/>
        <v>16522.939999999999</v>
      </c>
      <c r="H116" s="374">
        <f t="shared" si="83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81"/>
        <v>-397.93999999999841</v>
      </c>
      <c r="G117" s="373">
        <f t="shared" si="84"/>
        <v>16522.939999999999</v>
      </c>
      <c r="H117" s="374">
        <f t="shared" si="83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81"/>
        <v>-27.939999999997411</v>
      </c>
      <c r="G118" s="373">
        <f t="shared" ref="G118:G140" si="85">D118*C118</f>
        <v>16522.939999999999</v>
      </c>
      <c r="H118" s="374">
        <f t="shared" si="83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81"/>
        <v>-142.9399999999994</v>
      </c>
      <c r="G119" s="373">
        <f t="shared" si="85"/>
        <v>16522.939999999999</v>
      </c>
      <c r="H119" s="374">
        <f t="shared" si="83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81"/>
        <v>-357.93999999999926</v>
      </c>
      <c r="G120" s="373">
        <f t="shared" si="85"/>
        <v>16522.939999999999</v>
      </c>
      <c r="H120" s="374">
        <f t="shared" si="83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81"/>
        <v>-442.94000000000011</v>
      </c>
      <c r="G121" s="373">
        <f t="shared" si="85"/>
        <v>16522.939999999999</v>
      </c>
      <c r="H121" s="374">
        <f t="shared" si="83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81"/>
        <v>-542.93999999999801</v>
      </c>
      <c r="G122" s="373">
        <f t="shared" si="85"/>
        <v>16522.939999999999</v>
      </c>
      <c r="H122" s="374">
        <f t="shared" si="83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81"/>
        <v>-224.94000000000014</v>
      </c>
      <c r="G123" s="373">
        <f t="shared" si="85"/>
        <v>16474.939999999999</v>
      </c>
      <c r="H123" s="374">
        <f t="shared" si="83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81"/>
        <v>-139.93999999999929</v>
      </c>
      <c r="G124" s="373">
        <f t="shared" si="85"/>
        <v>16474.939999999999</v>
      </c>
      <c r="H124" s="374">
        <f t="shared" si="83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81"/>
        <v>-847.93799999999919</v>
      </c>
      <c r="G125" s="373">
        <f t="shared" si="85"/>
        <v>19639.937999999998</v>
      </c>
      <c r="H125" s="374">
        <f t="shared" si="83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81"/>
        <v>-833.93799999999771</v>
      </c>
      <c r="G126" s="373">
        <f t="shared" si="85"/>
        <v>22757.937999999998</v>
      </c>
      <c r="H126" s="374">
        <f t="shared" si="83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81"/>
        <v>-840.93799999999885</v>
      </c>
      <c r="G127" s="373">
        <f t="shared" si="85"/>
        <v>22757.937999999998</v>
      </c>
      <c r="H127" s="374">
        <f t="shared" si="83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81"/>
        <v>-700.9379999999968</v>
      </c>
      <c r="G128" s="373">
        <f t="shared" si="85"/>
        <v>22757.937999999998</v>
      </c>
      <c r="H128" s="374">
        <f t="shared" si="83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81"/>
        <v>-1125.9439999999984</v>
      </c>
      <c r="G129" s="373">
        <f t="shared" si="85"/>
        <v>25837.944</v>
      </c>
      <c r="H129" s="374">
        <f t="shared" si="83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81"/>
        <v>-1205.9439999999995</v>
      </c>
      <c r="G130" s="373">
        <f t="shared" si="85"/>
        <v>25837.944</v>
      </c>
      <c r="H130" s="374">
        <f t="shared" si="83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81"/>
        <v>-965.94399999999894</v>
      </c>
      <c r="G131" s="373">
        <f t="shared" si="85"/>
        <v>25837.944</v>
      </c>
      <c r="H131" s="374">
        <f t="shared" si="83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81"/>
        <v>-1477.9439999999995</v>
      </c>
      <c r="G132" s="373">
        <f t="shared" si="85"/>
        <v>25837.944</v>
      </c>
      <c r="H132" s="374">
        <f t="shared" si="83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81"/>
        <v>-1773.936000000002</v>
      </c>
      <c r="G133" s="373">
        <f t="shared" si="85"/>
        <v>28845.936000000002</v>
      </c>
      <c r="H133" s="374">
        <f t="shared" si="83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81"/>
        <v>-1935.9360000000017</v>
      </c>
      <c r="G134" s="373">
        <f t="shared" si="85"/>
        <v>28845.936000000002</v>
      </c>
      <c r="H134" s="374">
        <f t="shared" si="83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81"/>
        <v>-1989.9360000000006</v>
      </c>
      <c r="G135" s="373">
        <f t="shared" si="85"/>
        <v>28845.936000000002</v>
      </c>
      <c r="H135" s="374">
        <f t="shared" si="83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81"/>
        <v>-2133.9360000000006</v>
      </c>
      <c r="G136" s="373">
        <f t="shared" si="85"/>
        <v>28845.936000000002</v>
      </c>
      <c r="H136" s="374">
        <f t="shared" si="83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81"/>
        <v>-2505.9399999999991</v>
      </c>
      <c r="G137" s="373">
        <f t="shared" si="85"/>
        <v>31785.94</v>
      </c>
      <c r="H137" s="374">
        <f t="shared" si="83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81"/>
        <v>-2945.94</v>
      </c>
      <c r="G138" s="373">
        <f t="shared" si="85"/>
        <v>31785.94</v>
      </c>
      <c r="H138" s="374">
        <f t="shared" si="83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81"/>
        <v>-2415.9399999999991</v>
      </c>
      <c r="G139" s="373">
        <f t="shared" si="85"/>
        <v>31785.94</v>
      </c>
      <c r="H139" s="374">
        <f t="shared" si="83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81"/>
        <v>-2785.94</v>
      </c>
      <c r="G140" s="373">
        <f t="shared" si="85"/>
        <v>31785.94</v>
      </c>
      <c r="H140" s="374">
        <f t="shared" si="83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86">C141*(E141-D141)</f>
        <v>-1145.9399999999996</v>
      </c>
      <c r="G141" s="373">
        <f t="shared" ref="G141:G146" si="87">D141*C141</f>
        <v>31785.94</v>
      </c>
      <c r="H141" s="374">
        <f t="shared" ref="H141:H146" si="88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86"/>
        <v>-520.01099999999701</v>
      </c>
      <c r="G142" s="373">
        <f t="shared" si="87"/>
        <v>28654.010999999999</v>
      </c>
      <c r="H142" s="374">
        <f t="shared" si="88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86"/>
        <v>-783.99999999999886</v>
      </c>
      <c r="G143" s="373">
        <f t="shared" si="87"/>
        <v>31764</v>
      </c>
      <c r="H143" s="374">
        <f t="shared" si="88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86"/>
        <v>350.64000000000027</v>
      </c>
      <c r="G144" s="373">
        <f t="shared" si="87"/>
        <v>15759.359999999999</v>
      </c>
      <c r="H144" s="374">
        <f t="shared" si="88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86"/>
        <v>-398.86400000000037</v>
      </c>
      <c r="G145" s="373">
        <f t="shared" si="87"/>
        <v>25214.864000000001</v>
      </c>
      <c r="H145" s="374">
        <f t="shared" si="88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86"/>
        <v>1280.8600000000013</v>
      </c>
      <c r="G146" s="373">
        <f t="shared" si="87"/>
        <v>12271.14</v>
      </c>
      <c r="H146" s="374">
        <f t="shared" si="88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89">C147*(E147-D147)</f>
        <v>648.8599999999991</v>
      </c>
      <c r="G147" s="373">
        <f t="shared" ref="G147:G153" si="90">D147*C147</f>
        <v>12271.14</v>
      </c>
      <c r="H147" s="374">
        <f t="shared" ref="H147:H153" si="91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89"/>
        <v>1108.8599999999985</v>
      </c>
      <c r="G148" s="373">
        <f t="shared" si="90"/>
        <v>12211.14</v>
      </c>
      <c r="H148" s="374">
        <f t="shared" si="91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89"/>
        <v>1467.7889999999991</v>
      </c>
      <c r="G149" s="373">
        <f t="shared" si="90"/>
        <v>8789.2109999999993</v>
      </c>
      <c r="H149" s="374">
        <f t="shared" si="91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89"/>
        <v>1645.7100000000005</v>
      </c>
      <c r="G150" s="373">
        <f t="shared" si="90"/>
        <v>5310.29</v>
      </c>
      <c r="H150" s="374">
        <f t="shared" si="91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89"/>
        <v>1537.7099999999996</v>
      </c>
      <c r="G151" s="373">
        <f t="shared" si="90"/>
        <v>8728.2900000000009</v>
      </c>
      <c r="H151" s="374">
        <f t="shared" si="91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89"/>
        <v>1754.0499999999997</v>
      </c>
      <c r="G152" s="373">
        <f t="shared" si="90"/>
        <v>1717.95</v>
      </c>
      <c r="H152" s="374">
        <f t="shared" si="91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89"/>
        <v>1742.0399999999997</v>
      </c>
      <c r="G153" s="373">
        <f t="shared" si="90"/>
        <v>8673.9599999999991</v>
      </c>
      <c r="H153" s="374">
        <f t="shared" si="91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92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92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92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93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92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93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92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93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92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93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92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93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92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93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92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93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92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93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92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93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92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93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92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93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92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93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92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93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92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93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92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93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92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93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92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92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92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5" priority="63">
      <formula>F88&gt;0</formula>
    </cfRule>
    <cfRule type="expression" dxfId="1214" priority="64">
      <formula>F88&lt;0</formula>
    </cfRule>
  </conditionalFormatting>
  <conditionalFormatting sqref="F93:F106 F109:F153 F156:F157">
    <cfRule type="expression" dxfId="1213" priority="59">
      <formula>F93&gt;0</formula>
    </cfRule>
    <cfRule type="expression" dxfId="1212" priority="60">
      <formula>F93&lt;0</formula>
    </cfRule>
  </conditionalFormatting>
  <conditionalFormatting sqref="F93:F106 F109:F153 F156:F157">
    <cfRule type="expression" dxfId="1211" priority="61">
      <formula>F93&gt;0</formula>
    </cfRule>
    <cfRule type="expression" dxfId="1210" priority="62">
      <formula>F93&lt;0</formula>
    </cfRule>
  </conditionalFormatting>
  <conditionalFormatting sqref="H88:H106 H109:H153 H156:H157">
    <cfRule type="expression" dxfId="1209" priority="57">
      <formula>H88&gt;0</formula>
    </cfRule>
    <cfRule type="expression" dxfId="1208" priority="58">
      <formula>H88&lt;0</formula>
    </cfRule>
  </conditionalFormatting>
  <conditionalFormatting sqref="F84:F87">
    <cfRule type="expression" dxfId="1207" priority="51">
      <formula>F84&gt;0</formula>
    </cfRule>
    <cfRule type="expression" dxfId="1206" priority="52">
      <formula>F84&lt;0</formula>
    </cfRule>
  </conditionalFormatting>
  <conditionalFormatting sqref="H84:H87">
    <cfRule type="expression" dxfId="1205" priority="49">
      <formula>H84&gt;0</formula>
    </cfRule>
    <cfRule type="expression" dxfId="1204" priority="50">
      <formula>H84&lt;0</formula>
    </cfRule>
  </conditionalFormatting>
  <conditionalFormatting sqref="Q8">
    <cfRule type="expression" dxfId="1203" priority="45">
      <formula>Q8&gt;0</formula>
    </cfRule>
    <cfRule type="expression" dxfId="1202" priority="46">
      <formula>Q8&lt;0</formula>
    </cfRule>
  </conditionalFormatting>
  <conditionalFormatting sqref="Q7">
    <cfRule type="expression" dxfId="1201" priority="47">
      <formula>Q7&gt;0</formula>
    </cfRule>
    <cfRule type="expression" dxfId="1200" priority="48">
      <formula>Q7&lt;0</formula>
    </cfRule>
  </conditionalFormatting>
  <conditionalFormatting sqref="F107">
    <cfRule type="expression" dxfId="1199" priority="41">
      <formula>F107&gt;0</formula>
    </cfRule>
    <cfRule type="expression" dxfId="1198" priority="42">
      <formula>F107&lt;0</formula>
    </cfRule>
  </conditionalFormatting>
  <conditionalFormatting sqref="F107">
    <cfRule type="expression" dxfId="1197" priority="43">
      <formula>F107&gt;0</formula>
    </cfRule>
    <cfRule type="expression" dxfId="1196" priority="44">
      <formula>F107&lt;0</formula>
    </cfRule>
  </conditionalFormatting>
  <conditionalFormatting sqref="H107">
    <cfRule type="expression" dxfId="1195" priority="39">
      <formula>H107&gt;0</formula>
    </cfRule>
    <cfRule type="expression" dxfId="1194" priority="40">
      <formula>H107&lt;0</formula>
    </cfRule>
  </conditionalFormatting>
  <conditionalFormatting sqref="F108">
    <cfRule type="expression" dxfId="1193" priority="35">
      <formula>F108&gt;0</formula>
    </cfRule>
    <cfRule type="expression" dxfId="1192" priority="36">
      <formula>F108&lt;0</formula>
    </cfRule>
  </conditionalFormatting>
  <conditionalFormatting sqref="F108">
    <cfRule type="expression" dxfId="1191" priority="37">
      <formula>F108&gt;0</formula>
    </cfRule>
    <cfRule type="expression" dxfId="1190" priority="38">
      <formula>F108&lt;0</formula>
    </cfRule>
  </conditionalFormatting>
  <conditionalFormatting sqref="H108">
    <cfRule type="expression" dxfId="1189" priority="33">
      <formula>H108&gt;0</formula>
    </cfRule>
    <cfRule type="expression" dxfId="1188" priority="34">
      <formula>H108&lt;0</formula>
    </cfRule>
  </conditionalFormatting>
  <conditionalFormatting sqref="F154:F155">
    <cfRule type="expression" dxfId="1187" priority="29">
      <formula>F154&gt;0</formula>
    </cfRule>
    <cfRule type="expression" dxfId="1186" priority="30">
      <formula>F154&lt;0</formula>
    </cfRule>
  </conditionalFormatting>
  <conditionalFormatting sqref="F154:F155">
    <cfRule type="expression" dxfId="1185" priority="31">
      <formula>F154&gt;0</formula>
    </cfRule>
    <cfRule type="expression" dxfId="1184" priority="32">
      <formula>F154&lt;0</formula>
    </cfRule>
  </conditionalFormatting>
  <conditionalFormatting sqref="H154:H155">
    <cfRule type="expression" dxfId="1183" priority="27">
      <formula>H154&gt;0</formula>
    </cfRule>
    <cfRule type="expression" dxfId="1182" priority="28">
      <formula>H154&lt;0</formula>
    </cfRule>
  </conditionalFormatting>
  <conditionalFormatting sqref="F35:F50">
    <cfRule type="expression" dxfId="1181" priority="25">
      <formula>F35&gt;0</formula>
    </cfRule>
    <cfRule type="expression" dxfId="1180" priority="26">
      <formula>F35&lt;0</formula>
    </cfRule>
  </conditionalFormatting>
  <conditionalFormatting sqref="H35:H50">
    <cfRule type="expression" dxfId="1179" priority="23">
      <formula>H35&gt;0</formula>
    </cfRule>
    <cfRule type="expression" dxfId="1178" priority="24">
      <formula>H35&lt;0</formula>
    </cfRule>
  </conditionalFormatting>
  <conditionalFormatting sqref="Q10">
    <cfRule type="expression" dxfId="1177" priority="21">
      <formula>Q10&gt;0</formula>
    </cfRule>
    <cfRule type="expression" dxfId="1176" priority="22">
      <formula>Q10&lt;0</formula>
    </cfRule>
  </conditionalFormatting>
  <conditionalFormatting sqref="J45:K45">
    <cfRule type="expression" dxfId="1175" priority="19">
      <formula>J45&gt;0</formula>
    </cfRule>
    <cfRule type="expression" dxfId="1174" priority="20">
      <formula>J45&lt;0</formula>
    </cfRule>
  </conditionalFormatting>
  <conditionalFormatting sqref="K46">
    <cfRule type="expression" dxfId="1173" priority="17">
      <formula>K46&gt;0</formula>
    </cfRule>
    <cfRule type="expression" dxfId="1172" priority="18">
      <formula>K46&lt;0</formula>
    </cfRule>
  </conditionalFormatting>
  <conditionalFormatting sqref="K47:K60 K65:K76">
    <cfRule type="expression" dxfId="1171" priority="15">
      <formula>K47&gt;0</formula>
    </cfRule>
    <cfRule type="expression" dxfId="1170" priority="16">
      <formula>K47&lt;0</formula>
    </cfRule>
  </conditionalFormatting>
  <conditionalFormatting sqref="F52:F60">
    <cfRule type="expression" dxfId="1169" priority="13">
      <formula>F52&gt;0</formula>
    </cfRule>
    <cfRule type="expression" dxfId="1168" priority="14">
      <formula>F52&lt;0</formula>
    </cfRule>
  </conditionalFormatting>
  <conditionalFormatting sqref="H52:H60">
    <cfRule type="expression" dxfId="1167" priority="11">
      <formula>H52&gt;0</formula>
    </cfRule>
    <cfRule type="expression" dxfId="1166" priority="12">
      <formula>H52&lt;0</formula>
    </cfRule>
  </conditionalFormatting>
  <conditionalFormatting sqref="R4">
    <cfRule type="expression" dxfId="1165" priority="9">
      <formula>R4&gt;0</formula>
    </cfRule>
    <cfRule type="expression" dxfId="1164" priority="10">
      <formula>R4&lt;0</formula>
    </cfRule>
  </conditionalFormatting>
  <conditionalFormatting sqref="Q9">
    <cfRule type="expression" dxfId="1163" priority="7">
      <formula>Q9&gt;0</formula>
    </cfRule>
    <cfRule type="expression" dxfId="1162" priority="8">
      <formula>Q9&lt;0</formula>
    </cfRule>
  </conditionalFormatting>
  <conditionalFormatting sqref="K61:K64">
    <cfRule type="expression" dxfId="1161" priority="5">
      <formula>K61&gt;0</formula>
    </cfRule>
    <cfRule type="expression" dxfId="1160" priority="6">
      <formula>K61&lt;0</formula>
    </cfRule>
  </conditionalFormatting>
  <conditionalFormatting sqref="F61:F67">
    <cfRule type="expression" dxfId="1159" priority="3">
      <formula>F61&gt;0</formula>
    </cfRule>
    <cfRule type="expression" dxfId="1158" priority="4">
      <formula>F61&lt;0</formula>
    </cfRule>
  </conditionalFormatting>
  <conditionalFormatting sqref="H61:H67">
    <cfRule type="expression" dxfId="1157" priority="1">
      <formula>H61&gt;0</formula>
    </cfRule>
    <cfRule type="expression" dxfId="1156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4" priority="31">
      <formula>Q7&gt;0</formula>
    </cfRule>
    <cfRule type="expression" dxfId="1143" priority="32">
      <formula>Q7&lt;0</formula>
    </cfRule>
  </conditionalFormatting>
  <conditionalFormatting sqref="Q8">
    <cfRule type="expression" dxfId="1142" priority="29">
      <formula>Q8&gt;0</formula>
    </cfRule>
    <cfRule type="expression" dxfId="1141" priority="30">
      <formula>Q8&lt;0</formula>
    </cfRule>
  </conditionalFormatting>
  <conditionalFormatting sqref="F62:F65">
    <cfRule type="expression" dxfId="1140" priority="21">
      <formula>F62&gt;0</formula>
    </cfRule>
    <cfRule type="expression" dxfId="1139" priority="22">
      <formula>F62&lt;0</formula>
    </cfRule>
  </conditionalFormatting>
  <conditionalFormatting sqref="F66:F74 F78:F98 F102:F106">
    <cfRule type="expression" dxfId="1138" priority="17">
      <formula>F66&gt;0</formula>
    </cfRule>
    <cfRule type="expression" dxfId="1137" priority="18">
      <formula>F66&lt;0</formula>
    </cfRule>
  </conditionalFormatting>
  <conditionalFormatting sqref="F66:F74 F78:F98 F102:F106">
    <cfRule type="expression" dxfId="1136" priority="19">
      <formula>F66&gt;0</formula>
    </cfRule>
    <cfRule type="expression" dxfId="1135" priority="20">
      <formula>F66&lt;0</formula>
    </cfRule>
  </conditionalFormatting>
  <conditionalFormatting sqref="H62:H74 H78:H98 H102:H106">
    <cfRule type="expression" dxfId="1134" priority="15">
      <formula>H62&gt;0</formula>
    </cfRule>
    <cfRule type="expression" dxfId="1133" priority="16">
      <formula>H62&lt;0</formula>
    </cfRule>
  </conditionalFormatting>
  <conditionalFormatting sqref="F57:F61">
    <cfRule type="expression" dxfId="1132" priority="13">
      <formula>F57&gt;0</formula>
    </cfRule>
    <cfRule type="expression" dxfId="1131" priority="14">
      <formula>F57&lt;0</formula>
    </cfRule>
  </conditionalFormatting>
  <conditionalFormatting sqref="H57:H61">
    <cfRule type="expression" dxfId="1130" priority="11">
      <formula>H57&gt;0</formula>
    </cfRule>
    <cfRule type="expression" dxfId="1129" priority="12">
      <formula>H57&lt;0</formula>
    </cfRule>
  </conditionalFormatting>
  <conditionalFormatting sqref="F75:F77">
    <cfRule type="expression" dxfId="1128" priority="7">
      <formula>F75&gt;0</formula>
    </cfRule>
    <cfRule type="expression" dxfId="1127" priority="8">
      <formula>F75&lt;0</formula>
    </cfRule>
  </conditionalFormatting>
  <conditionalFormatting sqref="F75:F77">
    <cfRule type="expression" dxfId="1126" priority="9">
      <formula>F75&gt;0</formula>
    </cfRule>
    <cfRule type="expression" dxfId="1125" priority="10">
      <formula>F75&lt;0</formula>
    </cfRule>
  </conditionalFormatting>
  <conditionalFormatting sqref="H75:H77">
    <cfRule type="expression" dxfId="1124" priority="5">
      <formula>H75&gt;0</formula>
    </cfRule>
    <cfRule type="expression" dxfId="1123" priority="6">
      <formula>H75&lt;0</formula>
    </cfRule>
  </conditionalFormatting>
  <conditionalFormatting sqref="F22:F30">
    <cfRule type="expression" dxfId="1122" priority="3">
      <formula>F22&gt;0</formula>
    </cfRule>
    <cfRule type="expression" dxfId="1121" priority="4">
      <formula>F22&lt;0</formula>
    </cfRule>
  </conditionalFormatting>
  <conditionalFormatting sqref="F99:F101">
    <cfRule type="expression" dxfId="1120" priority="1">
      <formula>F99&gt;0</formula>
    </cfRule>
    <cfRule type="expression" dxfId="111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8" priority="19">
      <formula>F25&gt;0</formula>
    </cfRule>
    <cfRule type="expression" dxfId="1117" priority="20">
      <formula>F25&lt;0</formula>
    </cfRule>
  </conditionalFormatting>
  <conditionalFormatting sqref="Q7">
    <cfRule type="expression" dxfId="1116" priority="17">
      <formula>Q7&gt;0</formula>
    </cfRule>
    <cfRule type="expression" dxfId="1115" priority="18">
      <formula>Q7&lt;0</formula>
    </cfRule>
  </conditionalFormatting>
  <conditionalFormatting sqref="Q8">
    <cfRule type="expression" dxfId="1114" priority="15">
      <formula>Q8&gt;0</formula>
    </cfRule>
    <cfRule type="expression" dxfId="1113" priority="16">
      <formula>Q8&lt;0</formula>
    </cfRule>
  </conditionalFormatting>
  <conditionalFormatting sqref="M74">
    <cfRule type="expression" dxfId="1112" priority="9">
      <formula>M74&gt;0</formula>
    </cfRule>
    <cfRule type="expression" dxfId="1111" priority="10">
      <formula>M74&lt;0</formula>
    </cfRule>
  </conditionalFormatting>
  <conditionalFormatting sqref="F113:F149 H113:H149">
    <cfRule type="expression" dxfId="1110" priority="7">
      <formula>F113&gt;0</formula>
    </cfRule>
    <cfRule type="expression" dxfId="1109" priority="8">
      <formula>F113&lt;0</formula>
    </cfRule>
  </conditionalFormatting>
  <conditionalFormatting sqref="F105:F112">
    <cfRule type="expression" dxfId="1108" priority="5">
      <formula>F105&gt;0</formula>
    </cfRule>
    <cfRule type="expression" dxfId="1107" priority="6">
      <formula>F105&lt;0</formula>
    </cfRule>
  </conditionalFormatting>
  <conditionalFormatting sqref="H105:H112">
    <cfRule type="expression" dxfId="1106" priority="3">
      <formula>H105&gt;0</formula>
    </cfRule>
    <cfRule type="expression" dxfId="1105" priority="4">
      <formula>H105&lt;0</formula>
    </cfRule>
  </conditionalFormatting>
  <conditionalFormatting sqref="Q10">
    <cfRule type="expression" dxfId="1104" priority="1">
      <formula>Q10&gt;0</formula>
    </cfRule>
    <cfRule type="expression" dxfId="1103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221.71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6651.3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1196.4700000000003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971.69999999999982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0.17108599197126553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243.88100000000003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241.66390000000001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239.44680000000002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237.22970000000001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235.01260000000002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232.7955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230.57840000000002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228.3613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226.14420000000001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223.9271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221.71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219.49290000000002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217.2758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215.05870000000002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212.8416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210.62450000000001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208.4074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206.19030000000001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203.97320000000002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201.7561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199.53900000000002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2" priority="35">
      <formula>F47&gt;0</formula>
    </cfRule>
    <cfRule type="expression" dxfId="1101" priority="36">
      <formula>F47&lt;0</formula>
    </cfRule>
  </conditionalFormatting>
  <conditionalFormatting sqref="Q7">
    <cfRule type="expression" dxfId="1100" priority="33">
      <formula>Q7&gt;0</formula>
    </cfRule>
    <cfRule type="expression" dxfId="1099" priority="34">
      <formula>Q7&lt;0</formula>
    </cfRule>
  </conditionalFormatting>
  <conditionalFormatting sqref="Q8">
    <cfRule type="expression" dxfId="1098" priority="31">
      <formula>Q8&gt;0</formula>
    </cfRule>
    <cfRule type="expression" dxfId="1097" priority="32">
      <formula>Q8&lt;0</formula>
    </cfRule>
  </conditionalFormatting>
  <conditionalFormatting sqref="F27:F46">
    <cfRule type="expression" dxfId="1096" priority="29">
      <formula>F27&gt;0</formula>
    </cfRule>
    <cfRule type="expression" dxfId="1095" priority="30">
      <formula>F27&lt;0</formula>
    </cfRule>
  </conditionalFormatting>
  <conditionalFormatting sqref="H27:H46">
    <cfRule type="expression" dxfId="1094" priority="27">
      <formula>H27&gt;0</formula>
    </cfRule>
    <cfRule type="expression" dxfId="1093" priority="28">
      <formula>H27&lt;0</formula>
    </cfRule>
  </conditionalFormatting>
  <conditionalFormatting sqref="Q10">
    <cfRule type="expression" dxfId="1092" priority="21">
      <formula>Q10&gt;0</formula>
    </cfRule>
    <cfRule type="expression" dxfId="1091" priority="22">
      <formula>Q10&lt;0</formula>
    </cfRule>
  </conditionalFormatting>
  <conditionalFormatting sqref="J25:J38">
    <cfRule type="expression" dxfId="1090" priority="19">
      <formula>J25&gt;0</formula>
    </cfRule>
    <cfRule type="expression" dxfId="1089" priority="20">
      <formula>J25&lt;0</formula>
    </cfRule>
  </conditionalFormatting>
  <conditionalFormatting sqref="K25:K38">
    <cfRule type="expression" dxfId="1088" priority="17">
      <formula>K25&gt;0</formula>
    </cfRule>
    <cfRule type="expression" dxfId="1087" priority="18">
      <formula>K25&lt;0</formula>
    </cfRule>
  </conditionalFormatting>
  <conditionalFormatting sqref="L25:L38">
    <cfRule type="expression" dxfId="1086" priority="15">
      <formula>L25&gt;0</formula>
    </cfRule>
    <cfRule type="expression" dxfId="1085" priority="16">
      <formula>L25&lt;0</formula>
    </cfRule>
  </conditionalFormatting>
  <conditionalFormatting sqref="F89:F110">
    <cfRule type="expression" dxfId="1084" priority="13">
      <formula>F89&gt;0</formula>
    </cfRule>
    <cfRule type="expression" dxfId="1083" priority="14">
      <formula>F89&lt;0</formula>
    </cfRule>
  </conditionalFormatting>
  <conditionalFormatting sqref="H89:H110">
    <cfRule type="expression" dxfId="1082" priority="11">
      <formula>H89&gt;0</formula>
    </cfRule>
    <cfRule type="expression" dxfId="1081" priority="12">
      <formula>H89&lt;0</formula>
    </cfRule>
  </conditionalFormatting>
  <conditionalFormatting sqref="J89:J102">
    <cfRule type="expression" dxfId="1080" priority="9">
      <formula>J89&gt;0</formula>
    </cfRule>
    <cfRule type="expression" dxfId="1079" priority="10">
      <formula>J89&lt;0</formula>
    </cfRule>
  </conditionalFormatting>
  <conditionalFormatting sqref="K89:K102">
    <cfRule type="expression" dxfId="1078" priority="7">
      <formula>K89&gt;0</formula>
    </cfRule>
    <cfRule type="expression" dxfId="1077" priority="8">
      <formula>K89&lt;0</formula>
    </cfRule>
  </conditionalFormatting>
  <conditionalFormatting sqref="L89:L102">
    <cfRule type="expression" dxfId="1076" priority="5">
      <formula>L89&gt;0</formula>
    </cfRule>
    <cfRule type="expression" dxfId="1075" priority="6">
      <formula>L89&lt;0</formula>
    </cfRule>
  </conditionalFormatting>
  <conditionalFormatting sqref="F25:F26">
    <cfRule type="expression" dxfId="1074" priority="3">
      <formula>F25&gt;0</formula>
    </cfRule>
    <cfRule type="expression" dxfId="1073" priority="4">
      <formula>F25&lt;0</formula>
    </cfRule>
  </conditionalFormatting>
  <conditionalFormatting sqref="H25:H26">
    <cfRule type="expression" dxfId="1072" priority="1">
      <formula>H25&gt;0</formula>
    </cfRule>
    <cfRule type="expression" dxfId="107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97.801799999999986</v>
      </c>
      <c r="T3" s="1"/>
    </row>
    <row r="4" spans="1:21" x14ac:dyDescent="0.25">
      <c r="B4" s="44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6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101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10100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6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319.82000000000153</v>
      </c>
      <c r="R7">
        <v>50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319.82000000000153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3.2700829637082506E-2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125</v>
      </c>
      <c r="D19" s="350"/>
      <c r="E19" s="350"/>
      <c r="F19" s="351">
        <f>SumByColor($A$19,F2:F17)</f>
        <v>11272</v>
      </c>
      <c r="G19" s="350"/>
      <c r="H19" s="350">
        <f>SumByColor($A$19,H2:H17)</f>
        <v>125</v>
      </c>
      <c r="I19" s="350"/>
      <c r="J19" s="350"/>
      <c r="K19" s="351">
        <f>SumByColor($A$19,K3:K17)</f>
        <v>9564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111.10000000000001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7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110.09</v>
      </c>
      <c r="Q42" s="2"/>
    </row>
    <row r="43" spans="1:17" x14ac:dyDescent="0.25">
      <c r="A43">
        <v>50</v>
      </c>
      <c r="B43" s="189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7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109.08000000000001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108.07000000000001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107.06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106.05000000000001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105.04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104.03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103.02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102.01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101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99.99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98.98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97.97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96.96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95.949999999999989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94.94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93.93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92.92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91.91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90.9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70" priority="23">
      <formula>F56&gt;0</formula>
    </cfRule>
    <cfRule type="expression" dxfId="1069" priority="24">
      <formula>F56&lt;0</formula>
    </cfRule>
  </conditionalFormatting>
  <conditionalFormatting sqref="Q7">
    <cfRule type="expression" dxfId="1068" priority="21">
      <formula>Q7&gt;0</formula>
    </cfRule>
    <cfRule type="expression" dxfId="1067" priority="22">
      <formula>Q7&lt;0</formula>
    </cfRule>
  </conditionalFormatting>
  <conditionalFormatting sqref="Q8">
    <cfRule type="expression" dxfId="1066" priority="19">
      <formula>Q8&gt;0</formula>
    </cfRule>
    <cfRule type="expression" dxfId="1065" priority="20">
      <formula>Q8&lt;0</formula>
    </cfRule>
  </conditionalFormatting>
  <conditionalFormatting sqref="F25:F55">
    <cfRule type="expression" dxfId="1064" priority="17">
      <formula>F25&gt;0</formula>
    </cfRule>
    <cfRule type="expression" dxfId="1063" priority="18">
      <formula>F25&lt;0</formula>
    </cfRule>
  </conditionalFormatting>
  <conditionalFormatting sqref="H25:H55">
    <cfRule type="expression" dxfId="1062" priority="15">
      <formula>H25&gt;0</formula>
    </cfRule>
    <cfRule type="expression" dxfId="1061" priority="16">
      <formula>H25&lt;0</formula>
    </cfRule>
  </conditionalFormatting>
  <conditionalFormatting sqref="F89:F110">
    <cfRule type="expression" dxfId="1060" priority="13">
      <formula>F89&gt;0</formula>
    </cfRule>
    <cfRule type="expression" dxfId="1059" priority="14">
      <formula>F89&lt;0</formula>
    </cfRule>
  </conditionalFormatting>
  <conditionalFormatting sqref="H89:H110">
    <cfRule type="expression" dxfId="1058" priority="11">
      <formula>H89&gt;0</formula>
    </cfRule>
    <cfRule type="expression" dxfId="1057" priority="12">
      <formula>H89&lt;0</formula>
    </cfRule>
  </conditionalFormatting>
  <conditionalFormatting sqref="Q10">
    <cfRule type="expression" dxfId="1056" priority="9">
      <formula>Q10&gt;0</formula>
    </cfRule>
    <cfRule type="expression" dxfId="1055" priority="10">
      <formula>Q10&lt;0</formula>
    </cfRule>
  </conditionalFormatting>
  <conditionalFormatting sqref="J25:J38">
    <cfRule type="expression" dxfId="1054" priority="7">
      <formula>J25&gt;0</formula>
    </cfRule>
    <cfRule type="expression" dxfId="1053" priority="8">
      <formula>J25&lt;0</formula>
    </cfRule>
  </conditionalFormatting>
  <conditionalFormatting sqref="K25:K38">
    <cfRule type="expression" dxfId="1052" priority="5">
      <formula>K25&gt;0</formula>
    </cfRule>
    <cfRule type="expression" dxfId="1051" priority="6">
      <formula>K25&lt;0</formula>
    </cfRule>
  </conditionalFormatting>
  <conditionalFormatting sqref="L25:L34">
    <cfRule type="expression" dxfId="1050" priority="3">
      <formula>L25&gt;0</formula>
    </cfRule>
    <cfRule type="expression" dxfId="1049" priority="4">
      <formula>L25&lt;0</formula>
    </cfRule>
  </conditionalFormatting>
  <conditionalFormatting sqref="J43">
    <cfRule type="expression" dxfId="1048" priority="1">
      <formula>J43&gt;0</formula>
    </cfRule>
    <cfRule type="expression" dxfId="1047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184.43010000000001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3688.6020000000003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840.52200000000084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697.49200000000064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0.23318834813831679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2.7110542151199831E-3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823</v>
      </c>
      <c r="Q17" s="692" t="s">
        <v>824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202.87311000000003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201.02880900000002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199.18450800000002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197.34020700000002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195.49590600000002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193.65160500000002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191.80730400000002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189.96300300000001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188.11870200000001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186.27440100000001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184.43010000000001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182.58579900000001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180.74149800000001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178.89719700000001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177.052896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175.208595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173.364294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171.51999300000003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169.67569200000003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167.83139100000002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165.98709000000002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6" priority="22">
      <formula>F47&gt;0</formula>
    </cfRule>
    <cfRule type="expression" dxfId="1045" priority="23">
      <formula>F47&lt;0</formula>
    </cfRule>
  </conditionalFormatting>
  <conditionalFormatting sqref="Q7">
    <cfRule type="expression" dxfId="1044" priority="20">
      <formula>Q7&gt;0</formula>
    </cfRule>
    <cfRule type="expression" dxfId="1043" priority="21">
      <formula>Q7&lt;0</formula>
    </cfRule>
  </conditionalFormatting>
  <conditionalFormatting sqref="Q8">
    <cfRule type="expression" dxfId="1042" priority="18">
      <formula>Q8&gt;0</formula>
    </cfRule>
    <cfRule type="expression" dxfId="1041" priority="19">
      <formula>Q8&lt;0</formula>
    </cfRule>
  </conditionalFormatting>
  <conditionalFormatting sqref="F25:F46">
    <cfRule type="expression" dxfId="1040" priority="16">
      <formula>F25&gt;0</formula>
    </cfRule>
    <cfRule type="expression" dxfId="1039" priority="17">
      <formula>F25&lt;0</formula>
    </cfRule>
  </conditionalFormatting>
  <conditionalFormatting sqref="H25:H46">
    <cfRule type="expression" dxfId="1038" priority="14">
      <formula>H25&gt;0</formula>
    </cfRule>
    <cfRule type="expression" dxfId="1037" priority="15">
      <formula>H25&lt;0</formula>
    </cfRule>
  </conditionalFormatting>
  <conditionalFormatting sqref="F89:F110">
    <cfRule type="expression" dxfId="1036" priority="12">
      <formula>F89&gt;0</formula>
    </cfRule>
    <cfRule type="expression" dxfId="1035" priority="13">
      <formula>F89&lt;0</formula>
    </cfRule>
  </conditionalFormatting>
  <conditionalFormatting sqref="H89:H110">
    <cfRule type="expression" dxfId="1034" priority="10">
      <formula>H89&gt;0</formula>
    </cfRule>
    <cfRule type="expression" dxfId="1033" priority="11">
      <formula>H89&lt;0</formula>
    </cfRule>
  </conditionalFormatting>
  <conditionalFormatting sqref="Q10">
    <cfRule type="expression" dxfId="1032" priority="8">
      <formula>Q10&gt;0</formula>
    </cfRule>
    <cfRule type="expression" dxfId="1031" priority="9">
      <formula>Q10&lt;0</formula>
    </cfRule>
  </conditionalFormatting>
  <conditionalFormatting sqref="J25:J38">
    <cfRule type="expression" dxfId="1030" priority="6">
      <formula>J25&gt;0</formula>
    </cfRule>
    <cfRule type="expression" dxfId="1029" priority="7">
      <formula>J25&lt;0</formula>
    </cfRule>
  </conditionalFormatting>
  <conditionalFormatting sqref="K25:K38">
    <cfRule type="expression" dxfId="1028" priority="4">
      <formula>K25&gt;0</formula>
    </cfRule>
    <cfRule type="expression" dxfId="1027" priority="5">
      <formula>K25&lt;0</formula>
    </cfRule>
  </conditionalFormatting>
  <conditionalFormatting sqref="L25:L38">
    <cfRule type="expression" dxfId="1026" priority="2">
      <formula>L25&gt;0</formula>
    </cfRule>
    <cfRule type="expression" dxfId="1025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13" priority="74">
      <formula>F12&gt;0</formula>
    </cfRule>
    <cfRule type="expression" dxfId="101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11" priority="67">
      <formula>F124&gt;0</formula>
    </cfRule>
    <cfRule type="expression" dxfId="1010" priority="68">
      <formula>F124&lt;0</formula>
    </cfRule>
  </conditionalFormatting>
  <conditionalFormatting sqref="H124:H130">
    <cfRule type="expression" dxfId="1009" priority="55">
      <formula>H124&gt;0</formula>
    </cfRule>
    <cfRule type="expression" dxfId="1008" priority="56">
      <formula>H124&lt;0</formula>
    </cfRule>
  </conditionalFormatting>
  <conditionalFormatting sqref="H131">
    <cfRule type="expression" dxfId="1007" priority="53">
      <formula>H131&gt;0</formula>
    </cfRule>
    <cfRule type="expression" dxfId="1006" priority="54">
      <formula>H131&lt;0</formula>
    </cfRule>
  </conditionalFormatting>
  <conditionalFormatting sqref="H132">
    <cfRule type="expression" dxfId="1005" priority="51">
      <formula>H132&gt;0</formula>
    </cfRule>
    <cfRule type="expression" dxfId="1004" priority="52">
      <formula>H132&lt;0</formula>
    </cfRule>
  </conditionalFormatting>
  <conditionalFormatting sqref="H133:H135">
    <cfRule type="expression" dxfId="1003" priority="49">
      <formula>H133&gt;0</formula>
    </cfRule>
    <cfRule type="expression" dxfId="1002" priority="50">
      <formula>H133&lt;0</formula>
    </cfRule>
  </conditionalFormatting>
  <conditionalFormatting sqref="H136">
    <cfRule type="expression" dxfId="1001" priority="45">
      <formula>H136&gt;0</formula>
    </cfRule>
    <cfRule type="expression" dxfId="1000" priority="46">
      <formula>H136&lt;0</formula>
    </cfRule>
  </conditionalFormatting>
  <conditionalFormatting sqref="Q7">
    <cfRule type="expression" dxfId="999" priority="39">
      <formula>Q7&gt;0</formula>
    </cfRule>
    <cfRule type="expression" dxfId="998" priority="40">
      <formula>Q7&lt;0</formula>
    </cfRule>
  </conditionalFormatting>
  <conditionalFormatting sqref="Q8">
    <cfRule type="expression" dxfId="997" priority="37">
      <formula>Q8&gt;0</formula>
    </cfRule>
    <cfRule type="expression" dxfId="996" priority="38">
      <formula>Q8&lt;0</formula>
    </cfRule>
  </conditionalFormatting>
  <conditionalFormatting sqref="F167:F178 H167:H178">
    <cfRule type="expression" dxfId="995" priority="35">
      <formula>F167&gt;0</formula>
    </cfRule>
    <cfRule type="expression" dxfId="994" priority="36">
      <formula>F167&lt;0</formula>
    </cfRule>
  </conditionalFormatting>
  <conditionalFormatting sqref="F183:F197 H183:H197">
    <cfRule type="expression" dxfId="993" priority="33">
      <formula>F183&gt;0</formula>
    </cfRule>
    <cfRule type="expression" dxfId="992" priority="34">
      <formula>F183&lt;0</formula>
    </cfRule>
  </conditionalFormatting>
  <conditionalFormatting sqref="F198:F206 H198:H206">
    <cfRule type="expression" dxfId="991" priority="31">
      <formula>F198&gt;0</formula>
    </cfRule>
    <cfRule type="expression" dxfId="990" priority="32">
      <formula>F198&lt;0</formula>
    </cfRule>
  </conditionalFormatting>
  <conditionalFormatting sqref="F141:F147 H141:H147">
    <cfRule type="expression" dxfId="989" priority="29">
      <formula>F141&gt;0</formula>
    </cfRule>
    <cfRule type="expression" dxfId="988" priority="30">
      <formula>F141&lt;0</formula>
    </cfRule>
  </conditionalFormatting>
  <conditionalFormatting sqref="H149:H152 F149:F152">
    <cfRule type="expression" dxfId="987" priority="27">
      <formula>F149&gt;0</formula>
    </cfRule>
    <cfRule type="expression" dxfId="986" priority="28">
      <formula>F149&lt;0</formula>
    </cfRule>
  </conditionalFormatting>
  <conditionalFormatting sqref="F226 H215:H218 H257:H260 F257:F260 H226 H231:H233 F231:F233 F235:F244 H235:H244">
    <cfRule type="expression" dxfId="985" priority="25">
      <formula>F215&gt;0</formula>
    </cfRule>
    <cfRule type="expression" dxfId="984" priority="26">
      <formula>F215&lt;0</formula>
    </cfRule>
  </conditionalFormatting>
  <conditionalFormatting sqref="F207:F218">
    <cfRule type="expression" dxfId="983" priority="23">
      <formula>F207&gt;0</formula>
    </cfRule>
    <cfRule type="expression" dxfId="982" priority="24">
      <formula>F207&lt;0</formula>
    </cfRule>
  </conditionalFormatting>
  <conditionalFormatting sqref="H207:H208">
    <cfRule type="expression" dxfId="981" priority="21">
      <formula>H207&gt;0</formula>
    </cfRule>
    <cfRule type="expression" dxfId="980" priority="22">
      <formula>H207&lt;0</formula>
    </cfRule>
  </conditionalFormatting>
  <conditionalFormatting sqref="H209">
    <cfRule type="expression" dxfId="979" priority="19">
      <formula>H209&gt;0</formula>
    </cfRule>
    <cfRule type="expression" dxfId="978" priority="20">
      <formula>H209&lt;0</formula>
    </cfRule>
  </conditionalFormatting>
  <conditionalFormatting sqref="H210">
    <cfRule type="expression" dxfId="977" priority="17">
      <formula>H210&gt;0</formula>
    </cfRule>
    <cfRule type="expression" dxfId="976" priority="18">
      <formula>H210&lt;0</formula>
    </cfRule>
  </conditionalFormatting>
  <conditionalFormatting sqref="H211:H213">
    <cfRule type="expression" dxfId="975" priority="15">
      <formula>H211&gt;0</formula>
    </cfRule>
    <cfRule type="expression" dxfId="974" priority="16">
      <formula>H211&lt;0</formula>
    </cfRule>
  </conditionalFormatting>
  <conditionalFormatting sqref="H214">
    <cfRule type="expression" dxfId="973" priority="13">
      <formula>H214&gt;0</formula>
    </cfRule>
    <cfRule type="expression" dxfId="972" priority="14">
      <formula>H214&lt;0</formula>
    </cfRule>
  </conditionalFormatting>
  <conditionalFormatting sqref="F245:F256 H245:H256">
    <cfRule type="expression" dxfId="971" priority="11">
      <formula>F245&gt;0</formula>
    </cfRule>
    <cfRule type="expression" dxfId="970" priority="12">
      <formula>F245&lt;0</formula>
    </cfRule>
  </conditionalFormatting>
  <conditionalFormatting sqref="F261:F275 H261:H275">
    <cfRule type="expression" dxfId="969" priority="9">
      <formula>F261&gt;0</formula>
    </cfRule>
    <cfRule type="expression" dxfId="968" priority="10">
      <formula>F261&lt;0</formula>
    </cfRule>
  </conditionalFormatting>
  <conditionalFormatting sqref="F276:F283 H276:H283">
    <cfRule type="expression" dxfId="967" priority="7">
      <formula>F276&gt;0</formula>
    </cfRule>
    <cfRule type="expression" dxfId="966" priority="8">
      <formula>F276&lt;0</formula>
    </cfRule>
  </conditionalFormatting>
  <conditionalFormatting sqref="F219:F225 H219:H225">
    <cfRule type="expression" dxfId="965" priority="5">
      <formula>F219&gt;0</formula>
    </cfRule>
    <cfRule type="expression" dxfId="964" priority="6">
      <formula>F219&lt;0</formula>
    </cfRule>
  </conditionalFormatting>
  <conditionalFormatting sqref="H227:H230 F227:F230">
    <cfRule type="expression" dxfId="963" priority="3">
      <formula>F227&gt;0</formula>
    </cfRule>
    <cfRule type="expression" dxfId="962" priority="4">
      <formula>F227&lt;0</formula>
    </cfRule>
  </conditionalFormatting>
  <conditionalFormatting sqref="H234 F234">
    <cfRule type="expression" dxfId="961" priority="1">
      <formula>F234&gt;0</formula>
    </cfRule>
    <cfRule type="expression" dxfId="96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9" priority="43">
      <formula>F33&gt;0</formula>
    </cfRule>
    <cfRule type="expression" dxfId="958" priority="44">
      <formula>F33&lt;0</formula>
    </cfRule>
  </conditionalFormatting>
  <conditionalFormatting sqref="Q7">
    <cfRule type="expression" dxfId="957" priority="41">
      <formula>Q7&gt;0</formula>
    </cfRule>
    <cfRule type="expression" dxfId="956" priority="42">
      <formula>Q7&lt;0</formula>
    </cfRule>
  </conditionalFormatting>
  <conditionalFormatting sqref="Q8">
    <cfRule type="expression" dxfId="955" priority="39">
      <formula>Q8&gt;0</formula>
    </cfRule>
    <cfRule type="expression" dxfId="954" priority="40">
      <formula>Q8&lt;0</formula>
    </cfRule>
  </conditionalFormatting>
  <conditionalFormatting sqref="F29 F32">
    <cfRule type="expression" dxfId="953" priority="37">
      <formula>F29&gt;0</formula>
    </cfRule>
    <cfRule type="expression" dxfId="952" priority="38">
      <formula>F29&lt;0</formula>
    </cfRule>
  </conditionalFormatting>
  <conditionalFormatting sqref="H29 H32">
    <cfRule type="expression" dxfId="951" priority="35">
      <formula>H29&gt;0</formula>
    </cfRule>
    <cfRule type="expression" dxfId="950" priority="36">
      <formula>H29&lt;0</formula>
    </cfRule>
  </conditionalFormatting>
  <conditionalFormatting sqref="F30:F31">
    <cfRule type="expression" dxfId="949" priority="33">
      <formula>F30&gt;0</formula>
    </cfRule>
    <cfRule type="expression" dxfId="948" priority="34">
      <formula>F30&lt;0</formula>
    </cfRule>
  </conditionalFormatting>
  <conditionalFormatting sqref="H30:H31">
    <cfRule type="expression" dxfId="947" priority="31">
      <formula>H30&gt;0</formula>
    </cfRule>
    <cfRule type="expression" dxfId="946" priority="32">
      <formula>H30&lt;0</formula>
    </cfRule>
  </conditionalFormatting>
  <conditionalFormatting sqref="F105:F140 H105:H140">
    <cfRule type="expression" dxfId="945" priority="29">
      <formula>F105&gt;0</formula>
    </cfRule>
    <cfRule type="expression" dxfId="944" priority="30">
      <formula>F105&lt;0</formula>
    </cfRule>
  </conditionalFormatting>
  <conditionalFormatting sqref="F96:F99">
    <cfRule type="expression" dxfId="943" priority="27">
      <formula>F96&gt;0</formula>
    </cfRule>
    <cfRule type="expression" dxfId="942" priority="28">
      <formula>F96&lt;0</formula>
    </cfRule>
  </conditionalFormatting>
  <conditionalFormatting sqref="H96:H99">
    <cfRule type="expression" dxfId="941" priority="25">
      <formula>H96&gt;0</formula>
    </cfRule>
    <cfRule type="expression" dxfId="940" priority="26">
      <formula>H96&lt;0</formula>
    </cfRule>
  </conditionalFormatting>
  <conditionalFormatting sqref="F25:F28">
    <cfRule type="expression" dxfId="939" priority="19">
      <formula>F25&gt;0</formula>
    </cfRule>
    <cfRule type="expression" dxfId="938" priority="20">
      <formula>F25&lt;0</formula>
    </cfRule>
  </conditionalFormatting>
  <conditionalFormatting sqref="H25:H28">
    <cfRule type="expression" dxfId="937" priority="17">
      <formula>H25&gt;0</formula>
    </cfRule>
    <cfRule type="expression" dxfId="936" priority="18">
      <formula>H25&lt;0</formula>
    </cfRule>
  </conditionalFormatting>
  <conditionalFormatting sqref="J27">
    <cfRule type="expression" dxfId="935" priority="15">
      <formula>J27&gt;0</formula>
    </cfRule>
    <cfRule type="expression" dxfId="934" priority="16">
      <formula>J27&lt;0</formula>
    </cfRule>
  </conditionalFormatting>
  <conditionalFormatting sqref="F104">
    <cfRule type="expression" dxfId="933" priority="13">
      <formula>F104&gt;0</formula>
    </cfRule>
    <cfRule type="expression" dxfId="932" priority="14">
      <formula>F104&lt;0</formula>
    </cfRule>
  </conditionalFormatting>
  <conditionalFormatting sqref="H104">
    <cfRule type="expression" dxfId="931" priority="11">
      <formula>H104&gt;0</formula>
    </cfRule>
    <cfRule type="expression" dxfId="930" priority="12">
      <formula>H104&lt;0</formula>
    </cfRule>
  </conditionalFormatting>
  <conditionalFormatting sqref="F100:F103">
    <cfRule type="expression" dxfId="929" priority="9">
      <formula>F100&gt;0</formula>
    </cfRule>
    <cfRule type="expression" dxfId="928" priority="10">
      <formula>F100&lt;0</formula>
    </cfRule>
  </conditionalFormatting>
  <conditionalFormatting sqref="H100:H103">
    <cfRule type="expression" dxfId="927" priority="7">
      <formula>H100&gt;0</formula>
    </cfRule>
    <cfRule type="expression" dxfId="926" priority="8">
      <formula>H100&lt;0</formula>
    </cfRule>
  </conditionalFormatting>
  <conditionalFormatting sqref="J102">
    <cfRule type="expression" dxfId="925" priority="5">
      <formula>J102&gt;0</formula>
    </cfRule>
    <cfRule type="expression" dxfId="924" priority="6">
      <formula>J102&lt;0</formula>
    </cfRule>
  </conditionalFormatting>
  <conditionalFormatting sqref="Q10">
    <cfRule type="expression" dxfId="923" priority="3">
      <formula>Q10&gt;0</formula>
    </cfRule>
    <cfRule type="expression" dxfId="922" priority="4">
      <formula>Q10&lt;0</formula>
    </cfRule>
  </conditionalFormatting>
  <conditionalFormatting sqref="M71">
    <cfRule type="expression" dxfId="921" priority="1">
      <formula>M71&gt;0</formula>
    </cfRule>
    <cfRule type="expression" dxfId="92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75.55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3022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261.92999999999938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136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4.7124047124047122E-2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83.105000000000004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82.349500000000006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81.594000000000008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80.838499999999996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80.082999999999998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79.327500000000001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78.572000000000003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77.816500000000005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77.060999999999993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76.305499999999995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75.55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74.794499999999999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74.039000000000001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73.283499999999989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72.527999999999992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71.772499999999994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71.016999999999996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70.261499999999998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69.506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68.750500000000002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67.995000000000005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9" priority="25">
      <formula>F34&gt;0</formula>
    </cfRule>
    <cfRule type="expression" dxfId="918" priority="26">
      <formula>F34&lt;0</formula>
    </cfRule>
  </conditionalFormatting>
  <conditionalFormatting sqref="Q7">
    <cfRule type="expression" dxfId="917" priority="23">
      <formula>Q7&gt;0</formula>
    </cfRule>
    <cfRule type="expression" dxfId="916" priority="24">
      <formula>Q7&lt;0</formula>
    </cfRule>
  </conditionalFormatting>
  <conditionalFormatting sqref="Q8">
    <cfRule type="expression" dxfId="915" priority="21">
      <formula>Q8&gt;0</formula>
    </cfRule>
    <cfRule type="expression" dxfId="914" priority="22">
      <formula>Q8&lt;0</formula>
    </cfRule>
  </conditionalFormatting>
  <conditionalFormatting sqref="F26:F33">
    <cfRule type="expression" dxfId="913" priority="19">
      <formula>F26&gt;0</formula>
    </cfRule>
    <cfRule type="expression" dxfId="912" priority="20">
      <formula>F26&lt;0</formula>
    </cfRule>
  </conditionalFormatting>
  <conditionalFormatting sqref="H26:H33">
    <cfRule type="expression" dxfId="911" priority="17">
      <formula>H26&gt;0</formula>
    </cfRule>
    <cfRule type="expression" dxfId="910" priority="18">
      <formula>H26&lt;0</formula>
    </cfRule>
  </conditionalFormatting>
  <conditionalFormatting sqref="M46">
    <cfRule type="expression" dxfId="909" priority="15">
      <formula>M46&gt;0</formula>
    </cfRule>
    <cfRule type="expression" dxfId="908" priority="16">
      <formula>M46&lt;0</formula>
    </cfRule>
  </conditionalFormatting>
  <conditionalFormatting sqref="F79:F87 H79:H87">
    <cfRule type="expression" dxfId="907" priority="13">
      <formula>F79&gt;0</formula>
    </cfRule>
    <cfRule type="expression" dxfId="906" priority="14">
      <formula>F79&lt;0</formula>
    </cfRule>
  </conditionalFormatting>
  <conditionalFormatting sqref="F73:F78">
    <cfRule type="expression" dxfId="905" priority="11">
      <formula>F73&gt;0</formula>
    </cfRule>
    <cfRule type="expression" dxfId="904" priority="12">
      <formula>F73&lt;0</formula>
    </cfRule>
  </conditionalFormatting>
  <conditionalFormatting sqref="H73:H78">
    <cfRule type="expression" dxfId="903" priority="9">
      <formula>H73&gt;0</formula>
    </cfRule>
    <cfRule type="expression" dxfId="902" priority="10">
      <formula>H73&lt;0</formula>
    </cfRule>
  </conditionalFormatting>
  <conditionalFormatting sqref="F70:F72">
    <cfRule type="expression" dxfId="901" priority="7">
      <formula>F70&gt;0</formula>
    </cfRule>
    <cfRule type="expression" dxfId="900" priority="8">
      <formula>F70&lt;0</formula>
    </cfRule>
  </conditionalFormatting>
  <conditionalFormatting sqref="H70:H72">
    <cfRule type="expression" dxfId="899" priority="5">
      <formula>H70&gt;0</formula>
    </cfRule>
    <cfRule type="expression" dxfId="898" priority="6">
      <formula>H70&lt;0</formula>
    </cfRule>
  </conditionalFormatting>
  <conditionalFormatting sqref="F25">
    <cfRule type="expression" dxfId="897" priority="3">
      <formula>F25&gt;0</formula>
    </cfRule>
    <cfRule type="expression" dxfId="896" priority="4">
      <formula>F25&lt;0</formula>
    </cfRule>
  </conditionalFormatting>
  <conditionalFormatting sqref="H25">
    <cfRule type="expression" dxfId="895" priority="1">
      <formula>H25&gt;0</formula>
    </cfRule>
    <cfRule type="expression" dxfId="89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73.848799999999997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6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72.760000000000005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6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10914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11077.32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-163.31999999999971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-163.31999999999971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-1.4743638352958994E-2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71">
        <f>SUM(H2:H5)</f>
        <v>200</v>
      </c>
      <c r="I18" s="18"/>
      <c r="J18" s="18"/>
      <c r="K18" s="18">
        <f>SUM(K2:K5)</f>
        <v>14035.68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10232</v>
      </c>
      <c r="G19" s="350"/>
      <c r="H19" s="350">
        <f>SumByColor($A$19,H2:H17)</f>
        <v>150</v>
      </c>
      <c r="I19" s="350"/>
      <c r="J19" s="350"/>
      <c r="K19" s="351">
        <f>SumByColor($A$19,K3:K17)</f>
        <v>7288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6" si="16">C30*(E30-D30)</f>
        <v>-1534.0000000000005</v>
      </c>
      <c r="G30" s="39">
        <f t="shared" ref="G30:G36" si="17">D30*C30</f>
        <v>15046</v>
      </c>
      <c r="H30" s="227">
        <f t="shared" ref="H30:H36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835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837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9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7">
        <f t="shared" si="18"/>
        <v>-1.4743638352958912E-2</v>
      </c>
      <c r="I36" s="198" t="s">
        <v>842</v>
      </c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80.036000000000016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79.308400000000006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78.580800000000011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77.853200000000015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77.125600000000006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76.39800000000001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75.670400000000015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74.942800000000005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74.21520000000001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73.4876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72.760000000000005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72.03240000000001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71.3048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70.577200000000005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69.849599999999995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69.122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68.394400000000005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67.666800000000009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66.939200000000014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66.211600000000004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65.484000000000009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803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3" priority="21">
      <formula>F47&gt;0</formula>
    </cfRule>
    <cfRule type="expression" dxfId="892" priority="22">
      <formula>F47&lt;0</formula>
    </cfRule>
  </conditionalFormatting>
  <conditionalFormatting sqref="Q7">
    <cfRule type="expression" dxfId="891" priority="19">
      <formula>Q7&gt;0</formula>
    </cfRule>
    <cfRule type="expression" dxfId="890" priority="20">
      <formula>Q7&lt;0</formula>
    </cfRule>
  </conditionalFormatting>
  <conditionalFormatting sqref="Q8">
    <cfRule type="expression" dxfId="889" priority="17">
      <formula>Q8&gt;0</formula>
    </cfRule>
    <cfRule type="expression" dxfId="888" priority="18">
      <formula>Q8&lt;0</formula>
    </cfRule>
  </conditionalFormatting>
  <conditionalFormatting sqref="F25:F46">
    <cfRule type="expression" dxfId="887" priority="15">
      <formula>F25&gt;0</formula>
    </cfRule>
    <cfRule type="expression" dxfId="886" priority="16">
      <formula>F25&lt;0</formula>
    </cfRule>
  </conditionalFormatting>
  <conditionalFormatting sqref="H25:H46">
    <cfRule type="expression" dxfId="885" priority="13">
      <formula>H25&gt;0</formula>
    </cfRule>
    <cfRule type="expression" dxfId="884" priority="14">
      <formula>H25&lt;0</formula>
    </cfRule>
  </conditionalFormatting>
  <conditionalFormatting sqref="F89:F110">
    <cfRule type="expression" dxfId="883" priority="11">
      <formula>F89&gt;0</formula>
    </cfRule>
    <cfRule type="expression" dxfId="882" priority="12">
      <formula>F89&lt;0</formula>
    </cfRule>
  </conditionalFormatting>
  <conditionalFormatting sqref="H89:H110">
    <cfRule type="expression" dxfId="881" priority="9">
      <formula>H89&gt;0</formula>
    </cfRule>
    <cfRule type="expression" dxfId="880" priority="10">
      <formula>H89&lt;0</formula>
    </cfRule>
  </conditionalFormatting>
  <conditionalFormatting sqref="Q10">
    <cfRule type="expression" dxfId="879" priority="7">
      <formula>Q10&gt;0</formula>
    </cfRule>
    <cfRule type="expression" dxfId="878" priority="8">
      <formula>Q10&lt;0</formula>
    </cfRule>
  </conditionalFormatting>
  <conditionalFormatting sqref="J25:J38">
    <cfRule type="expression" dxfId="877" priority="5">
      <formula>J25&gt;0</formula>
    </cfRule>
    <cfRule type="expression" dxfId="876" priority="6">
      <formula>J25&lt;0</formula>
    </cfRule>
  </conditionalFormatting>
  <conditionalFormatting sqref="K25:K38">
    <cfRule type="expression" dxfId="875" priority="3">
      <formula>K25&gt;0</formula>
    </cfRule>
    <cfRule type="expression" dxfId="874" priority="4">
      <formula>K25&lt;0</formula>
    </cfRule>
  </conditionalFormatting>
  <conditionalFormatting sqref="L25:L38">
    <cfRule type="expression" dxfId="873" priority="1">
      <formula>L25&gt;0</formula>
    </cfRule>
    <cfRule type="expression" dxfId="87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1" priority="21">
      <formula>F47&gt;0</formula>
    </cfRule>
    <cfRule type="expression" dxfId="870" priority="22">
      <formula>F47&lt;0</formula>
    </cfRule>
  </conditionalFormatting>
  <conditionalFormatting sqref="Q7">
    <cfRule type="expression" dxfId="869" priority="19">
      <formula>Q7&gt;0</formula>
    </cfRule>
    <cfRule type="expression" dxfId="868" priority="20">
      <formula>Q7&lt;0</formula>
    </cfRule>
  </conditionalFormatting>
  <conditionalFormatting sqref="Q8">
    <cfRule type="expression" dxfId="867" priority="17">
      <formula>Q8&gt;0</formula>
    </cfRule>
    <cfRule type="expression" dxfId="866" priority="18">
      <formula>Q8&lt;0</formula>
    </cfRule>
  </conditionalFormatting>
  <conditionalFormatting sqref="F25:F46">
    <cfRule type="expression" dxfId="865" priority="15">
      <formula>F25&gt;0</formula>
    </cfRule>
    <cfRule type="expression" dxfId="864" priority="16">
      <formula>F25&lt;0</formula>
    </cfRule>
  </conditionalFormatting>
  <conditionalFormatting sqref="H25:H46">
    <cfRule type="expression" dxfId="863" priority="13">
      <formula>H25&gt;0</formula>
    </cfRule>
    <cfRule type="expression" dxfId="862" priority="14">
      <formula>H25&lt;0</formula>
    </cfRule>
  </conditionalFormatting>
  <conditionalFormatting sqref="F89:F110">
    <cfRule type="expression" dxfId="861" priority="11">
      <formula>F89&gt;0</formula>
    </cfRule>
    <cfRule type="expression" dxfId="860" priority="12">
      <formula>F89&lt;0</formula>
    </cfRule>
  </conditionalFormatting>
  <conditionalFormatting sqref="H89:H110">
    <cfRule type="expression" dxfId="859" priority="9">
      <formula>H89&gt;0</formula>
    </cfRule>
    <cfRule type="expression" dxfId="858" priority="10">
      <formula>H89&lt;0</formula>
    </cfRule>
  </conditionalFormatting>
  <conditionalFormatting sqref="Q10">
    <cfRule type="expression" dxfId="857" priority="7">
      <formula>Q10&gt;0</formula>
    </cfRule>
    <cfRule type="expression" dxfId="856" priority="8">
      <formula>Q10&lt;0</formula>
    </cfRule>
  </conditionalFormatting>
  <conditionalFormatting sqref="J25:J38">
    <cfRule type="expression" dxfId="855" priority="5">
      <formula>J25&gt;0</formula>
    </cfRule>
    <cfRule type="expression" dxfId="854" priority="6">
      <formula>J25&lt;0</formula>
    </cfRule>
  </conditionalFormatting>
  <conditionalFormatting sqref="K25:K38">
    <cfRule type="expression" dxfId="853" priority="3">
      <formula>K25&gt;0</formula>
    </cfRule>
    <cfRule type="expression" dxfId="852" priority="4">
      <formula>K25&lt;0</formula>
    </cfRule>
  </conditionalFormatting>
  <conditionalFormatting sqref="L25:L38">
    <cfRule type="expression" dxfId="851" priority="1">
      <formula>L25&gt;0</formula>
    </cfRule>
    <cfRule type="expression" dxfId="85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9" priority="57">
      <formula>F27&gt;0</formula>
    </cfRule>
    <cfRule type="expression" dxfId="848" priority="58">
      <formula>F27&lt;0</formula>
    </cfRule>
  </conditionalFormatting>
  <conditionalFormatting sqref="H28:H33">
    <cfRule type="expression" dxfId="847" priority="53">
      <formula>H28&gt;0</formula>
    </cfRule>
    <cfRule type="expression" dxfId="846" priority="54">
      <formula>H28&lt;0</formula>
    </cfRule>
  </conditionalFormatting>
  <conditionalFormatting sqref="F24:F26">
    <cfRule type="expression" dxfId="845" priority="39">
      <formula>F24&gt;0</formula>
    </cfRule>
    <cfRule type="expression" dxfId="844" priority="40">
      <formula>F24&lt;0</formula>
    </cfRule>
  </conditionalFormatting>
  <conditionalFormatting sqref="Q8">
    <cfRule type="expression" dxfId="843" priority="33">
      <formula>Q8&gt;0</formula>
    </cfRule>
    <cfRule type="expression" dxfId="842" priority="34">
      <formula>Q8&lt;0</formula>
    </cfRule>
  </conditionalFormatting>
  <conditionalFormatting sqref="Q7">
    <cfRule type="expression" dxfId="841" priority="35">
      <formula>Q7&gt;0</formula>
    </cfRule>
    <cfRule type="expression" dxfId="840" priority="36">
      <formula>Q7&lt;0</formula>
    </cfRule>
  </conditionalFormatting>
  <conditionalFormatting sqref="F34">
    <cfRule type="expression" dxfId="839" priority="31">
      <formula>F34&gt;0</formula>
    </cfRule>
    <cfRule type="expression" dxfId="838" priority="32">
      <formula>F34&lt;0</formula>
    </cfRule>
  </conditionalFormatting>
  <conditionalFormatting sqref="H34">
    <cfRule type="expression" dxfId="837" priority="29">
      <formula>H34&gt;0</formula>
    </cfRule>
    <cfRule type="expression" dxfId="836" priority="30">
      <formula>H34&lt;0</formula>
    </cfRule>
  </conditionalFormatting>
  <conditionalFormatting sqref="M36">
    <cfRule type="expression" dxfId="835" priority="19">
      <formula>M36&gt;0</formula>
    </cfRule>
    <cfRule type="expression" dxfId="834" priority="20">
      <formula>M36&lt;0</formula>
    </cfRule>
  </conditionalFormatting>
  <conditionalFormatting sqref="Q10">
    <cfRule type="expression" dxfId="833" priority="15">
      <formula>Q10&gt;0</formula>
    </cfRule>
    <cfRule type="expression" dxfId="832" priority="16">
      <formula>Q10&lt;0</formula>
    </cfRule>
  </conditionalFormatting>
  <conditionalFormatting sqref="F23">
    <cfRule type="expression" dxfId="831" priority="13">
      <formula>F23&gt;0</formula>
    </cfRule>
    <cfRule type="expression" dxfId="830" priority="14">
      <formula>F23&lt;0</formula>
    </cfRule>
  </conditionalFormatting>
  <conditionalFormatting sqref="I25:J25">
    <cfRule type="expression" dxfId="829" priority="9">
      <formula>I25&gt;0</formula>
    </cfRule>
    <cfRule type="expression" dxfId="828" priority="10">
      <formula>I25&lt;0</formula>
    </cfRule>
  </conditionalFormatting>
  <conditionalFormatting sqref="I26:J27">
    <cfRule type="expression" dxfId="827" priority="7">
      <formula>I26&gt;0</formula>
    </cfRule>
    <cfRule type="expression" dxfId="826" priority="8">
      <formula>I26&lt;0</formula>
    </cfRule>
  </conditionalFormatting>
  <conditionalFormatting sqref="K25:K27">
    <cfRule type="expression" dxfId="825" priority="5">
      <formula>K25&gt;0</formula>
    </cfRule>
    <cfRule type="expression" dxfId="824" priority="6">
      <formula>K25&lt;0</formula>
    </cfRule>
  </conditionalFormatting>
  <conditionalFormatting sqref="I23:J23">
    <cfRule type="expression" dxfId="823" priority="3">
      <formula>I23&gt;0</formula>
    </cfRule>
    <cfRule type="expression" dxfId="82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830</v>
      </c>
      <c r="V1" s="749" t="s">
        <v>779</v>
      </c>
      <c r="W1" s="749" t="s">
        <v>829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 t="shared" ref="K2:K7" si="1">I2*H2-J2</f>
        <v>2890.94</v>
      </c>
      <c r="L2" s="72">
        <v>42810</v>
      </c>
      <c r="M2" s="43">
        <v>27.5</v>
      </c>
      <c r="O2" s="11" t="s">
        <v>57</v>
      </c>
      <c r="Q2">
        <f>C18-H18</f>
        <v>500</v>
      </c>
      <c r="T2" s="725" t="s">
        <v>831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23.481479999999998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24.29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4"/>
      <c r="O5" s="11" t="s">
        <v>67</v>
      </c>
      <c r="Q5" s="3">
        <f>Q4*Q2</f>
        <v>12145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11740.739999999998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179</v>
      </c>
      <c r="Q7" s="2">
        <f>Q10+Q8</f>
        <v>1856.5200000000004</v>
      </c>
      <c r="R7">
        <v>500</v>
      </c>
      <c r="T7" s="729" t="s">
        <v>817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44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404.26000000000204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3.4432241920015441E-2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7">
        <v>200</v>
      </c>
      <c r="D10" s="43">
        <v>24.28</v>
      </c>
      <c r="E10" s="43">
        <v>0</v>
      </c>
      <c r="F10" s="4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806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7">
        <v>100</v>
      </c>
      <c r="D11" s="43">
        <v>22.88</v>
      </c>
      <c r="E11" s="43">
        <v>0</v>
      </c>
      <c r="F11" s="43">
        <f t="shared" si="0"/>
        <v>2288</v>
      </c>
      <c r="H11" s="70"/>
      <c r="O11" s="11" t="s">
        <v>176</v>
      </c>
      <c r="P11" s="33"/>
      <c r="Q11" s="134">
        <f>R11/Q4</f>
        <v>2.4701523260601072E-2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44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832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815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SUM(H2:H7)</f>
        <v>1100</v>
      </c>
      <c r="I18" s="18"/>
      <c r="J18" s="18"/>
      <c r="K18" s="18">
        <f>SUM(K2:K7)</f>
        <v>26911.380000000005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800</v>
      </c>
      <c r="D19" s="350"/>
      <c r="E19" s="350"/>
      <c r="F19" s="351">
        <f>SumByColor($A$19,F2:F17)</f>
        <v>18701</v>
      </c>
      <c r="G19" s="350"/>
      <c r="H19" s="350">
        <f>SumByColor($A$19,H2:H17)</f>
        <v>800</v>
      </c>
      <c r="I19" s="350"/>
      <c r="J19" s="350"/>
      <c r="K19" s="351">
        <f>SumByColor($A$19,K2:K17)</f>
        <v>19535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817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814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2">C23*(E23-D23)</f>
        <v>267.00000000000017</v>
      </c>
      <c r="G23" s="543">
        <f t="shared" ref="G23:G28" si="3">D23*C23</f>
        <v>2758</v>
      </c>
      <c r="H23" s="584">
        <f t="shared" ref="H23:H28" si="4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2"/>
        <v>436.92999999999989</v>
      </c>
      <c r="G24" s="543">
        <f t="shared" si="3"/>
        <v>2718.07</v>
      </c>
      <c r="H24" s="584">
        <f t="shared" si="4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2"/>
        <v>37.000000000000099</v>
      </c>
      <c r="G25" s="39">
        <f t="shared" si="3"/>
        <v>3118</v>
      </c>
      <c r="H25" s="227">
        <f t="shared" si="4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2"/>
        <v>207.99999999999983</v>
      </c>
      <c r="G26" s="39">
        <f t="shared" si="3"/>
        <v>3118</v>
      </c>
      <c r="H26" s="227">
        <f t="shared" si="4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2"/>
        <v>246.00000000000009</v>
      </c>
      <c r="G27" s="39">
        <f t="shared" si="3"/>
        <v>3118</v>
      </c>
      <c r="H27" s="227">
        <f t="shared" si="4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2"/>
        <v>-245.99999999999937</v>
      </c>
      <c r="G28" s="39">
        <f t="shared" si="3"/>
        <v>5966</v>
      </c>
      <c r="H28" s="227">
        <f t="shared" si="4"/>
        <v>-4.1233657391887259E-2</v>
      </c>
      <c r="I28" s="39"/>
      <c r="J28" s="39">
        <v>30.72</v>
      </c>
      <c r="K28" s="39">
        <v>1207</v>
      </c>
      <c r="T28" s="729" t="s">
        <v>817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5">C29*(E29-D29)</f>
        <v>-161.0599999999998</v>
      </c>
      <c r="G29" s="39">
        <f t="shared" ref="G29" si="6">D29*C29</f>
        <v>3075.06</v>
      </c>
      <c r="H29" s="227">
        <f t="shared" ref="H29" si="7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8">C30*(E30-D30)</f>
        <v>-130.55999999999983</v>
      </c>
      <c r="G30" s="39">
        <f t="shared" ref="G30:G43" si="9">D30*C30</f>
        <v>3047.56</v>
      </c>
      <c r="H30" s="227">
        <f t="shared" ref="H30:H43" si="10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8"/>
        <v>-144.55999999999989</v>
      </c>
      <c r="G31" s="39">
        <f t="shared" si="9"/>
        <v>5882.56</v>
      </c>
      <c r="H31" s="227">
        <f t="shared" si="10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8"/>
        <v>-898.56000000000017</v>
      </c>
      <c r="G32" s="39">
        <f t="shared" si="9"/>
        <v>8383.56</v>
      </c>
      <c r="H32" s="227">
        <f t="shared" si="10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8"/>
        <v>-1189.5600000000002</v>
      </c>
      <c r="G33" s="39">
        <f t="shared" si="9"/>
        <v>10781.56</v>
      </c>
      <c r="H33" s="227">
        <f t="shared" si="10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833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8"/>
        <v>-1401.5600000000006</v>
      </c>
      <c r="G34" s="39">
        <f t="shared" si="9"/>
        <v>10781.56</v>
      </c>
      <c r="H34" s="227">
        <f t="shared" si="10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8"/>
        <v>-1631.9999999999993</v>
      </c>
      <c r="G35" s="39">
        <f t="shared" si="9"/>
        <v>15378</v>
      </c>
      <c r="H35" s="227">
        <f t="shared" si="10"/>
        <v>-0.10612563402262969</v>
      </c>
      <c r="I35" s="39"/>
      <c r="J35" s="39"/>
      <c r="K35" s="39">
        <v>-179</v>
      </c>
      <c r="T35" s="729" t="s">
        <v>815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8"/>
        <v>-1121.6799999999992</v>
      </c>
      <c r="G36" s="39">
        <f t="shared" si="9"/>
        <v>10541.68</v>
      </c>
      <c r="H36" s="227">
        <f t="shared" si="10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8"/>
        <v>-1533.6600000000003</v>
      </c>
      <c r="G37" s="39">
        <f t="shared" si="9"/>
        <v>15177.66</v>
      </c>
      <c r="H37" s="227">
        <f t="shared" si="10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8"/>
        <v>-1461.6599999999999</v>
      </c>
      <c r="G38" s="39">
        <f t="shared" si="9"/>
        <v>15087.66</v>
      </c>
      <c r="H38" s="227">
        <f t="shared" si="10"/>
        <v>-9.6877845868743054E-2</v>
      </c>
      <c r="I38" s="39"/>
      <c r="J38" s="39"/>
      <c r="K38" s="39">
        <v>-9.41</v>
      </c>
      <c r="T38" s="729" t="s">
        <v>816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8"/>
        <v>-613.80000000000052</v>
      </c>
      <c r="G39" s="39">
        <f t="shared" si="9"/>
        <v>10257.800000000001</v>
      </c>
      <c r="H39" s="227">
        <f t="shared" si="10"/>
        <v>-5.9837392033379525E-2</v>
      </c>
      <c r="I39" s="39"/>
      <c r="J39" s="39"/>
      <c r="K39" s="39">
        <v>836</v>
      </c>
      <c r="T39" s="729" t="s">
        <v>793</v>
      </c>
      <c r="U39" s="734" t="s">
        <v>807</v>
      </c>
      <c r="V39" s="729" t="s">
        <v>797</v>
      </c>
      <c r="W39" s="729" t="s">
        <v>834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8"/>
        <v>-384.00000000000034</v>
      </c>
      <c r="G40" s="39">
        <f t="shared" si="9"/>
        <v>14916</v>
      </c>
      <c r="H40" s="227">
        <f t="shared" si="10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8"/>
        <v>-229.9199999999999</v>
      </c>
      <c r="G41" s="39">
        <f t="shared" si="9"/>
        <v>9917.92</v>
      </c>
      <c r="H41" s="227">
        <f t="shared" si="10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26.719000000000001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8"/>
        <v>-613.79999999999984</v>
      </c>
      <c r="G42" s="39">
        <f t="shared" si="9"/>
        <v>14773.800000000001</v>
      </c>
      <c r="H42" s="227">
        <f t="shared" si="10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1">O42*$Q$4</f>
        <v>26.476100000000002</v>
      </c>
      <c r="Q42" s="2"/>
      <c r="T42" s="736" t="s">
        <v>814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8"/>
        <v>-1069.9199999999992</v>
      </c>
      <c r="G43" s="39">
        <f t="shared" si="9"/>
        <v>19269.919999999998</v>
      </c>
      <c r="H43" s="227">
        <f t="shared" si="10"/>
        <v>-5.5522804453780765E-2</v>
      </c>
      <c r="I43" s="39"/>
      <c r="J43" s="39"/>
      <c r="K43" s="39"/>
      <c r="O43" s="81">
        <v>1.08</v>
      </c>
      <c r="P43" s="81">
        <f t="shared" si="11"/>
        <v>26.2332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2">C44*(E44-D44)</f>
        <v>-3716.9999999999991</v>
      </c>
      <c r="G44" s="39">
        <f t="shared" ref="G44" si="13">D44*C44</f>
        <v>21231</v>
      </c>
      <c r="H44" s="227">
        <f t="shared" ref="H44" si="14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1"/>
        <v>25.990300000000001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5">C45*(E45-D45)</f>
        <v>-3428.5599999999986</v>
      </c>
      <c r="G45" s="39">
        <f t="shared" ref="G45" si="16">D45*C45</f>
        <v>19252.560000000001</v>
      </c>
      <c r="H45" s="227">
        <f t="shared" ref="H45" si="17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1"/>
        <v>25.747399999999999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8">C46*(E46-D46)</f>
        <v>-2204.5600000000009</v>
      </c>
      <c r="G46" s="39">
        <f t="shared" ref="G46:G48" si="19">D46*C46</f>
        <v>19252.560000000001</v>
      </c>
      <c r="H46" s="227">
        <f t="shared" ref="H46:H48" si="20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1"/>
        <v>25.5045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8"/>
        <v>-1845.599999999999</v>
      </c>
      <c r="G47" s="39">
        <f t="shared" si="19"/>
        <v>19117.599999999999</v>
      </c>
      <c r="H47" s="227">
        <f t="shared" si="20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1"/>
        <v>25.261600000000001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8"/>
        <v>-1695.999999999998</v>
      </c>
      <c r="G48" s="39">
        <f t="shared" si="19"/>
        <v>19120</v>
      </c>
      <c r="H48" s="227">
        <f t="shared" si="20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1"/>
        <v>25.018699999999999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1">C49*(E49-D49)</f>
        <v>-2295.9999999999982</v>
      </c>
      <c r="G49" s="39">
        <f t="shared" ref="G49" si="22">D49*C49</f>
        <v>19120</v>
      </c>
      <c r="H49" s="227">
        <f t="shared" ref="H49" si="23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1"/>
        <v>24.7758</v>
      </c>
      <c r="Q49" s="2"/>
      <c r="T49" s="729" t="s">
        <v>783</v>
      </c>
      <c r="U49" s="731">
        <v>20</v>
      </c>
      <c r="V49" s="729" t="s">
        <v>822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:F51" si="24">C50*(E50-D50)</f>
        <v>-847.99999999999898</v>
      </c>
      <c r="G50" s="39">
        <f t="shared" ref="G50:G51" si="25">D50*C50</f>
        <v>19120</v>
      </c>
      <c r="H50" s="227">
        <f t="shared" ref="H50:H51" si="26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1"/>
        <v>24.532899999999998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A51">
        <v>500</v>
      </c>
      <c r="B51" s="189">
        <v>43068</v>
      </c>
      <c r="C51" s="10">
        <v>500</v>
      </c>
      <c r="D51" s="39">
        <v>23.4815</v>
      </c>
      <c r="E51" s="39">
        <v>24.39</v>
      </c>
      <c r="F51" s="39">
        <f t="shared" si="24"/>
        <v>454.25000000000006</v>
      </c>
      <c r="G51" s="39">
        <f t="shared" si="25"/>
        <v>11740.75</v>
      </c>
      <c r="H51" s="227">
        <f t="shared" si="26"/>
        <v>3.8690032578838664E-2</v>
      </c>
      <c r="I51" s="39"/>
      <c r="J51" s="39"/>
      <c r="K51" s="39">
        <v>1907</v>
      </c>
      <c r="O51" s="81">
        <v>1</v>
      </c>
      <c r="P51" s="81">
        <f t="shared" si="11"/>
        <v>24.29</v>
      </c>
      <c r="Q51" s="2"/>
      <c r="T51" s="729" t="s">
        <v>818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1"/>
        <v>24.0471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1"/>
        <v>23.804199999999998</v>
      </c>
      <c r="Q53" s="2"/>
      <c r="T53" s="729" t="s">
        <v>816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1"/>
        <v>23.561299999999999</v>
      </c>
      <c r="T54" s="729" t="s">
        <v>819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1"/>
        <v>23.318399999999997</v>
      </c>
      <c r="T55" s="729" t="s">
        <v>820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1"/>
        <v>23.075499999999998</v>
      </c>
      <c r="T56" s="740" t="s">
        <v>821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1"/>
        <v>22.832599999999999</v>
      </c>
      <c r="T57" s="736" t="s">
        <v>814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1"/>
        <v>22.589700000000001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1"/>
        <v>22.346800000000002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1"/>
        <v>22.103899999999999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1"/>
        <v>21.861000000000001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811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809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808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810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7">C68*(E68-D68)</f>
        <v>-30.999999999999872</v>
      </c>
      <c r="G68" s="373">
        <f t="shared" ref="G68:G73" si="28">D68*C68</f>
        <v>2500</v>
      </c>
      <c r="H68" s="374">
        <f t="shared" ref="H68:H73" si="29">(E68-D68)/D68</f>
        <v>-1.2399999999999949E-2</v>
      </c>
      <c r="I68" s="373"/>
      <c r="T68" s="730" t="s">
        <v>812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7"/>
        <v>26.000000000000156</v>
      </c>
      <c r="G69" s="373">
        <f t="shared" si="28"/>
        <v>2500</v>
      </c>
      <c r="H69" s="374">
        <f t="shared" si="29"/>
        <v>1.0400000000000062E-2</v>
      </c>
      <c r="I69" s="373"/>
      <c r="T69" s="730" t="s">
        <v>813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7"/>
        <v>157.00000000000003</v>
      </c>
      <c r="G70" s="373">
        <f t="shared" si="28"/>
        <v>2500</v>
      </c>
      <c r="H70" s="374">
        <f t="shared" si="29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7"/>
        <v>46.999999999999886</v>
      </c>
      <c r="G71" s="373">
        <f t="shared" si="28"/>
        <v>2500</v>
      </c>
      <c r="H71" s="374">
        <f t="shared" si="29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7"/>
        <v>69.000000000000128</v>
      </c>
      <c r="G72" s="373">
        <f t="shared" si="28"/>
        <v>2500</v>
      </c>
      <c r="H72" s="374">
        <f t="shared" si="29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7"/>
        <v>148.00000000000006</v>
      </c>
      <c r="G73" s="373">
        <f t="shared" si="28"/>
        <v>2500</v>
      </c>
      <c r="H73" s="374">
        <f t="shared" si="29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30">C74*(E74-D74)</f>
        <v>428.00000000000011</v>
      </c>
      <c r="G74" s="373">
        <f t="shared" ref="G74:G80" si="31">D74*C74</f>
        <v>2500</v>
      </c>
      <c r="H74" s="374">
        <f t="shared" ref="H74:H80" si="32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30"/>
        <v>368</v>
      </c>
      <c r="G75" s="373">
        <f t="shared" si="31"/>
        <v>2500</v>
      </c>
      <c r="H75" s="374">
        <f t="shared" si="32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30"/>
        <v>401.00000000000017</v>
      </c>
      <c r="G76" s="373">
        <f t="shared" si="31"/>
        <v>2500</v>
      </c>
      <c r="H76" s="374">
        <f t="shared" si="32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30"/>
        <v>389.00000000000006</v>
      </c>
      <c r="G77" s="373">
        <f t="shared" si="31"/>
        <v>2500</v>
      </c>
      <c r="H77" s="374">
        <f t="shared" si="32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30"/>
        <v>362.99999999999989</v>
      </c>
      <c r="G78" s="373">
        <f t="shared" si="31"/>
        <v>2500</v>
      </c>
      <c r="H78" s="374">
        <f t="shared" si="32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30"/>
        <v>434</v>
      </c>
      <c r="G79" s="373">
        <f t="shared" si="31"/>
        <v>2500</v>
      </c>
      <c r="H79" s="374">
        <f t="shared" si="32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30"/>
        <v>200</v>
      </c>
      <c r="G80" s="373">
        <f t="shared" si="31"/>
        <v>2500</v>
      </c>
      <c r="H80" s="374">
        <f t="shared" si="32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3">C85*(E85-D85)</f>
        <v>-9.9999999999999645</v>
      </c>
      <c r="G85" s="256">
        <f t="shared" ref="G85:G90" si="34">D85*C85</f>
        <v>1287</v>
      </c>
      <c r="H85" s="270">
        <f t="shared" ref="H85:H90" si="35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3"/>
        <v>-45.999999999999908</v>
      </c>
      <c r="G86" s="256">
        <f t="shared" si="34"/>
        <v>1287</v>
      </c>
      <c r="H86" s="270">
        <f t="shared" si="35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3"/>
        <v>-82.000000000000028</v>
      </c>
      <c r="G87" s="256">
        <f t="shared" si="34"/>
        <v>2496</v>
      </c>
      <c r="H87" s="270">
        <f t="shared" si="35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3"/>
        <v>-99.000000000000028</v>
      </c>
      <c r="G88" s="256">
        <f t="shared" si="34"/>
        <v>3720</v>
      </c>
      <c r="H88" s="270">
        <f t="shared" si="35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3"/>
        <v>-121.50000000000034</v>
      </c>
      <c r="G89" s="256">
        <f t="shared" si="34"/>
        <v>3720</v>
      </c>
      <c r="H89" s="270">
        <f t="shared" si="35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3"/>
        <v>-50.999999999999979</v>
      </c>
      <c r="G90" s="256">
        <f t="shared" si="34"/>
        <v>3720</v>
      </c>
      <c r="H90" s="270">
        <f t="shared" si="35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6">C91*(E91-D91)</f>
        <v>13.499999999999979</v>
      </c>
      <c r="G91" s="256">
        <f t="shared" ref="G91:G102" si="37">D91*C91</f>
        <v>3720</v>
      </c>
      <c r="H91" s="270">
        <f t="shared" ref="H91:H102" si="38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6"/>
        <v>40.499999999999936</v>
      </c>
      <c r="G92" s="256">
        <f t="shared" si="37"/>
        <v>3720</v>
      </c>
      <c r="H92" s="270">
        <f t="shared" si="38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6"/>
        <v>7.5000000000001066</v>
      </c>
      <c r="G93" s="256">
        <f t="shared" si="37"/>
        <v>3720</v>
      </c>
      <c r="H93" s="270">
        <f t="shared" si="38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6"/>
        <v>-33.000000000000362</v>
      </c>
      <c r="G94" s="256">
        <f t="shared" si="37"/>
        <v>3720</v>
      </c>
      <c r="H94" s="270">
        <f t="shared" si="38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6"/>
        <v>-211.50000000000003</v>
      </c>
      <c r="G95" s="256">
        <f t="shared" si="37"/>
        <v>3720</v>
      </c>
      <c r="H95" s="270">
        <f t="shared" si="38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6"/>
        <v>-144.00000000000011</v>
      </c>
      <c r="G96" s="256">
        <f t="shared" si="37"/>
        <v>3720</v>
      </c>
      <c r="H96" s="270">
        <f t="shared" si="38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6"/>
        <v>-73.500000000000298</v>
      </c>
      <c r="G97" s="256">
        <f t="shared" si="37"/>
        <v>3720</v>
      </c>
      <c r="H97" s="270">
        <f t="shared" si="38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6"/>
        <v>-104.53499999999991</v>
      </c>
      <c r="G98" s="256">
        <f t="shared" si="37"/>
        <v>3694.0349999999999</v>
      </c>
      <c r="H98" s="270">
        <f t="shared" si="38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6"/>
        <v>-164.53499999999968</v>
      </c>
      <c r="G99" s="256">
        <f t="shared" si="37"/>
        <v>3694.0349999999999</v>
      </c>
      <c r="H99" s="270">
        <f t="shared" si="38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6"/>
        <v>8.2949999999998525</v>
      </c>
      <c r="G100" s="256">
        <f t="shared" si="37"/>
        <v>3639.7050000000004</v>
      </c>
      <c r="H100" s="270">
        <f t="shared" si="38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6"/>
        <v>69.794999999999874</v>
      </c>
      <c r="G101" s="256">
        <f t="shared" si="37"/>
        <v>3639.7050000000004</v>
      </c>
      <c r="H101" s="270">
        <f t="shared" si="38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6"/>
        <v>589.25999999999976</v>
      </c>
      <c r="G102" s="256">
        <f t="shared" si="37"/>
        <v>2250.7400000000002</v>
      </c>
      <c r="H102" s="270">
        <f t="shared" si="38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21" priority="40">
      <formula>F81&gt;0</formula>
    </cfRule>
    <cfRule type="expression" dxfId="820" priority="41">
      <formula>F81&lt;0</formula>
    </cfRule>
  </conditionalFormatting>
  <conditionalFormatting sqref="Q7">
    <cfRule type="expression" dxfId="819" priority="28">
      <formula>Q7&gt;0</formula>
    </cfRule>
    <cfRule type="expression" dxfId="818" priority="29">
      <formula>Q7&lt;0</formula>
    </cfRule>
  </conditionalFormatting>
  <conditionalFormatting sqref="Q8">
    <cfRule type="expression" dxfId="817" priority="26">
      <formula>Q8&gt;0</formula>
    </cfRule>
    <cfRule type="expression" dxfId="816" priority="27">
      <formula>Q8&lt;0</formula>
    </cfRule>
  </conditionalFormatting>
  <conditionalFormatting sqref="F68:F80">
    <cfRule type="expression" dxfId="815" priority="24">
      <formula>F68&gt;0</formula>
    </cfRule>
    <cfRule type="expression" dxfId="814" priority="25">
      <formula>F68&lt;0</formula>
    </cfRule>
  </conditionalFormatting>
  <conditionalFormatting sqref="H68:H80">
    <cfRule type="expression" dxfId="813" priority="22">
      <formula>H68&gt;0</formula>
    </cfRule>
    <cfRule type="expression" dxfId="812" priority="23">
      <formula>H68&lt;0</formula>
    </cfRule>
  </conditionalFormatting>
  <conditionalFormatting sqref="H84:H87">
    <cfRule type="expression" dxfId="811" priority="18">
      <formula>H84&gt;0</formula>
    </cfRule>
    <cfRule type="expression" dxfId="810" priority="19">
      <formula>H84&lt;0</formula>
    </cfRule>
  </conditionalFormatting>
  <conditionalFormatting sqref="F84:F87">
    <cfRule type="expression" dxfId="809" priority="20">
      <formula>F84&gt;0</formula>
    </cfRule>
    <cfRule type="expression" dxfId="808" priority="21">
      <formula>F84&lt;0</formula>
    </cfRule>
  </conditionalFormatting>
  <conditionalFormatting sqref="M110">
    <cfRule type="expression" dxfId="807" priority="16">
      <formula>M110&gt;0</formula>
    </cfRule>
    <cfRule type="expression" dxfId="806" priority="17">
      <formula>M110&lt;0</formula>
    </cfRule>
  </conditionalFormatting>
  <conditionalFormatting sqref="F23:F24 F31:F60">
    <cfRule type="expression" dxfId="805" priority="14">
      <formula>F23&gt;0</formula>
    </cfRule>
    <cfRule type="expression" dxfId="804" priority="15">
      <formula>F23&lt;0</formula>
    </cfRule>
  </conditionalFormatting>
  <conditionalFormatting sqref="H23:H24 H31:H60">
    <cfRule type="expression" dxfId="803" priority="12">
      <formula>H23&gt;0</formula>
    </cfRule>
    <cfRule type="expression" dxfId="802" priority="13">
      <formula>H23&lt;0</formula>
    </cfRule>
  </conditionalFormatting>
  <conditionalFormatting sqref="Q10">
    <cfRule type="expression" dxfId="801" priority="10">
      <formula>Q10&gt;0</formula>
    </cfRule>
    <cfRule type="expression" dxfId="800" priority="11">
      <formula>Q10&lt;0</formula>
    </cfRule>
  </conditionalFormatting>
  <conditionalFormatting sqref="F25:F30">
    <cfRule type="expression" dxfId="799" priority="8">
      <formula>F25&gt;0</formula>
    </cfRule>
    <cfRule type="expression" dxfId="798" priority="9">
      <formula>F25&lt;0</formula>
    </cfRule>
  </conditionalFormatting>
  <conditionalFormatting sqref="H25:H30">
    <cfRule type="expression" dxfId="797" priority="6">
      <formula>H25&gt;0</formula>
    </cfRule>
    <cfRule type="expression" dxfId="796" priority="7">
      <formula>H25&lt;0</formula>
    </cfRule>
  </conditionalFormatting>
  <conditionalFormatting sqref="K28:K35">
    <cfRule type="expression" dxfId="795" priority="4">
      <formula>K28&gt;0</formula>
    </cfRule>
    <cfRule type="expression" dxfId="794" priority="5">
      <formula>K28&lt;0</formula>
    </cfRule>
  </conditionalFormatting>
  <conditionalFormatting sqref="K36:K60">
    <cfRule type="expression" dxfId="793" priority="2">
      <formula>K36&gt;0</formula>
    </cfRule>
    <cfRule type="expression" dxfId="792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80" priority="9">
      <formula>F39&gt;0</formula>
    </cfRule>
    <cfRule type="expression" dxfId="779" priority="10">
      <formula>F39&lt;0</formula>
    </cfRule>
  </conditionalFormatting>
  <conditionalFormatting sqref="F25:F38">
    <cfRule type="expression" dxfId="778" priority="7">
      <formula>F25&gt;0</formula>
    </cfRule>
    <cfRule type="expression" dxfId="777" priority="8">
      <formula>F25&lt;0</formula>
    </cfRule>
  </conditionalFormatting>
  <conditionalFormatting sqref="H25:H38">
    <cfRule type="expression" dxfId="776" priority="5">
      <formula>H25&gt;0</formula>
    </cfRule>
    <cfRule type="expression" dxfId="775" priority="6">
      <formula>H25&lt;0</formula>
    </cfRule>
  </conditionalFormatting>
  <conditionalFormatting sqref="Q7">
    <cfRule type="expression" dxfId="774" priority="3">
      <formula>Q7&gt;0</formula>
    </cfRule>
    <cfRule type="expression" dxfId="773" priority="4">
      <formula>Q7&lt;0</formula>
    </cfRule>
  </conditionalFormatting>
  <conditionalFormatting sqref="Q8">
    <cfRule type="expression" dxfId="772" priority="1">
      <formula>Q8&gt;0</formula>
    </cfRule>
    <cfRule type="expression" dxfId="77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802</v>
      </c>
      <c r="B2" s="446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74.853866666666661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71.45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10717.5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11228.08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-510.57999999999993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-510.57999999999993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-4.5473491460694966E-2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>
        <v>50</v>
      </c>
      <c r="B28" s="189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7">
        <f t="shared" ref="H28" si="11">(E28-D28)/D28</f>
        <v>-4.5473916522719503E-2</v>
      </c>
      <c r="I28" s="39">
        <v>74.3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78.595000000000013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77.880500000000012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77.166000000000011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76.45150000000001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75.737000000000009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75.022500000000008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74.308000000000007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73.593500000000006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72.879000000000005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72.164500000000004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71.45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70.735500000000002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70.021000000000001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69.3065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68.591999999999999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67.877499999999998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67.162999999999997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66.44850000000001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65.734000000000009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65.019500000000008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64.305000000000007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70" priority="21">
      <formula>F47&gt;0</formula>
    </cfRule>
    <cfRule type="expression" dxfId="769" priority="22">
      <formula>F47&lt;0</formula>
    </cfRule>
  </conditionalFormatting>
  <conditionalFormatting sqref="Q7">
    <cfRule type="expression" dxfId="768" priority="19">
      <formula>Q7&gt;0</formula>
    </cfRule>
    <cfRule type="expression" dxfId="767" priority="20">
      <formula>Q7&lt;0</formula>
    </cfRule>
  </conditionalFormatting>
  <conditionalFormatting sqref="Q8">
    <cfRule type="expression" dxfId="766" priority="17">
      <formula>Q8&gt;0</formula>
    </cfRule>
    <cfRule type="expression" dxfId="765" priority="18">
      <formula>Q8&lt;0</formula>
    </cfRule>
  </conditionalFormatting>
  <conditionalFormatting sqref="F25:F46">
    <cfRule type="expression" dxfId="764" priority="15">
      <formula>F25&gt;0</formula>
    </cfRule>
    <cfRule type="expression" dxfId="763" priority="16">
      <formula>F25&lt;0</formula>
    </cfRule>
  </conditionalFormatting>
  <conditionalFormatting sqref="H25:H46">
    <cfRule type="expression" dxfId="762" priority="13">
      <formula>H25&gt;0</formula>
    </cfRule>
    <cfRule type="expression" dxfId="761" priority="14">
      <formula>H25&lt;0</formula>
    </cfRule>
  </conditionalFormatting>
  <conditionalFormatting sqref="F89:F110">
    <cfRule type="expression" dxfId="760" priority="11">
      <formula>F89&gt;0</formula>
    </cfRule>
    <cfRule type="expression" dxfId="759" priority="12">
      <formula>F89&lt;0</formula>
    </cfRule>
  </conditionalFormatting>
  <conditionalFormatting sqref="H89:H110">
    <cfRule type="expression" dxfId="758" priority="9">
      <formula>H89&gt;0</formula>
    </cfRule>
    <cfRule type="expression" dxfId="757" priority="10">
      <formula>H89&lt;0</formula>
    </cfRule>
  </conditionalFormatting>
  <conditionalFormatting sqref="Q10">
    <cfRule type="expression" dxfId="756" priority="7">
      <formula>Q10&gt;0</formula>
    </cfRule>
    <cfRule type="expression" dxfId="755" priority="8">
      <formula>Q10&lt;0</formula>
    </cfRule>
  </conditionalFormatting>
  <conditionalFormatting sqref="J25:J38">
    <cfRule type="expression" dxfId="754" priority="5">
      <formula>J25&gt;0</formula>
    </cfRule>
    <cfRule type="expression" dxfId="753" priority="6">
      <formula>J25&lt;0</formula>
    </cfRule>
  </conditionalFormatting>
  <conditionalFormatting sqref="K25:K38">
    <cfRule type="expression" dxfId="752" priority="3">
      <formula>K25&gt;0</formula>
    </cfRule>
    <cfRule type="expression" dxfId="751" priority="4">
      <formula>K25&lt;0</formula>
    </cfRule>
  </conditionalFormatting>
  <conditionalFormatting sqref="L25:L38">
    <cfRule type="expression" dxfId="750" priority="1">
      <formula>L25&gt;0</formula>
    </cfRule>
    <cfRule type="expression" dxfId="74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8" priority="137">
      <formula>F30&gt;0</formula>
    </cfRule>
    <cfRule type="expression" dxfId="747" priority="138">
      <formula>F30&lt;0</formula>
    </cfRule>
  </conditionalFormatting>
  <conditionalFormatting sqref="H47:H58">
    <cfRule type="expression" dxfId="746" priority="129">
      <formula>H47&gt;0</formula>
    </cfRule>
    <cfRule type="expression" dxfId="745" priority="130">
      <formula>H47&lt;0</formula>
    </cfRule>
  </conditionalFormatting>
  <conditionalFormatting sqref="H59">
    <cfRule type="expression" dxfId="744" priority="119">
      <formula>H59&gt;0</formula>
    </cfRule>
    <cfRule type="expression" dxfId="743" priority="120">
      <formula>H59&lt;0</formula>
    </cfRule>
  </conditionalFormatting>
  <conditionalFormatting sqref="H60">
    <cfRule type="expression" dxfId="742" priority="115">
      <formula>H60&gt;0</formula>
    </cfRule>
    <cfRule type="expression" dxfId="741" priority="116">
      <formula>H60&lt;0</formula>
    </cfRule>
  </conditionalFormatting>
  <conditionalFormatting sqref="H61:H66">
    <cfRule type="expression" dxfId="740" priority="111">
      <formula>H61&gt;0</formula>
    </cfRule>
    <cfRule type="expression" dxfId="739" priority="112">
      <formula>H61&lt;0</formula>
    </cfRule>
  </conditionalFormatting>
  <conditionalFormatting sqref="Q8">
    <cfRule type="expression" dxfId="738" priority="95">
      <formula>Q8&gt;0</formula>
    </cfRule>
    <cfRule type="expression" dxfId="737" priority="96">
      <formula>Q8&lt;0</formula>
    </cfRule>
  </conditionalFormatting>
  <conditionalFormatting sqref="Q7">
    <cfRule type="expression" dxfId="736" priority="97">
      <formula>Q7&gt;0</formula>
    </cfRule>
    <cfRule type="expression" dxfId="735" priority="98">
      <formula>Q7&lt;0</formula>
    </cfRule>
  </conditionalFormatting>
  <conditionalFormatting sqref="F178 H178">
    <cfRule type="expression" dxfId="734" priority="93">
      <formula>F178&gt;0</formula>
    </cfRule>
    <cfRule type="expression" dxfId="733" priority="94">
      <formula>F178&lt;0</formula>
    </cfRule>
  </conditionalFormatting>
  <conditionalFormatting sqref="Q10">
    <cfRule type="expression" dxfId="732" priority="87">
      <formula>Q10&gt;0</formula>
    </cfRule>
    <cfRule type="expression" dxfId="731" priority="88">
      <formula>Q10&lt;0</formula>
    </cfRule>
  </conditionalFormatting>
  <conditionalFormatting sqref="Q9">
    <cfRule type="expression" dxfId="730" priority="81">
      <formula>Q9&gt;0</formula>
    </cfRule>
    <cfRule type="expression" dxfId="729" priority="82">
      <formula>Q9&lt;0</formula>
    </cfRule>
  </conditionalFormatting>
  <conditionalFormatting sqref="F201:F248">
    <cfRule type="expression" dxfId="728" priority="41">
      <formula>F201&gt;0</formula>
    </cfRule>
    <cfRule type="expression" dxfId="727" priority="42">
      <formula>F201&lt;0</formula>
    </cfRule>
  </conditionalFormatting>
  <conditionalFormatting sqref="H201:H248">
    <cfRule type="expression" dxfId="726" priority="39">
      <formula>H201&gt;0</formula>
    </cfRule>
    <cfRule type="expression" dxfId="725" priority="40">
      <formula>H201&lt;0</formula>
    </cfRule>
  </conditionalFormatting>
  <conditionalFormatting sqref="J208">
    <cfRule type="expression" dxfId="724" priority="37">
      <formula>J208&gt;0</formula>
    </cfRule>
    <cfRule type="expression" dxfId="723" priority="38">
      <formula>J208&lt;0</formula>
    </cfRule>
  </conditionalFormatting>
  <conditionalFormatting sqref="J214:J215">
    <cfRule type="expression" dxfId="722" priority="35">
      <formula>J214&gt;0</formula>
    </cfRule>
    <cfRule type="expression" dxfId="721" priority="36">
      <formula>J214&lt;0</formula>
    </cfRule>
  </conditionalFormatting>
  <conditionalFormatting sqref="J216">
    <cfRule type="expression" dxfId="720" priority="33">
      <formula>J216&gt;0</formula>
    </cfRule>
    <cfRule type="expression" dxfId="719" priority="34">
      <formula>J216&lt;0</formula>
    </cfRule>
  </conditionalFormatting>
  <conditionalFormatting sqref="J217:J219 J221:J224">
    <cfRule type="expression" dxfId="718" priority="31">
      <formula>J217&gt;0</formula>
    </cfRule>
    <cfRule type="expression" dxfId="717" priority="32">
      <formula>J217&lt;0</formula>
    </cfRule>
  </conditionalFormatting>
  <conditionalFormatting sqref="K208">
    <cfRule type="expression" dxfId="716" priority="29">
      <formula>K208&gt;0</formula>
    </cfRule>
    <cfRule type="expression" dxfId="715" priority="30">
      <formula>K208&lt;0</formula>
    </cfRule>
  </conditionalFormatting>
  <conditionalFormatting sqref="K214:K215">
    <cfRule type="expression" dxfId="714" priority="27">
      <formula>K214&gt;0</formula>
    </cfRule>
    <cfRule type="expression" dxfId="713" priority="28">
      <formula>K214&lt;0</formula>
    </cfRule>
  </conditionalFormatting>
  <conditionalFormatting sqref="K216">
    <cfRule type="expression" dxfId="712" priority="25">
      <formula>K216&gt;0</formula>
    </cfRule>
    <cfRule type="expression" dxfId="711" priority="26">
      <formula>K216&lt;0</formula>
    </cfRule>
  </conditionalFormatting>
  <conditionalFormatting sqref="K217:K224">
    <cfRule type="expression" dxfId="710" priority="23">
      <formula>K217&gt;0</formula>
    </cfRule>
    <cfRule type="expression" dxfId="709" priority="24">
      <formula>K217&lt;0</formula>
    </cfRule>
  </conditionalFormatting>
  <conditionalFormatting sqref="L208">
    <cfRule type="expression" dxfId="708" priority="21">
      <formula>L208&gt;0</formula>
    </cfRule>
    <cfRule type="expression" dxfId="707" priority="22">
      <formula>L208&lt;0</formula>
    </cfRule>
  </conditionalFormatting>
  <conditionalFormatting sqref="L214:L215">
    <cfRule type="expression" dxfId="706" priority="19">
      <formula>L214&gt;0</formula>
    </cfRule>
    <cfRule type="expression" dxfId="705" priority="20">
      <formula>L214&lt;0</formula>
    </cfRule>
  </conditionalFormatting>
  <conditionalFormatting sqref="L216">
    <cfRule type="expression" dxfId="704" priority="17">
      <formula>L216&gt;0</formula>
    </cfRule>
    <cfRule type="expression" dxfId="703" priority="18">
      <formula>L216&lt;0</formula>
    </cfRule>
  </conditionalFormatting>
  <conditionalFormatting sqref="L217:L224">
    <cfRule type="expression" dxfId="702" priority="15">
      <formula>L217&gt;0</formula>
    </cfRule>
    <cfRule type="expression" dxfId="701" priority="16">
      <formula>L217&lt;0</formula>
    </cfRule>
  </conditionalFormatting>
  <conditionalFormatting sqref="K225">
    <cfRule type="expression" dxfId="700" priority="13">
      <formula>K225&gt;0</formula>
    </cfRule>
    <cfRule type="expression" dxfId="699" priority="14">
      <formula>K225&lt;0</formula>
    </cfRule>
  </conditionalFormatting>
  <conditionalFormatting sqref="L225:L232">
    <cfRule type="expression" dxfId="698" priority="11">
      <formula>L225&gt;0</formula>
    </cfRule>
    <cfRule type="expression" dxfId="697" priority="12">
      <formula>L225&lt;0</formula>
    </cfRule>
  </conditionalFormatting>
  <conditionalFormatting sqref="K226">
    <cfRule type="expression" dxfId="696" priority="9">
      <formula>K226&gt;0</formula>
    </cfRule>
    <cfRule type="expression" dxfId="695" priority="10">
      <formula>K226&lt;0</formula>
    </cfRule>
  </conditionalFormatting>
  <conditionalFormatting sqref="K227">
    <cfRule type="expression" dxfId="694" priority="7">
      <formula>K227&gt;0</formula>
    </cfRule>
    <cfRule type="expression" dxfId="693" priority="8">
      <formula>K227&lt;0</formula>
    </cfRule>
  </conditionalFormatting>
  <conditionalFormatting sqref="K228:K248">
    <cfRule type="expression" dxfId="692" priority="5">
      <formula>K228&gt;0</formula>
    </cfRule>
    <cfRule type="expression" dxfId="691" priority="6">
      <formula>K228&lt;0</formula>
    </cfRule>
  </conditionalFormatting>
  <conditionalFormatting sqref="L233:L237">
    <cfRule type="expression" dxfId="690" priority="3">
      <formula>L233&gt;0</formula>
    </cfRule>
    <cfRule type="expression" dxfId="689" priority="4">
      <formula>L233&lt;0</formula>
    </cfRule>
  </conditionalFormatting>
  <conditionalFormatting sqref="L238:L243">
    <cfRule type="expression" dxfId="688" priority="1">
      <formula>L238&gt;0</formula>
    </cfRule>
    <cfRule type="expression" dxfId="68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6" priority="11">
      <formula>F27&gt;0</formula>
    </cfRule>
    <cfRule type="expression" dxfId="685" priority="12">
      <formula>F27&lt;0</formula>
    </cfRule>
  </conditionalFormatting>
  <conditionalFormatting sqref="H27:H29">
    <cfRule type="expression" dxfId="684" priority="9">
      <formula>H27&gt;0</formula>
    </cfRule>
    <cfRule type="expression" dxfId="683" priority="10">
      <formula>H27&lt;0</formula>
    </cfRule>
  </conditionalFormatting>
  <conditionalFormatting sqref="F23:F26">
    <cfRule type="expression" dxfId="682" priority="7">
      <formula>F23&gt;0</formula>
    </cfRule>
    <cfRule type="expression" dxfId="681" priority="8">
      <formula>F23&lt;0</formula>
    </cfRule>
  </conditionalFormatting>
  <conditionalFormatting sqref="H23:H26">
    <cfRule type="expression" dxfId="680" priority="5">
      <formula>H23&gt;0</formula>
    </cfRule>
    <cfRule type="expression" dxfId="679" priority="6">
      <formula>H23&lt;0</formula>
    </cfRule>
  </conditionalFormatting>
  <conditionalFormatting sqref="Q8">
    <cfRule type="expression" dxfId="678" priority="1">
      <formula>Q8&gt;0</formula>
    </cfRule>
    <cfRule type="expression" dxfId="677" priority="2">
      <formula>Q8&lt;0</formula>
    </cfRule>
  </conditionalFormatting>
  <conditionalFormatting sqref="Q7">
    <cfRule type="expression" dxfId="676" priority="3">
      <formula>Q7&gt;0</formula>
    </cfRule>
    <cfRule type="expression" dxfId="67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4" priority="7">
      <formula>F21&gt;0</formula>
    </cfRule>
    <cfRule type="expression" dxfId="673" priority="8">
      <formula>F21&lt;0</formula>
    </cfRule>
  </conditionalFormatting>
  <conditionalFormatting sqref="F22">
    <cfRule type="expression" dxfId="672" priority="5">
      <formula>F22&gt;0</formula>
    </cfRule>
    <cfRule type="expression" dxfId="671" priority="6">
      <formula>F22&lt;0</formula>
    </cfRule>
  </conditionalFormatting>
  <conditionalFormatting sqref="Q8">
    <cfRule type="expression" dxfId="670" priority="1">
      <formula>Q8&gt;0</formula>
    </cfRule>
    <cfRule type="expression" dxfId="669" priority="2">
      <formula>Q8&lt;0</formula>
    </cfRule>
  </conditionalFormatting>
  <conditionalFormatting sqref="Q7">
    <cfRule type="expression" dxfId="668" priority="3">
      <formula>Q7&gt;0</formula>
    </cfRule>
    <cfRule type="expression" dxfId="66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6" priority="17">
      <formula>F38&gt;0</formula>
    </cfRule>
    <cfRule type="expression" dxfId="665" priority="18">
      <formula>F38&lt;0</formula>
    </cfRule>
  </conditionalFormatting>
  <conditionalFormatting sqref="H38:H72">
    <cfRule type="expression" dxfId="664" priority="9">
      <formula>H38&gt;0</formula>
    </cfRule>
    <cfRule type="expression" dxfId="663" priority="10">
      <formula>H38&lt;0</formula>
    </cfRule>
  </conditionalFormatting>
  <conditionalFormatting sqref="F21:F37">
    <cfRule type="expression" dxfId="662" priority="7">
      <formula>F21&gt;0</formula>
    </cfRule>
    <cfRule type="expression" dxfId="661" priority="8">
      <formula>F21&lt;0</formula>
    </cfRule>
  </conditionalFormatting>
  <conditionalFormatting sqref="H21:H37">
    <cfRule type="expression" dxfId="660" priority="5">
      <formula>H21&gt;0</formula>
    </cfRule>
    <cfRule type="expression" dxfId="659" priority="6">
      <formula>H21&lt;0</formula>
    </cfRule>
  </conditionalFormatting>
  <conditionalFormatting sqref="Q8">
    <cfRule type="expression" dxfId="658" priority="1">
      <formula>Q8&gt;0</formula>
    </cfRule>
    <cfRule type="expression" dxfId="657" priority="2">
      <formula>Q8&lt;0</formula>
    </cfRule>
  </conditionalFormatting>
  <conditionalFormatting sqref="Q7">
    <cfRule type="expression" dxfId="656" priority="3">
      <formula>Q7&gt;0</formula>
    </cfRule>
    <cfRule type="expression" dxfId="65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4" priority="11">
      <formula>F24&gt;0</formula>
    </cfRule>
    <cfRule type="expression" dxfId="653" priority="12">
      <formula>F24&lt;0</formula>
    </cfRule>
  </conditionalFormatting>
  <conditionalFormatting sqref="H27:H30">
    <cfRule type="expression" dxfId="652" priority="9">
      <formula>H27&gt;0</formula>
    </cfRule>
    <cfRule type="expression" dxfId="651" priority="10">
      <formula>H27&lt;0</formula>
    </cfRule>
  </conditionalFormatting>
  <conditionalFormatting sqref="F25">
    <cfRule type="expression" dxfId="650" priority="7">
      <formula>F25&gt;0</formula>
    </cfRule>
    <cfRule type="expression" dxfId="649" priority="8">
      <formula>F25&lt;0</formula>
    </cfRule>
  </conditionalFormatting>
  <conditionalFormatting sqref="H24:H26">
    <cfRule type="expression" dxfId="648" priority="5">
      <formula>H24&gt;0</formula>
    </cfRule>
    <cfRule type="expression" dxfId="647" priority="6">
      <formula>H24&lt;0</formula>
    </cfRule>
  </conditionalFormatting>
  <conditionalFormatting sqref="Q7">
    <cfRule type="expression" dxfId="646" priority="3">
      <formula>Q7&gt;0</formula>
    </cfRule>
    <cfRule type="expression" dxfId="645" priority="4">
      <formula>Q7&lt;0</formula>
    </cfRule>
  </conditionalFormatting>
  <conditionalFormatting sqref="Q8">
    <cfRule type="expression" dxfId="644" priority="1">
      <formula>Q8&gt;0</formula>
    </cfRule>
    <cfRule type="expression" dxfId="64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42" priority="17">
      <formula>F28&gt;0</formula>
    </cfRule>
    <cfRule type="expression" dxfId="641" priority="18">
      <formula>F28&lt;0</formula>
    </cfRule>
  </conditionalFormatting>
  <conditionalFormatting sqref="F28 F33:F35">
    <cfRule type="expression" dxfId="640" priority="19">
      <formula>F28&gt;0</formula>
    </cfRule>
    <cfRule type="expression" dxfId="639" priority="20">
      <formula>F28&lt;0</formula>
    </cfRule>
  </conditionalFormatting>
  <conditionalFormatting sqref="H28 H33:H35">
    <cfRule type="expression" dxfId="638" priority="15">
      <formula>H28&gt;0</formula>
    </cfRule>
    <cfRule type="expression" dxfId="637" priority="16">
      <formula>H28&lt;0</formula>
    </cfRule>
  </conditionalFormatting>
  <conditionalFormatting sqref="F21:F27">
    <cfRule type="expression" dxfId="636" priority="13">
      <formula>F21&gt;0</formula>
    </cfRule>
    <cfRule type="expression" dxfId="635" priority="14">
      <formula>F21&lt;0</formula>
    </cfRule>
  </conditionalFormatting>
  <conditionalFormatting sqref="H21:H27">
    <cfRule type="expression" dxfId="634" priority="11">
      <formula>H21&gt;0</formula>
    </cfRule>
    <cfRule type="expression" dxfId="633" priority="12">
      <formula>H21&lt;0</formula>
    </cfRule>
  </conditionalFormatting>
  <conditionalFormatting sqref="Q8">
    <cfRule type="expression" dxfId="632" priority="7">
      <formula>Q8&gt;0</formula>
    </cfRule>
    <cfRule type="expression" dxfId="631" priority="8">
      <formula>Q8&lt;0</formula>
    </cfRule>
  </conditionalFormatting>
  <conditionalFormatting sqref="Q7">
    <cfRule type="expression" dxfId="630" priority="9">
      <formula>Q7&gt;0</formula>
    </cfRule>
    <cfRule type="expression" dxfId="629" priority="10">
      <formula>Q7&lt;0</formula>
    </cfRule>
  </conditionalFormatting>
  <conditionalFormatting sqref="F29:F32">
    <cfRule type="expression" dxfId="628" priority="5">
      <formula>F29&gt;0</formula>
    </cfRule>
    <cfRule type="expression" dxfId="627" priority="6">
      <formula>F29&lt;0</formula>
    </cfRule>
  </conditionalFormatting>
  <conditionalFormatting sqref="H29:H32">
    <cfRule type="expression" dxfId="626" priority="3">
      <formula>H29&gt;0</formula>
    </cfRule>
    <cfRule type="expression" dxfId="625" priority="4">
      <formula>H29&lt;0</formula>
    </cfRule>
  </conditionalFormatting>
  <conditionalFormatting sqref="M37">
    <cfRule type="expression" dxfId="624" priority="1">
      <formula>M37&gt;0</formula>
    </cfRule>
    <cfRule type="expression" dxfId="62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22" priority="19">
      <formula>F25&gt;0</formula>
    </cfRule>
    <cfRule type="expression" dxfId="621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20" priority="11">
      <formula>F28&gt;0</formula>
    </cfRule>
    <cfRule type="expression" dxfId="619" priority="12">
      <formula>F28&lt;0</formula>
    </cfRule>
  </conditionalFormatting>
  <conditionalFormatting sqref="F28:F35">
    <cfRule type="expression" dxfId="618" priority="13">
      <formula>F28&gt;0</formula>
    </cfRule>
    <cfRule type="expression" dxfId="617" priority="14">
      <formula>F28&lt;0</formula>
    </cfRule>
  </conditionalFormatting>
  <conditionalFormatting sqref="H25:H35">
    <cfRule type="expression" dxfId="616" priority="9">
      <formula>H25&gt;0</formula>
    </cfRule>
    <cfRule type="expression" dxfId="615" priority="10">
      <formula>H25&lt;0</formula>
    </cfRule>
  </conditionalFormatting>
  <conditionalFormatting sqref="F21:F24">
    <cfRule type="expression" dxfId="614" priority="7">
      <formula>F21&gt;0</formula>
    </cfRule>
    <cfRule type="expression" dxfId="613" priority="8">
      <formula>F21&lt;0</formula>
    </cfRule>
  </conditionalFormatting>
  <conditionalFormatting sqref="H21:H24">
    <cfRule type="expression" dxfId="612" priority="5">
      <formula>H21&gt;0</formula>
    </cfRule>
    <cfRule type="expression" dxfId="611" priority="6">
      <formula>H21&lt;0</formula>
    </cfRule>
  </conditionalFormatting>
  <conditionalFormatting sqref="Q8">
    <cfRule type="expression" dxfId="610" priority="1">
      <formula>Q8&gt;0</formula>
    </cfRule>
    <cfRule type="expression" dxfId="609" priority="2">
      <formula>Q8&lt;0</formula>
    </cfRule>
  </conditionalFormatting>
  <conditionalFormatting sqref="Q7">
    <cfRule type="expression" dxfId="608" priority="3">
      <formula>Q7&gt;0</formula>
    </cfRule>
    <cfRule type="expression" dxfId="607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6" priority="29">
      <formula>F40&gt;0</formula>
    </cfRule>
    <cfRule type="expression" dxfId="605" priority="30">
      <formula>F40&lt;0</formula>
    </cfRule>
  </conditionalFormatting>
  <conditionalFormatting sqref="F40:F45">
    <cfRule type="expression" dxfId="604" priority="31">
      <formula>F40&gt;0</formula>
    </cfRule>
    <cfRule type="expression" dxfId="603" priority="32">
      <formula>F40&lt;0</formula>
    </cfRule>
  </conditionalFormatting>
  <conditionalFormatting sqref="H40:H45">
    <cfRule type="expression" dxfId="602" priority="27">
      <formula>H40&gt;0</formula>
    </cfRule>
    <cfRule type="expression" dxfId="601" priority="28">
      <formula>H40&lt;0</formula>
    </cfRule>
  </conditionalFormatting>
  <conditionalFormatting sqref="F23:F39">
    <cfRule type="expression" dxfId="600" priority="13">
      <formula>F23&gt;0</formula>
    </cfRule>
    <cfRule type="expression" dxfId="599" priority="14">
      <formula>F23&lt;0</formula>
    </cfRule>
  </conditionalFormatting>
  <conditionalFormatting sqref="H23:H39">
    <cfRule type="expression" dxfId="598" priority="11">
      <formula>H23&gt;0</formula>
    </cfRule>
    <cfRule type="expression" dxfId="597" priority="12">
      <formula>H23&lt;0</formula>
    </cfRule>
  </conditionalFormatting>
  <conditionalFormatting sqref="Q7">
    <cfRule type="expression" dxfId="596" priority="9">
      <formula>Q7&gt;0</formula>
    </cfRule>
    <cfRule type="expression" dxfId="595" priority="10">
      <formula>Q7&lt;0</formula>
    </cfRule>
  </conditionalFormatting>
  <conditionalFormatting sqref="Q8">
    <cfRule type="expression" dxfId="594" priority="7">
      <formula>Q8&gt;0</formula>
    </cfRule>
    <cfRule type="expression" dxfId="593" priority="8">
      <formula>Q8&lt;0</formula>
    </cfRule>
  </conditionalFormatting>
  <conditionalFormatting sqref="Q10">
    <cfRule type="expression" dxfId="592" priority="1">
      <formula>Q10&gt;0</formula>
    </cfRule>
    <cfRule type="expression" dxfId="59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90" priority="39">
      <formula>Q12&gt;0</formula>
    </cfRule>
    <cfRule type="expression" dxfId="58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8" priority="33">
      <formula>F25&gt;0</formula>
    </cfRule>
    <cfRule type="expression" dxfId="587" priority="34">
      <formula>F25&lt;0</formula>
    </cfRule>
  </conditionalFormatting>
  <conditionalFormatting sqref="F30">
    <cfRule type="expression" dxfId="586" priority="31">
      <formula>F30&gt;0</formula>
    </cfRule>
    <cfRule type="expression" dxfId="585" priority="32">
      <formula>F30&lt;0</formula>
    </cfRule>
  </conditionalFormatting>
  <conditionalFormatting sqref="F31">
    <cfRule type="expression" dxfId="584" priority="29">
      <formula>F31&gt;0</formula>
    </cfRule>
    <cfRule type="expression" dxfId="583" priority="30">
      <formula>F31&lt;0</formula>
    </cfRule>
  </conditionalFormatting>
  <conditionalFormatting sqref="F32:F34">
    <cfRule type="expression" dxfId="582" priority="27">
      <formula>F32&gt;0</formula>
    </cfRule>
    <cfRule type="expression" dxfId="581" priority="28">
      <formula>F32&lt;0</formula>
    </cfRule>
  </conditionalFormatting>
  <conditionalFormatting sqref="H25:H29">
    <cfRule type="expression" dxfId="580" priority="25">
      <formula>H25&gt;0</formula>
    </cfRule>
    <cfRule type="expression" dxfId="579" priority="26">
      <formula>H25&lt;0</formula>
    </cfRule>
  </conditionalFormatting>
  <conditionalFormatting sqref="H30">
    <cfRule type="expression" dxfId="578" priority="23">
      <formula>H30&gt;0</formula>
    </cfRule>
    <cfRule type="expression" dxfId="577" priority="24">
      <formula>H30&lt;0</formula>
    </cfRule>
  </conditionalFormatting>
  <conditionalFormatting sqref="H31">
    <cfRule type="expression" dxfId="576" priority="21">
      <formula>H31&gt;0</formula>
    </cfRule>
    <cfRule type="expression" dxfId="575" priority="22">
      <formula>H31&lt;0</formula>
    </cfRule>
  </conditionalFormatting>
  <conditionalFormatting sqref="H32:H34">
    <cfRule type="expression" dxfId="574" priority="19">
      <formula>H32&gt;0</formula>
    </cfRule>
    <cfRule type="expression" dxfId="573" priority="20">
      <formula>H32&lt;0</formula>
    </cfRule>
  </conditionalFormatting>
  <conditionalFormatting sqref="F35">
    <cfRule type="expression" dxfId="572" priority="17">
      <formula>F35&gt;0</formula>
    </cfRule>
    <cfRule type="expression" dxfId="571" priority="18">
      <formula>F35&lt;0</formula>
    </cfRule>
  </conditionalFormatting>
  <conditionalFormatting sqref="H35">
    <cfRule type="expression" dxfId="570" priority="15">
      <formula>H35&gt;0</formula>
    </cfRule>
    <cfRule type="expression" dxfId="569" priority="16">
      <formula>H35&lt;0</formula>
    </cfRule>
  </conditionalFormatting>
  <conditionalFormatting sqref="F36">
    <cfRule type="expression" dxfId="568" priority="13">
      <formula>F36&gt;0</formula>
    </cfRule>
    <cfRule type="expression" dxfId="567" priority="14">
      <formula>F36&lt;0</formula>
    </cfRule>
  </conditionalFormatting>
  <conditionalFormatting sqref="H36">
    <cfRule type="expression" dxfId="566" priority="11">
      <formula>H36&gt;0</formula>
    </cfRule>
    <cfRule type="expression" dxfId="565" priority="12">
      <formula>H36&lt;0</formula>
    </cfRule>
  </conditionalFormatting>
  <conditionalFormatting sqref="H23:H24">
    <cfRule type="expression" dxfId="564" priority="5">
      <formula>H23&gt;0</formula>
    </cfRule>
    <cfRule type="expression" dxfId="563" priority="6">
      <formula>H23&lt;0</formula>
    </cfRule>
  </conditionalFormatting>
  <conditionalFormatting sqref="F23:F24">
    <cfRule type="expression" dxfId="562" priority="7">
      <formula>F23&gt;0</formula>
    </cfRule>
    <cfRule type="expression" dxfId="561" priority="8">
      <formula>F23&lt;0</formula>
    </cfRule>
  </conditionalFormatting>
  <conditionalFormatting sqref="Q7">
    <cfRule type="expression" dxfId="560" priority="3">
      <formula>Q7&gt;0</formula>
    </cfRule>
    <cfRule type="expression" dxfId="559" priority="4">
      <formula>Q7&lt;0</formula>
    </cfRule>
  </conditionalFormatting>
  <conditionalFormatting sqref="Q8">
    <cfRule type="expression" dxfId="558" priority="1">
      <formula>Q8&gt;0</formula>
    </cfRule>
    <cfRule type="expression" dxfId="55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/>
      <c r="M2" s="3"/>
      <c r="O2" s="11" t="s">
        <v>57</v>
      </c>
      <c r="Q2">
        <f>C18-H18</f>
        <v>80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51.260625000000005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56.47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4517.6000000000004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4100.8500000000004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2021.3300000000017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416.75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0.10162527280929562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2291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9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7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62.117000000000004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4">P41*$Q$4</f>
        <v>61.552300000000002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4"/>
        <v>60.9876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4"/>
        <v>60.422900000000006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4"/>
        <v>59.858200000000004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4"/>
        <v>59.293500000000002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4"/>
        <v>58.7288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4"/>
        <v>58.164099999999998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4"/>
        <v>57.599400000000003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4"/>
        <v>57.034700000000001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4"/>
        <v>56.47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4"/>
        <v>55.905299999999997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5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4"/>
        <v>55.340599999999995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5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6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4"/>
        <v>54.7759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5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6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4"/>
        <v>54.211199999999998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5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6"/>
        <v>1971.56</v>
      </c>
      <c r="L55" s="255"/>
      <c r="M55" s="255"/>
      <c r="O55" s="2"/>
      <c r="P55" s="81">
        <v>0.95</v>
      </c>
      <c r="Q55" s="81">
        <f t="shared" si="14"/>
        <v>53.646499999999996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5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6"/>
        <v>1014.38</v>
      </c>
      <c r="L56" s="255"/>
      <c r="M56" s="255"/>
      <c r="O56" s="2"/>
      <c r="P56" s="81">
        <v>0.94</v>
      </c>
      <c r="Q56" s="81">
        <f t="shared" si="14"/>
        <v>53.081799999999994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5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6"/>
        <v>1517.67</v>
      </c>
      <c r="L57" s="255"/>
      <c r="M57" s="255"/>
      <c r="O57" s="2"/>
      <c r="P57" s="81">
        <v>0.93</v>
      </c>
      <c r="Q57" s="81">
        <f t="shared" si="14"/>
        <v>52.517099999999999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5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6"/>
        <v>1460.3700000000001</v>
      </c>
      <c r="L58" s="255"/>
      <c r="M58" s="255"/>
      <c r="O58" s="2"/>
      <c r="P58" s="81">
        <v>0.92</v>
      </c>
      <c r="Q58" s="81">
        <f t="shared" si="14"/>
        <v>51.952400000000004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5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6"/>
        <v>3976.71</v>
      </c>
      <c r="L59" s="255"/>
      <c r="M59" s="255"/>
      <c r="O59" s="2"/>
      <c r="P59" s="81">
        <v>0.91</v>
      </c>
      <c r="Q59" s="81">
        <f t="shared" si="14"/>
        <v>51.387700000000002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5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4"/>
        <v>50.823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17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17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17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17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17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17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6" priority="55">
      <formula>Q8&gt;0</formula>
    </cfRule>
    <cfRule type="expression" dxfId="555" priority="56">
      <formula>Q8&lt;0</formula>
    </cfRule>
  </conditionalFormatting>
  <conditionalFormatting sqref="Q7">
    <cfRule type="expression" dxfId="554" priority="57">
      <formula>Q7&gt;0</formula>
    </cfRule>
    <cfRule type="expression" dxfId="553" priority="58">
      <formula>Q7&lt;0</formula>
    </cfRule>
  </conditionalFormatting>
  <conditionalFormatting sqref="M50">
    <cfRule type="expression" dxfId="552" priority="45">
      <formula>M50&gt;0</formula>
    </cfRule>
    <cfRule type="expression" dxfId="551" priority="46">
      <formula>M50&lt;0</formula>
    </cfRule>
  </conditionalFormatting>
  <conditionalFormatting sqref="M50">
    <cfRule type="expression" dxfId="550" priority="47">
      <formula>M50&gt;0</formula>
    </cfRule>
    <cfRule type="expression" dxfId="549" priority="48">
      <formula>M50&lt;0</formula>
    </cfRule>
  </conditionalFormatting>
  <conditionalFormatting sqref="F24:F27">
    <cfRule type="expression" dxfId="548" priority="33">
      <formula>F24&gt;0</formula>
    </cfRule>
    <cfRule type="expression" dxfId="547" priority="34">
      <formula>F24&lt;0</formula>
    </cfRule>
  </conditionalFormatting>
  <conditionalFormatting sqref="F24:F27">
    <cfRule type="expression" dxfId="546" priority="35">
      <formula>F24&gt;0</formula>
    </cfRule>
    <cfRule type="expression" dxfId="545" priority="36">
      <formula>F24&lt;0</formula>
    </cfRule>
  </conditionalFormatting>
  <conditionalFormatting sqref="H24:H27">
    <cfRule type="expression" dxfId="544" priority="31">
      <formula>H24&gt;0</formula>
    </cfRule>
    <cfRule type="expression" dxfId="543" priority="32">
      <formula>H24&lt;0</formula>
    </cfRule>
  </conditionalFormatting>
  <conditionalFormatting sqref="J27">
    <cfRule type="expression" dxfId="5" priority="1">
      <formula>J27&gt;0</formula>
    </cfRule>
    <cfRule type="expression" dxfId="4" priority="2">
      <formula>J27&lt;0</formula>
    </cfRule>
  </conditionalFormatting>
  <conditionalFormatting sqref="J27">
    <cfRule type="expression" dxfId="3" priority="3">
      <formula>J27&gt;0</formula>
    </cfRule>
    <cfRule type="expression" dxfId="2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42" priority="66">
      <formula>F22&gt;0</formula>
    </cfRule>
    <cfRule type="expression" dxfId="54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40" priority="53">
      <formula>F41&gt;0</formula>
    </cfRule>
    <cfRule type="expression" dxfId="539" priority="54">
      <formula>F41&lt;0</formula>
    </cfRule>
  </conditionalFormatting>
  <conditionalFormatting sqref="F41">
    <cfRule type="expression" dxfId="538" priority="57">
      <formula>F41&gt;0</formula>
    </cfRule>
    <cfRule type="expression" dxfId="537" priority="58">
      <formula>F41&lt;0</formula>
    </cfRule>
  </conditionalFormatting>
  <conditionalFormatting sqref="H41">
    <cfRule type="expression" dxfId="536" priority="35">
      <formula>H41&gt;0</formula>
    </cfRule>
    <cfRule type="expression" dxfId="535" priority="36">
      <formula>H41&lt;0</formula>
    </cfRule>
  </conditionalFormatting>
  <conditionalFormatting sqref="F89:F95">
    <cfRule type="expression" dxfId="534" priority="29">
      <formula>F89&gt;0</formula>
    </cfRule>
    <cfRule type="expression" dxfId="533" priority="30">
      <formula>F89&lt;0</formula>
    </cfRule>
  </conditionalFormatting>
  <conditionalFormatting sqref="F96:F110">
    <cfRule type="expression" dxfId="532" priority="25">
      <formula>F96&gt;0</formula>
    </cfRule>
    <cfRule type="expression" dxfId="531" priority="26">
      <formula>F96&lt;0</formula>
    </cfRule>
  </conditionalFormatting>
  <conditionalFormatting sqref="F96:F110">
    <cfRule type="expression" dxfId="530" priority="27">
      <formula>F96&gt;0</formula>
    </cfRule>
    <cfRule type="expression" dxfId="529" priority="28">
      <formula>F96&lt;0</formula>
    </cfRule>
  </conditionalFormatting>
  <conditionalFormatting sqref="H89:H100">
    <cfRule type="expression" dxfId="528" priority="23">
      <formula>H89&gt;0</formula>
    </cfRule>
    <cfRule type="expression" dxfId="527" priority="24">
      <formula>H89&lt;0</formula>
    </cfRule>
  </conditionalFormatting>
  <conditionalFormatting sqref="H101">
    <cfRule type="expression" dxfId="526" priority="21">
      <formula>H101&gt;0</formula>
    </cfRule>
    <cfRule type="expression" dxfId="525" priority="22">
      <formula>H101&lt;0</formula>
    </cfRule>
  </conditionalFormatting>
  <conditionalFormatting sqref="F111:F116">
    <cfRule type="expression" dxfId="524" priority="19">
      <formula>F111&gt;0</formula>
    </cfRule>
    <cfRule type="expression" dxfId="523" priority="20">
      <formula>F111&lt;0</formula>
    </cfRule>
  </conditionalFormatting>
  <conditionalFormatting sqref="H103:H116">
    <cfRule type="expression" dxfId="522" priority="17">
      <formula>H103&gt;0</formula>
    </cfRule>
    <cfRule type="expression" dxfId="521" priority="18">
      <formula>H103&lt;0</formula>
    </cfRule>
  </conditionalFormatting>
  <conditionalFormatting sqref="H102">
    <cfRule type="expression" dxfId="520" priority="15">
      <formula>H102&gt;0</formula>
    </cfRule>
    <cfRule type="expression" dxfId="519" priority="16">
      <formula>H102&lt;0</formula>
    </cfRule>
  </conditionalFormatting>
  <conditionalFormatting sqref="M42">
    <cfRule type="expression" dxfId="518" priority="13">
      <formula>M42&gt;0</formula>
    </cfRule>
    <cfRule type="expression" dxfId="517" priority="14">
      <formula>M42&lt;0</formula>
    </cfRule>
  </conditionalFormatting>
  <conditionalFormatting sqref="Q7">
    <cfRule type="expression" dxfId="516" priority="9">
      <formula>Q7&gt;0</formula>
    </cfRule>
    <cfRule type="expression" dxfId="515" priority="10">
      <formula>Q7&lt;0</formula>
    </cfRule>
  </conditionalFormatting>
  <conditionalFormatting sqref="Q8">
    <cfRule type="expression" dxfId="514" priority="7">
      <formula>Q8&gt;0</formula>
    </cfRule>
    <cfRule type="expression" dxfId="513" priority="8">
      <formula>Q8&lt;0</formula>
    </cfRule>
  </conditionalFormatting>
  <conditionalFormatting sqref="F117:F130 H117:H130">
    <cfRule type="expression" dxfId="512" priority="1">
      <formula>F117&gt;0</formula>
    </cfRule>
    <cfRule type="expression" dxfId="51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10" priority="84">
      <formula>F7&gt;0</formula>
    </cfRule>
    <cfRule type="expression" dxfId="509" priority="85">
      <formula>F7&lt;0</formula>
    </cfRule>
  </conditionalFormatting>
  <conditionalFormatting sqref="Q8">
    <cfRule type="expression" dxfId="508" priority="82">
      <formula>Q8&gt;0</formula>
    </cfRule>
    <cfRule type="expression" dxfId="507" priority="83">
      <formula>Q8&lt;0</formula>
    </cfRule>
  </conditionalFormatting>
  <conditionalFormatting sqref="F29:F36">
    <cfRule type="expression" dxfId="506" priority="62">
      <formula>F29&gt;0</formula>
    </cfRule>
    <cfRule type="expression" dxfId="505" priority="63">
      <formula>F29&lt;0</formula>
    </cfRule>
  </conditionalFormatting>
  <conditionalFormatting sqref="J32:J38">
    <cfRule type="expression" dxfId="504" priority="57">
      <formula>J32&gt;0</formula>
    </cfRule>
    <cfRule type="expression" dxfId="503" priority="58">
      <formula>J32&lt;0</formula>
    </cfRule>
  </conditionalFormatting>
  <conditionalFormatting sqref="M42">
    <cfRule type="expression" dxfId="502" priority="55">
      <formula>M42&gt;0</formula>
    </cfRule>
    <cfRule type="expression" dxfId="501" priority="56">
      <formula>M42&lt;0</formula>
    </cfRule>
  </conditionalFormatting>
  <conditionalFormatting sqref="F98:F134 H98:H134 H137:H142 F137:F142 F144:F153 H144:H153">
    <cfRule type="expression" dxfId="500" priority="53">
      <formula>F98&gt;0</formula>
    </cfRule>
    <cfRule type="expression" dxfId="499" priority="54">
      <formula>F98&lt;0</formula>
    </cfRule>
  </conditionalFormatting>
  <conditionalFormatting sqref="F90:F97">
    <cfRule type="expression" dxfId="498" priority="51">
      <formula>F90&gt;0</formula>
    </cfRule>
    <cfRule type="expression" dxfId="497" priority="52">
      <formula>F90&lt;0</formula>
    </cfRule>
  </conditionalFormatting>
  <conditionalFormatting sqref="H90:H97">
    <cfRule type="expression" dxfId="496" priority="49">
      <formula>H90&gt;0</formula>
    </cfRule>
    <cfRule type="expression" dxfId="495" priority="50">
      <formula>H90&lt;0</formula>
    </cfRule>
  </conditionalFormatting>
  <conditionalFormatting sqref="F135:F136 H135:H136">
    <cfRule type="expression" dxfId="494" priority="47">
      <formula>F135&gt;0</formula>
    </cfRule>
    <cfRule type="expression" dxfId="493" priority="48">
      <formula>F135&lt;0</formula>
    </cfRule>
  </conditionalFormatting>
  <conditionalFormatting sqref="H143 F143">
    <cfRule type="expression" dxfId="492" priority="45">
      <formula>F143&gt;0</formula>
    </cfRule>
    <cfRule type="expression" dxfId="491" priority="46">
      <formula>F143&lt;0</formula>
    </cfRule>
  </conditionalFormatting>
  <conditionalFormatting sqref="F154:F161">
    <cfRule type="expression" dxfId="490" priority="31">
      <formula>F154&gt;0</formula>
    </cfRule>
    <cfRule type="expression" dxfId="489" priority="32">
      <formula>F154&lt;0</formula>
    </cfRule>
  </conditionalFormatting>
  <conditionalFormatting sqref="H154:H161">
    <cfRule type="expression" dxfId="488" priority="29">
      <formula>H154&gt;0</formula>
    </cfRule>
    <cfRule type="expression" dxfId="487" priority="30">
      <formula>H154&lt;0</formula>
    </cfRule>
  </conditionalFormatting>
  <conditionalFormatting sqref="Q10">
    <cfRule type="expression" dxfId="486" priority="27">
      <formula>Q10&gt;0</formula>
    </cfRule>
    <cfRule type="expression" dxfId="485" priority="28">
      <formula>Q10&lt;0</formula>
    </cfRule>
  </conditionalFormatting>
  <conditionalFormatting sqref="F37:F38">
    <cfRule type="expression" dxfId="484" priority="25">
      <formula>F37&gt;0</formula>
    </cfRule>
    <cfRule type="expression" dxfId="483" priority="26">
      <formula>F37&lt;0</formula>
    </cfRule>
  </conditionalFormatting>
  <conditionalFormatting sqref="H37:H38">
    <cfRule type="expression" dxfId="482" priority="23">
      <formula>H37&gt;0</formula>
    </cfRule>
    <cfRule type="expression" dxfId="481" priority="24">
      <formula>H37&lt;0</formula>
    </cfRule>
  </conditionalFormatting>
  <conditionalFormatting sqref="F167">
    <cfRule type="expression" dxfId="480" priority="21">
      <formula>F167&gt;0</formula>
    </cfRule>
    <cfRule type="expression" dxfId="479" priority="22">
      <formula>F167&lt;0</formula>
    </cfRule>
  </conditionalFormatting>
  <conditionalFormatting sqref="F168:F179">
    <cfRule type="expression" dxfId="478" priority="19">
      <formula>F168&gt;0</formula>
    </cfRule>
    <cfRule type="expression" dxfId="477" priority="20">
      <formula>F168&lt;0</formula>
    </cfRule>
  </conditionalFormatting>
  <conditionalFormatting sqref="H167:H179">
    <cfRule type="expression" dxfId="476" priority="17">
      <formula>H167&gt;0</formula>
    </cfRule>
    <cfRule type="expression" dxfId="475" priority="18">
      <formula>H167&lt;0</formula>
    </cfRule>
  </conditionalFormatting>
  <conditionalFormatting sqref="J175:J197 J201">
    <cfRule type="expression" dxfId="474" priority="15">
      <formula>J175&gt;0</formula>
    </cfRule>
    <cfRule type="expression" dxfId="473" priority="16">
      <formula>J175&lt;0</formula>
    </cfRule>
  </conditionalFormatting>
  <conditionalFormatting sqref="F180:F197 F201">
    <cfRule type="expression" dxfId="472" priority="13">
      <formula>F180&gt;0</formula>
    </cfRule>
    <cfRule type="expression" dxfId="471" priority="14">
      <formula>F180&lt;0</formula>
    </cfRule>
  </conditionalFormatting>
  <conditionalFormatting sqref="H180:H197 H201">
    <cfRule type="expression" dxfId="470" priority="11">
      <formula>H180&gt;0</formula>
    </cfRule>
    <cfRule type="expression" dxfId="469" priority="12">
      <formula>H180&lt;0</formula>
    </cfRule>
  </conditionalFormatting>
  <conditionalFormatting sqref="I32:J35">
    <cfRule type="expression" dxfId="468" priority="9">
      <formula>I32&gt;0</formula>
    </cfRule>
    <cfRule type="expression" dxfId="467" priority="10">
      <formula>I32&lt;0</formula>
    </cfRule>
  </conditionalFormatting>
  <conditionalFormatting sqref="F198:F200">
    <cfRule type="expression" dxfId="466" priority="7">
      <formula>F198&gt;0</formula>
    </cfRule>
    <cfRule type="expression" dxfId="465" priority="8">
      <formula>F198&lt;0</formula>
    </cfRule>
  </conditionalFormatting>
  <conditionalFormatting sqref="H198:H200">
    <cfRule type="expression" dxfId="464" priority="5">
      <formula>H198&gt;0</formula>
    </cfRule>
    <cfRule type="expression" dxfId="463" priority="6">
      <formula>H198&lt;0</formula>
    </cfRule>
  </conditionalFormatting>
  <conditionalFormatting sqref="J198:J200">
    <cfRule type="expression" dxfId="462" priority="3">
      <formula>J198&gt;0</formula>
    </cfRule>
    <cfRule type="expression" dxfId="461" priority="4">
      <formula>J198&lt;0</formula>
    </cfRule>
  </conditionalFormatting>
  <conditionalFormatting sqref="F202:F211 H202:H211 J202:J211">
    <cfRule type="expression" dxfId="460" priority="1">
      <formula>F202&gt;0</formula>
    </cfRule>
    <cfRule type="expression" dxfId="45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59.9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2995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1374.5099999999984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151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5.3094233473980311E-2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65.89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65.290999999999997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64.692000000000007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64.093000000000004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63.494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62.895000000000003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62.295999999999999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61.697000000000003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61.097999999999999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60.499000000000002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59.9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59.300999999999995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58.701999999999998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58.102999999999994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57.503999999999998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56.904999999999994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56.305999999999997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55.707000000000001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55.108000000000004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54.509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53.91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8" priority="62">
      <formula>Q7&gt;0</formula>
    </cfRule>
    <cfRule type="expression" dxfId="457" priority="63">
      <formula>Q7&lt;0</formula>
    </cfRule>
  </conditionalFormatting>
  <conditionalFormatting sqref="Q8">
    <cfRule type="expression" dxfId="456" priority="60">
      <formula>Q8&gt;0</formula>
    </cfRule>
    <cfRule type="expression" dxfId="455" priority="61">
      <formula>Q8&lt;0</formula>
    </cfRule>
  </conditionalFormatting>
  <conditionalFormatting sqref="F26:F43">
    <cfRule type="expression" dxfId="454" priority="44">
      <formula>F26&gt;0</formula>
    </cfRule>
    <cfRule type="expression" dxfId="453" priority="45">
      <formula>F26&lt;0</formula>
    </cfRule>
  </conditionalFormatting>
  <conditionalFormatting sqref="H45 H47:H48 H50:H51 H53 H26:H43">
    <cfRule type="expression" dxfId="452" priority="42">
      <formula>H26&gt;0</formula>
    </cfRule>
    <cfRule type="expression" dxfId="451" priority="43">
      <formula>H26&lt;0</formula>
    </cfRule>
  </conditionalFormatting>
  <conditionalFormatting sqref="J29">
    <cfRule type="expression" dxfId="450" priority="40">
      <formula>J29&gt;0</formula>
    </cfRule>
    <cfRule type="expression" dxfId="449" priority="41">
      <formula>J29&lt;0</formula>
    </cfRule>
  </conditionalFormatting>
  <conditionalFormatting sqref="J30:J35">
    <cfRule type="expression" dxfId="448" priority="38">
      <formula>J30&gt;0</formula>
    </cfRule>
    <cfRule type="expression" dxfId="447" priority="39">
      <formula>J30&lt;0</formula>
    </cfRule>
  </conditionalFormatting>
  <conditionalFormatting sqref="J36:J37">
    <cfRule type="expression" dxfId="446" priority="36">
      <formula>J36&gt;0</formula>
    </cfRule>
    <cfRule type="expression" dxfId="445" priority="37">
      <formula>J36&lt;0</formula>
    </cfRule>
  </conditionalFormatting>
  <conditionalFormatting sqref="J38:J45 J48 J51">
    <cfRule type="expression" dxfId="444" priority="34">
      <formula>J38&gt;0</formula>
    </cfRule>
    <cfRule type="expression" dxfId="443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42" priority="31">
      <formula>M59&gt;0</formula>
    </cfRule>
    <cfRule type="expression" dxfId="441" priority="32">
      <formula>M59&lt;0</formula>
    </cfRule>
  </conditionalFormatting>
  <conditionalFormatting sqref="Q10">
    <cfRule type="expression" dxfId="440" priority="29">
      <formula>Q10&gt;0</formula>
    </cfRule>
    <cfRule type="expression" dxfId="439" priority="30">
      <formula>Q10&lt;0</formula>
    </cfRule>
  </conditionalFormatting>
  <conditionalFormatting sqref="F84:F103">
    <cfRule type="expression" dxfId="438" priority="27">
      <formula>F84&gt;0</formula>
    </cfRule>
    <cfRule type="expression" dxfId="437" priority="28">
      <formula>F84&lt;0</formula>
    </cfRule>
  </conditionalFormatting>
  <conditionalFormatting sqref="H107:H108 H110:H111 H113 H84:H103">
    <cfRule type="expression" dxfId="436" priority="25">
      <formula>H84&gt;0</formula>
    </cfRule>
    <cfRule type="expression" dxfId="435" priority="26">
      <formula>H84&lt;0</formula>
    </cfRule>
  </conditionalFormatting>
  <conditionalFormatting sqref="J89">
    <cfRule type="expression" dxfId="434" priority="23">
      <formula>J89&gt;0</formula>
    </cfRule>
    <cfRule type="expression" dxfId="433" priority="24">
      <formula>J89&lt;0</formula>
    </cfRule>
  </conditionalFormatting>
  <conditionalFormatting sqref="J90:J95">
    <cfRule type="expression" dxfId="432" priority="21">
      <formula>J90&gt;0</formula>
    </cfRule>
    <cfRule type="expression" dxfId="431" priority="22">
      <formula>J90&lt;0</formula>
    </cfRule>
  </conditionalFormatting>
  <conditionalFormatting sqref="J96:J97">
    <cfRule type="expression" dxfId="430" priority="19">
      <formula>J96&gt;0</formula>
    </cfRule>
    <cfRule type="expression" dxfId="429" priority="20">
      <formula>J96&lt;0</formula>
    </cfRule>
  </conditionalFormatting>
  <conditionalFormatting sqref="J98:J104 J108 J111">
    <cfRule type="expression" dxfId="428" priority="17">
      <formula>J98&gt;0</formula>
    </cfRule>
    <cfRule type="expression" dxfId="427" priority="18">
      <formula>J98&lt;0</formula>
    </cfRule>
  </conditionalFormatting>
  <conditionalFormatting sqref="J25">
    <cfRule type="expression" dxfId="426" priority="13">
      <formula>J25&gt;0</formula>
    </cfRule>
    <cfRule type="expression" dxfId="425" priority="14">
      <formula>J25&lt;0</formula>
    </cfRule>
  </conditionalFormatting>
  <conditionalFormatting sqref="F105:F106">
    <cfRule type="expression" dxfId="424" priority="11">
      <formula>F105&gt;0</formula>
    </cfRule>
    <cfRule type="expression" dxfId="423" priority="12">
      <formula>F105&lt;0</formula>
    </cfRule>
  </conditionalFormatting>
  <conditionalFormatting sqref="H105:H106">
    <cfRule type="expression" dxfId="422" priority="9">
      <formula>H105&gt;0</formula>
    </cfRule>
    <cfRule type="expression" dxfId="421" priority="10">
      <formula>H105&lt;0</formula>
    </cfRule>
  </conditionalFormatting>
  <conditionalFormatting sqref="J105">
    <cfRule type="expression" dxfId="420" priority="7">
      <formula>J105&gt;0</formula>
    </cfRule>
    <cfRule type="expression" dxfId="419" priority="8">
      <formula>J105&lt;0</formula>
    </cfRule>
  </conditionalFormatting>
  <conditionalFormatting sqref="J106">
    <cfRule type="expression" dxfId="418" priority="5">
      <formula>J106&gt;0</formula>
    </cfRule>
    <cfRule type="expression" dxfId="417" priority="6">
      <formula>J106&lt;0</formula>
    </cfRule>
  </conditionalFormatting>
  <conditionalFormatting sqref="F24:F25">
    <cfRule type="expression" dxfId="416" priority="3">
      <formula>F24&gt;0</formula>
    </cfRule>
    <cfRule type="expression" dxfId="415" priority="4">
      <formula>F24&lt;0</formula>
    </cfRule>
  </conditionalFormatting>
  <conditionalFormatting sqref="H24:H25">
    <cfRule type="expression" dxfId="414" priority="1">
      <formula>H24&gt;0</formula>
    </cfRule>
    <cfRule type="expression" dxfId="413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440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6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6">
        <f>IF(Q2=0, Q4, (F18-K18-M18)/Q2)</f>
        <v>35.309704545454537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6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7">
        <v>30.97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13626.8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6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15536.269999999997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46">
        <v>43041</v>
      </c>
      <c r="C7" s="7">
        <v>60</v>
      </c>
      <c r="D7" s="43">
        <v>33.58</v>
      </c>
      <c r="E7" s="43">
        <v>0</v>
      </c>
      <c r="F7" s="43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-1834.4499999999975</v>
      </c>
      <c r="R7" s="29">
        <v>43076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-1909.4699999999975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-0.12290401750227035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487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9">
        <f>SUM(H2:H17)</f>
        <v>280</v>
      </c>
      <c r="I18" s="37"/>
      <c r="J18" s="37"/>
      <c r="K18" s="37">
        <f>SUM(K2:K17)</f>
        <v>8569.0299999999988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220</v>
      </c>
      <c r="D19" s="350"/>
      <c r="E19" s="350"/>
      <c r="F19" s="351">
        <f>SumByColor($A$19,F2:F18)</f>
        <v>6448</v>
      </c>
      <c r="G19" s="350"/>
      <c r="H19" s="350">
        <f>SumByColor($A$19,H2:H17)</f>
        <v>220</v>
      </c>
      <c r="I19" s="350"/>
      <c r="J19" s="350"/>
      <c r="K19" s="351">
        <f>SumByColor($A$19,K2:K17)</f>
        <v>8569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1" si="4">C22*(E22-D22)</f>
        <v>-10.999999999999943</v>
      </c>
      <c r="G22" s="39">
        <f t="shared" ref="G22:G31" si="5">D22*C22</f>
        <v>2249</v>
      </c>
      <c r="H22" s="227">
        <f t="shared" ref="H22:H31" si="6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7">
        <f t="shared" si="6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7">
        <f t="shared" si="6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7">
        <f t="shared" si="6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8">
        <f t="shared" si="6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8">
        <f t="shared" si="6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8">
        <f t="shared" si="6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8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8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9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8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34.067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7">O44*$Q$4</f>
        <v>33.757300000000001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7"/>
        <v>33.447600000000001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7"/>
        <v>33.137900000000002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7"/>
        <v>32.828200000000002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7"/>
        <v>32.518500000000003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7"/>
        <v>32.208799999999997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7"/>
        <v>31.899100000000001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7"/>
        <v>31.589399999999998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7"/>
        <v>31.279699999999998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7"/>
        <v>30.97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7"/>
        <v>30.660299999999999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7"/>
        <v>30.3506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7"/>
        <v>30.040899999999997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8">C57*(E57-D57)</f>
        <v>-94.799999999999898</v>
      </c>
      <c r="G57" s="256">
        <f t="shared" ref="G57:G63" si="9">D57*C57</f>
        <v>2401.8000000000002</v>
      </c>
      <c r="H57" s="270">
        <f t="shared" ref="H57:H63" si="10">(E57-D57)/D57</f>
        <v>-3.9470397202098384E-2</v>
      </c>
      <c r="I57" s="270"/>
      <c r="O57" s="81">
        <v>0.96</v>
      </c>
      <c r="P57" s="81">
        <f t="shared" si="7"/>
        <v>29.731199999999998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8"/>
        <v>-86.100000000000136</v>
      </c>
      <c r="G58" s="256">
        <f t="shared" si="9"/>
        <v>1239.3000000000002</v>
      </c>
      <c r="H58" s="268">
        <f t="shared" si="10"/>
        <v>-6.9474703461631676E-2</v>
      </c>
      <c r="I58" s="268"/>
      <c r="O58" s="81">
        <v>0.95</v>
      </c>
      <c r="P58" s="81">
        <f t="shared" si="7"/>
        <v>29.421499999999998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8"/>
        <v>-54.000000000000128</v>
      </c>
      <c r="G59" s="256">
        <f t="shared" si="9"/>
        <v>1239.3000000000002</v>
      </c>
      <c r="H59" s="268">
        <f t="shared" si="10"/>
        <v>-4.3572984749455437E-2</v>
      </c>
      <c r="I59" s="268"/>
      <c r="O59" s="81">
        <v>0.94</v>
      </c>
      <c r="P59" s="81">
        <f t="shared" si="7"/>
        <v>29.111799999999999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8"/>
        <v>-29.849999999999923</v>
      </c>
      <c r="G60" s="256">
        <f t="shared" si="9"/>
        <v>1239.1500000000001</v>
      </c>
      <c r="H60" s="268">
        <f t="shared" si="10"/>
        <v>-2.4089093330105251E-2</v>
      </c>
      <c r="I60" s="268"/>
      <c r="O60" s="81">
        <v>0.93</v>
      </c>
      <c r="P60" s="81">
        <f t="shared" si="7"/>
        <v>28.802099999999999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8"/>
        <v>-9.7500000000000853</v>
      </c>
      <c r="G61" s="256">
        <f t="shared" si="9"/>
        <v>1239.1500000000001</v>
      </c>
      <c r="H61" s="268">
        <f t="shared" si="10"/>
        <v>-7.8682968163661261E-3</v>
      </c>
      <c r="I61" s="268"/>
      <c r="O61" s="81">
        <v>0.92</v>
      </c>
      <c r="P61" s="81">
        <f t="shared" si="7"/>
        <v>28.4924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8"/>
        <v>-51.449999999999889</v>
      </c>
      <c r="G62" s="256">
        <f t="shared" si="9"/>
        <v>1239.1500000000001</v>
      </c>
      <c r="H62" s="268">
        <f t="shared" si="10"/>
        <v>-4.1520397046362338E-2</v>
      </c>
      <c r="I62" s="268"/>
      <c r="O62" s="81">
        <v>0.91</v>
      </c>
      <c r="P62" s="81">
        <f t="shared" si="7"/>
        <v>28.182700000000001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8"/>
        <v>1.9499999999999318</v>
      </c>
      <c r="G63" s="256">
        <f t="shared" si="9"/>
        <v>1239.1500000000001</v>
      </c>
      <c r="H63" s="268">
        <f t="shared" si="10"/>
        <v>1.5736593632731564E-3</v>
      </c>
      <c r="I63" s="268"/>
      <c r="O63" s="81">
        <v>0.9</v>
      </c>
      <c r="P63" s="81">
        <f t="shared" si="7"/>
        <v>27.873000000000001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401" priority="61">
      <formula>F26&gt;0</formula>
    </cfRule>
    <cfRule type="expression" dxfId="400" priority="62">
      <formula>F26&lt;0</formula>
    </cfRule>
  </conditionalFormatting>
  <conditionalFormatting sqref="H26:H28">
    <cfRule type="expression" dxfId="399" priority="59">
      <formula>H26&gt;0</formula>
    </cfRule>
    <cfRule type="expression" dxfId="398" priority="60">
      <formula>H26&lt;0</formula>
    </cfRule>
  </conditionalFormatting>
  <conditionalFormatting sqref="H29">
    <cfRule type="expression" dxfId="397" priority="57">
      <formula>H29&gt;0</formula>
    </cfRule>
    <cfRule type="expression" dxfId="396" priority="58">
      <formula>H29&lt;0</formula>
    </cfRule>
  </conditionalFormatting>
  <conditionalFormatting sqref="H30">
    <cfRule type="expression" dxfId="395" priority="55">
      <formula>H30&gt;0</formula>
    </cfRule>
    <cfRule type="expression" dxfId="394" priority="56">
      <formula>H30&lt;0</formula>
    </cfRule>
  </conditionalFormatting>
  <conditionalFormatting sqref="H31:H35">
    <cfRule type="expression" dxfId="393" priority="53">
      <formula>H31&gt;0</formula>
    </cfRule>
    <cfRule type="expression" dxfId="392" priority="54">
      <formula>H31&lt;0</formula>
    </cfRule>
  </conditionalFormatting>
  <conditionalFormatting sqref="F22:F25">
    <cfRule type="expression" dxfId="391" priority="51">
      <formula>F22&gt;0</formula>
    </cfRule>
    <cfRule type="expression" dxfId="390" priority="52">
      <formula>F22&lt;0</formula>
    </cfRule>
  </conditionalFormatting>
  <conditionalFormatting sqref="H22:H25">
    <cfRule type="expression" dxfId="389" priority="49">
      <formula>H22&gt;0</formula>
    </cfRule>
    <cfRule type="expression" dxfId="388" priority="50">
      <formula>H22&lt;0</formula>
    </cfRule>
  </conditionalFormatting>
  <conditionalFormatting sqref="F31:F32">
    <cfRule type="expression" dxfId="387" priority="45">
      <formula>F31&gt;0</formula>
    </cfRule>
    <cfRule type="expression" dxfId="386" priority="46">
      <formula>F31&lt;0</formula>
    </cfRule>
  </conditionalFormatting>
  <conditionalFormatting sqref="I26:I28">
    <cfRule type="expression" dxfId="385" priority="43">
      <formula>I26&gt;0</formula>
    </cfRule>
    <cfRule type="expression" dxfId="384" priority="44">
      <formula>I26&lt;0</formula>
    </cfRule>
  </conditionalFormatting>
  <conditionalFormatting sqref="I32:I35">
    <cfRule type="expression" dxfId="383" priority="37">
      <formula>I32&gt;0</formula>
    </cfRule>
    <cfRule type="expression" dxfId="382" priority="38">
      <formula>I32&lt;0</formula>
    </cfRule>
  </conditionalFormatting>
  <conditionalFormatting sqref="I22:I25">
    <cfRule type="expression" dxfId="381" priority="35">
      <formula>I22&gt;0</formula>
    </cfRule>
    <cfRule type="expression" dxfId="380" priority="36">
      <formula>I22&lt;0</formula>
    </cfRule>
  </conditionalFormatting>
  <conditionalFormatting sqref="F33">
    <cfRule type="expression" dxfId="379" priority="33">
      <formula>F33&gt;0</formula>
    </cfRule>
    <cfRule type="expression" dxfId="378" priority="34">
      <formula>F33&lt;0</formula>
    </cfRule>
  </conditionalFormatting>
  <conditionalFormatting sqref="Q8">
    <cfRule type="expression" dxfId="377" priority="29">
      <formula>Q8&gt;0</formula>
    </cfRule>
    <cfRule type="expression" dxfId="376" priority="30">
      <formula>Q8&lt;0</formula>
    </cfRule>
  </conditionalFormatting>
  <conditionalFormatting sqref="Q7">
    <cfRule type="expression" dxfId="375" priority="31">
      <formula>Q7&gt;0</formula>
    </cfRule>
    <cfRule type="expression" dxfId="374" priority="32">
      <formula>Q7&lt;0</formula>
    </cfRule>
  </conditionalFormatting>
  <conditionalFormatting sqref="F58:F62">
    <cfRule type="expression" dxfId="373" priority="27">
      <formula>F58&gt;0</formula>
    </cfRule>
    <cfRule type="expression" dxfId="372" priority="28">
      <formula>F58&lt;0</formula>
    </cfRule>
  </conditionalFormatting>
  <conditionalFormatting sqref="H58:H60">
    <cfRule type="expression" dxfId="371" priority="25">
      <formula>H58&gt;0</formula>
    </cfRule>
    <cfRule type="expression" dxfId="370" priority="26">
      <formula>H58&lt;0</formula>
    </cfRule>
  </conditionalFormatting>
  <conditionalFormatting sqref="H61">
    <cfRule type="expression" dxfId="369" priority="23">
      <formula>H61&gt;0</formula>
    </cfRule>
    <cfRule type="expression" dxfId="368" priority="24">
      <formula>H61&lt;0</formula>
    </cfRule>
  </conditionalFormatting>
  <conditionalFormatting sqref="H62">
    <cfRule type="expression" dxfId="367" priority="21">
      <formula>H62&gt;0</formula>
    </cfRule>
    <cfRule type="expression" dxfId="366" priority="22">
      <formula>H62&lt;0</formula>
    </cfRule>
  </conditionalFormatting>
  <conditionalFormatting sqref="H63:H67">
    <cfRule type="expression" dxfId="365" priority="19">
      <formula>H63&gt;0</formula>
    </cfRule>
    <cfRule type="expression" dxfId="364" priority="20">
      <formula>H63&lt;0</formula>
    </cfRule>
  </conditionalFormatting>
  <conditionalFormatting sqref="F54:F57">
    <cfRule type="expression" dxfId="363" priority="17">
      <formula>F54&gt;0</formula>
    </cfRule>
    <cfRule type="expression" dxfId="362" priority="18">
      <formula>F54&lt;0</formula>
    </cfRule>
  </conditionalFormatting>
  <conditionalFormatting sqref="H54:H57">
    <cfRule type="expression" dxfId="361" priority="15">
      <formula>H54&gt;0</formula>
    </cfRule>
    <cfRule type="expression" dxfId="360" priority="16">
      <formula>H54&lt;0</formula>
    </cfRule>
  </conditionalFormatting>
  <conditionalFormatting sqref="F63:F64">
    <cfRule type="expression" dxfId="359" priority="13">
      <formula>F63&gt;0</formula>
    </cfRule>
    <cfRule type="expression" dxfId="358" priority="14">
      <formula>F63&lt;0</formula>
    </cfRule>
  </conditionalFormatting>
  <conditionalFormatting sqref="I58:I60">
    <cfRule type="expression" dxfId="357" priority="11">
      <formula>I58&gt;0</formula>
    </cfRule>
    <cfRule type="expression" dxfId="356" priority="12">
      <formula>I58&lt;0</formula>
    </cfRule>
  </conditionalFormatting>
  <conditionalFormatting sqref="I61">
    <cfRule type="expression" dxfId="355" priority="9">
      <formula>I61&gt;0</formula>
    </cfRule>
    <cfRule type="expression" dxfId="354" priority="10">
      <formula>I61&lt;0</formula>
    </cfRule>
  </conditionalFormatting>
  <conditionalFormatting sqref="I62">
    <cfRule type="expression" dxfId="353" priority="7">
      <formula>I62&gt;0</formula>
    </cfRule>
    <cfRule type="expression" dxfId="352" priority="8">
      <formula>I62&lt;0</formula>
    </cfRule>
  </conditionalFormatting>
  <conditionalFormatting sqref="I63:I67">
    <cfRule type="expression" dxfId="351" priority="5">
      <formula>I63&gt;0</formula>
    </cfRule>
    <cfRule type="expression" dxfId="350" priority="6">
      <formula>I63&lt;0</formula>
    </cfRule>
  </conditionalFormatting>
  <conditionalFormatting sqref="I54:I57">
    <cfRule type="expression" dxfId="349" priority="3">
      <formula>I54&gt;0</formula>
    </cfRule>
    <cfRule type="expression" dxfId="348" priority="4">
      <formula>I54&lt;0</formula>
    </cfRule>
  </conditionalFormatting>
  <conditionalFormatting sqref="F65">
    <cfRule type="expression" dxfId="347" priority="1">
      <formula>F65&gt;0</formula>
    </cfRule>
    <cfRule type="expression" dxfId="346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45" priority="11">
      <formula>Q8&gt;0</formula>
    </cfRule>
    <cfRule type="expression" dxfId="344" priority="12">
      <formula>Q8&lt;0</formula>
    </cfRule>
  </conditionalFormatting>
  <conditionalFormatting sqref="Q7">
    <cfRule type="expression" dxfId="343" priority="13">
      <formula>Q7&gt;0</formula>
    </cfRule>
    <cfRule type="expression" dxfId="342" priority="14">
      <formula>Q7&lt;0</formula>
    </cfRule>
  </conditionalFormatting>
  <conditionalFormatting sqref="F22">
    <cfRule type="expression" dxfId="341" priority="9">
      <formula>F22&gt;0</formula>
    </cfRule>
    <cfRule type="expression" dxfId="340" priority="10">
      <formula>F22&lt;0</formula>
    </cfRule>
  </conditionalFormatting>
  <conditionalFormatting sqref="H22">
    <cfRule type="expression" dxfId="339" priority="7">
      <formula>H22&gt;0</formula>
    </cfRule>
    <cfRule type="expression" dxfId="338" priority="8">
      <formula>H22&lt;0</formula>
    </cfRule>
  </conditionalFormatting>
  <conditionalFormatting sqref="F59">
    <cfRule type="expression" dxfId="337" priority="5">
      <formula>F59&gt;0</formula>
    </cfRule>
    <cfRule type="expression" dxfId="336" priority="6">
      <formula>F59&lt;0</formula>
    </cfRule>
  </conditionalFormatting>
  <conditionalFormatting sqref="H59">
    <cfRule type="expression" dxfId="335" priority="3">
      <formula>H59&gt;0</formula>
    </cfRule>
    <cfRule type="expression" dxfId="334" priority="4">
      <formula>H59&lt;0</formula>
    </cfRule>
  </conditionalFormatting>
  <conditionalFormatting sqref="M30">
    <cfRule type="expression" dxfId="333" priority="1">
      <formula>M30&gt;0</formula>
    </cfRule>
    <cfRule type="expression" dxfId="33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31" priority="19">
      <formula>F27&gt;0</formula>
    </cfRule>
    <cfRule type="expression" dxfId="330" priority="20">
      <formula>F27&lt;0</formula>
    </cfRule>
  </conditionalFormatting>
  <conditionalFormatting sqref="F37:F38">
    <cfRule type="expression" dxfId="329" priority="17">
      <formula>F37&gt;0</formula>
    </cfRule>
    <cfRule type="expression" dxfId="328" priority="18">
      <formula>F37&lt;0</formula>
    </cfRule>
  </conditionalFormatting>
  <conditionalFormatting sqref="H27:H32">
    <cfRule type="expression" dxfId="327" priority="15">
      <formula>H27&gt;0</formula>
    </cfRule>
    <cfRule type="expression" dxfId="326" priority="16">
      <formula>H27&lt;0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conditionalFormatting sqref="Q8">
    <cfRule type="expression" dxfId="323" priority="1">
      <formula>Q8&gt;0</formula>
    </cfRule>
    <cfRule type="expression" dxfId="32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21" priority="25">
      <formula>F24&gt;0</formula>
    </cfRule>
    <cfRule type="expression" dxfId="320" priority="26">
      <formula>F24&lt;0</formula>
    </cfRule>
  </conditionalFormatting>
  <conditionalFormatting sqref="H21:H27">
    <cfRule type="expression" dxfId="319" priority="19">
      <formula>H21&gt;0</formula>
    </cfRule>
    <cfRule type="expression" dxfId="318" priority="20">
      <formula>H21&lt;0</formula>
    </cfRule>
  </conditionalFormatting>
  <conditionalFormatting sqref="F21:F23">
    <cfRule type="expression" dxfId="317" priority="5">
      <formula>F21&gt;0</formula>
    </cfRule>
    <cfRule type="expression" dxfId="316" priority="6">
      <formula>F21&lt;0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conditionalFormatting sqref="Q7">
    <cfRule type="expression" dxfId="313" priority="3">
      <formula>Q7&gt;0</formula>
    </cfRule>
    <cfRule type="expression" dxfId="3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11" priority="11">
      <formula>F21&gt;0</formula>
    </cfRule>
    <cfRule type="expression" dxfId="310" priority="12">
      <formula>F21&lt;0</formula>
    </cfRule>
  </conditionalFormatting>
  <conditionalFormatting sqref="H21:H23">
    <cfRule type="expression" dxfId="309" priority="9">
      <formula>H21&gt;0</formula>
    </cfRule>
    <cfRule type="expression" dxfId="308" priority="10">
      <formula>H21&lt;0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03" priority="15">
      <formula>F29&gt;0</formula>
    </cfRule>
    <cfRule type="expression" dxfId="302" priority="16">
      <formula>F29&lt;0</formula>
    </cfRule>
  </conditionalFormatting>
  <conditionalFormatting sqref="F34:F62">
    <cfRule type="expression" dxfId="301" priority="11">
      <formula>F34&gt;0</formula>
    </cfRule>
    <cfRule type="expression" dxfId="300" priority="12">
      <formula>F34&lt;0</formula>
    </cfRule>
  </conditionalFormatting>
  <conditionalFormatting sqref="F34:F62">
    <cfRule type="expression" dxfId="299" priority="13">
      <formula>F34&gt;0</formula>
    </cfRule>
    <cfRule type="expression" dxfId="298" priority="14">
      <formula>F34&lt;0</formula>
    </cfRule>
  </conditionalFormatting>
  <conditionalFormatting sqref="H29:H62">
    <cfRule type="expression" dxfId="297" priority="9">
      <formula>H29&gt;0</formula>
    </cfRule>
    <cfRule type="expression" dxfId="296" priority="10">
      <formula>H29&lt;0</formula>
    </cfRule>
  </conditionalFormatting>
  <conditionalFormatting sqref="F25:F28">
    <cfRule type="expression" dxfId="295" priority="7">
      <formula>F25&gt;0</formula>
    </cfRule>
    <cfRule type="expression" dxfId="294" priority="8">
      <formula>F25&lt;0</formula>
    </cfRule>
  </conditionalFormatting>
  <conditionalFormatting sqref="H25:H28">
    <cfRule type="expression" dxfId="293" priority="5">
      <formula>H25&gt;0</formula>
    </cfRule>
    <cfRule type="expression" dxfId="292" priority="6">
      <formula>H25&lt;0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conditionalFormatting sqref="Q8">
    <cfRule type="expression" dxfId="289" priority="1">
      <formula>Q8&gt;0</formula>
    </cfRule>
    <cfRule type="expression" dxfId="28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7" priority="73">
      <formula>F25&gt;0</formula>
    </cfRule>
    <cfRule type="expression" dxfId="286" priority="74">
      <formula>F25&lt;0</formula>
    </cfRule>
  </conditionalFormatting>
  <conditionalFormatting sqref="F57:F64 F66">
    <cfRule type="expression" dxfId="285" priority="69">
      <formula>F57&gt;0</formula>
    </cfRule>
    <cfRule type="expression" dxfId="284" priority="70">
      <formula>F57&lt;0</formula>
    </cfRule>
  </conditionalFormatting>
  <conditionalFormatting sqref="F57:F64 F66">
    <cfRule type="expression" dxfId="283" priority="71">
      <formula>F57&gt;0</formula>
    </cfRule>
    <cfRule type="expression" dxfId="282" priority="72">
      <formula>F57&lt;0</formula>
    </cfRule>
  </conditionalFormatting>
  <conditionalFormatting sqref="H57:H64 H66">
    <cfRule type="expression" dxfId="281" priority="67">
      <formula>H57&gt;0</formula>
    </cfRule>
    <cfRule type="expression" dxfId="280" priority="68">
      <formula>H57&lt;0</formula>
    </cfRule>
  </conditionalFormatting>
  <conditionalFormatting sqref="Q7">
    <cfRule type="expression" dxfId="279" priority="49">
      <formula>Q7&gt;0</formula>
    </cfRule>
    <cfRule type="expression" dxfId="278" priority="50">
      <formula>Q7&lt;0</formula>
    </cfRule>
  </conditionalFormatting>
  <conditionalFormatting sqref="Q8">
    <cfRule type="expression" dxfId="277" priority="47">
      <formula>Q8&gt;0</formula>
    </cfRule>
    <cfRule type="expression" dxfId="276" priority="48">
      <formula>Q8&lt;0</formula>
    </cfRule>
  </conditionalFormatting>
  <conditionalFormatting sqref="F24">
    <cfRule type="expression" dxfId="275" priority="33">
      <formula>F24&gt;0</formula>
    </cfRule>
    <cfRule type="expression" dxfId="274" priority="34">
      <formula>F24&lt;0</formula>
    </cfRule>
  </conditionalFormatting>
  <conditionalFormatting sqref="H24">
    <cfRule type="expression" dxfId="273" priority="31">
      <formula>H24&gt;0</formula>
    </cfRule>
    <cfRule type="expression" dxfId="272" priority="32">
      <formula>H24&lt;0</formula>
    </cfRule>
  </conditionalFormatting>
  <conditionalFormatting sqref="M67">
    <cfRule type="expression" dxfId="271" priority="29">
      <formula>M67&gt;0</formula>
    </cfRule>
    <cfRule type="expression" dxfId="270" priority="30">
      <formula>M67&lt;0</formula>
    </cfRule>
  </conditionalFormatting>
  <conditionalFormatting sqref="F65">
    <cfRule type="expression" dxfId="269" priority="25">
      <formula>F65&gt;0</formula>
    </cfRule>
    <cfRule type="expression" dxfId="268" priority="26">
      <formula>F65&lt;0</formula>
    </cfRule>
  </conditionalFormatting>
  <conditionalFormatting sqref="F65">
    <cfRule type="expression" dxfId="267" priority="27">
      <formula>F65&gt;0</formula>
    </cfRule>
    <cfRule type="expression" dxfId="266" priority="28">
      <formula>F65&lt;0</formula>
    </cfRule>
  </conditionalFormatting>
  <conditionalFormatting sqref="H65">
    <cfRule type="expression" dxfId="265" priority="23">
      <formula>H65&gt;0</formula>
    </cfRule>
    <cfRule type="expression" dxfId="264" priority="24">
      <formula>H65&lt;0</formula>
    </cfRule>
  </conditionalFormatting>
  <conditionalFormatting sqref="F93:F97 H93:H97 H99:H124 F99:F124">
    <cfRule type="expression" dxfId="263" priority="19">
      <formula>F93&gt;0</formula>
    </cfRule>
    <cfRule type="expression" dxfId="262" priority="20">
      <formula>F93&lt;0</formula>
    </cfRule>
  </conditionalFormatting>
  <conditionalFormatting sqref="F125:F132 F134">
    <cfRule type="expression" dxfId="261" priority="15">
      <formula>F125&gt;0</formula>
    </cfRule>
    <cfRule type="expression" dxfId="260" priority="16">
      <formula>F125&lt;0</formula>
    </cfRule>
  </conditionalFormatting>
  <conditionalFormatting sqref="F125:F132 F134">
    <cfRule type="expression" dxfId="259" priority="17">
      <formula>F125&gt;0</formula>
    </cfRule>
    <cfRule type="expression" dxfId="258" priority="18">
      <formula>F125&lt;0</formula>
    </cfRule>
  </conditionalFormatting>
  <conditionalFormatting sqref="H125:H132 H134">
    <cfRule type="expression" dxfId="257" priority="13">
      <formula>H125&gt;0</formula>
    </cfRule>
    <cfRule type="expression" dxfId="256" priority="14">
      <formula>H125&lt;0</formula>
    </cfRule>
  </conditionalFormatting>
  <conditionalFormatting sqref="F92">
    <cfRule type="expression" dxfId="255" priority="11">
      <formula>F92&gt;0</formula>
    </cfRule>
    <cfRule type="expression" dxfId="254" priority="12">
      <formula>F92&lt;0</formula>
    </cfRule>
  </conditionalFormatting>
  <conditionalFormatting sqref="H92">
    <cfRule type="expression" dxfId="253" priority="9">
      <formula>H92&gt;0</formula>
    </cfRule>
    <cfRule type="expression" dxfId="252" priority="10">
      <formula>H92&lt;0</formula>
    </cfRule>
  </conditionalFormatting>
  <conditionalFormatting sqref="F133">
    <cfRule type="expression" dxfId="251" priority="5">
      <formula>F133&gt;0</formula>
    </cfRule>
    <cfRule type="expression" dxfId="250" priority="6">
      <formula>F133&lt;0</formula>
    </cfRule>
  </conditionalFormatting>
  <conditionalFormatting sqref="F133">
    <cfRule type="expression" dxfId="249" priority="7">
      <formula>F133&gt;0</formula>
    </cfRule>
    <cfRule type="expression" dxfId="248" priority="8">
      <formula>F133&lt;0</formula>
    </cfRule>
  </conditionalFormatting>
  <conditionalFormatting sqref="H133">
    <cfRule type="expression" dxfId="247" priority="3">
      <formula>H133&gt;0</formula>
    </cfRule>
    <cfRule type="expression" dxfId="246" priority="4">
      <formula>H133&lt;0</formula>
    </cfRule>
  </conditionalFormatting>
  <conditionalFormatting sqref="F98 H98">
    <cfRule type="expression" dxfId="245" priority="1">
      <formula>F98&gt;0</formula>
    </cfRule>
    <cfRule type="expression" dxfId="24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43" priority="31">
      <formula>F45&gt;0</formula>
    </cfRule>
    <cfRule type="expression" dxfId="2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41" priority="33">
      <formula>F40&gt;0</formula>
    </cfRule>
    <cfRule type="expression" dxfId="240" priority="34">
      <formula>F40&lt;0</formula>
    </cfRule>
  </conditionalFormatting>
  <conditionalFormatting sqref="F45:F59 F61:F91 F93:F102">
    <cfRule type="expression" dxfId="239" priority="29">
      <formula>F45&gt;0</formula>
    </cfRule>
    <cfRule type="expression" dxfId="238" priority="30">
      <formula>F45&lt;0</formula>
    </cfRule>
  </conditionalFormatting>
  <conditionalFormatting sqref="H40:H59 H61:H91 H93:H102">
    <cfRule type="expression" dxfId="237" priority="27">
      <formula>H40&gt;0</formula>
    </cfRule>
    <cfRule type="expression" dxfId="236" priority="28">
      <formula>H40&lt;0</formula>
    </cfRule>
  </conditionalFormatting>
  <conditionalFormatting sqref="F36:F39">
    <cfRule type="expression" dxfId="235" priority="25">
      <formula>F36&gt;0</formula>
    </cfRule>
    <cfRule type="expression" dxfId="234" priority="26">
      <formula>F36&lt;0</formula>
    </cfRule>
  </conditionalFormatting>
  <conditionalFormatting sqref="H36:H39">
    <cfRule type="expression" dxfId="233" priority="23">
      <formula>H36&gt;0</formula>
    </cfRule>
    <cfRule type="expression" dxfId="232" priority="24">
      <formula>H36&lt;0</formula>
    </cfRule>
  </conditionalFormatting>
  <conditionalFormatting sqref="Q7">
    <cfRule type="expression" dxfId="231" priority="17">
      <formula>Q7&gt;0</formula>
    </cfRule>
    <cfRule type="expression" dxfId="230" priority="18">
      <formula>Q7&lt;0</formula>
    </cfRule>
  </conditionalFormatting>
  <conditionalFormatting sqref="Q8">
    <cfRule type="expression" dxfId="229" priority="15">
      <formula>Q8&gt;0</formula>
    </cfRule>
    <cfRule type="expression" dxfId="228" priority="16">
      <formula>Q8&lt;0</formula>
    </cfRule>
  </conditionalFormatting>
  <conditionalFormatting sqref="Q10">
    <cfRule type="expression" dxfId="227" priority="13">
      <formula>Q10&gt;0</formula>
    </cfRule>
    <cfRule type="expression" dxfId="226" priority="14">
      <formula>Q10&lt;0</formula>
    </cfRule>
  </conditionalFormatting>
  <conditionalFormatting sqref="F60">
    <cfRule type="expression" dxfId="225" priority="11">
      <formula>F60&gt;0</formula>
    </cfRule>
    <cfRule type="expression" dxfId="224" priority="12">
      <formula>F60&lt;0</formula>
    </cfRule>
  </conditionalFormatting>
  <conditionalFormatting sqref="F60">
    <cfRule type="expression" dxfId="223" priority="9">
      <formula>F60&gt;0</formula>
    </cfRule>
    <cfRule type="expression" dxfId="222" priority="10">
      <formula>F60&lt;0</formula>
    </cfRule>
  </conditionalFormatting>
  <conditionalFormatting sqref="H60">
    <cfRule type="expression" dxfId="221" priority="7">
      <formula>H60&gt;0</formula>
    </cfRule>
    <cfRule type="expression" dxfId="220" priority="8">
      <formula>H60&lt;0</formula>
    </cfRule>
  </conditionalFormatting>
  <conditionalFormatting sqref="F92">
    <cfRule type="expression" dxfId="219" priority="5">
      <formula>F92&gt;0</formula>
    </cfRule>
    <cfRule type="expression" dxfId="218" priority="6">
      <formula>F92&lt;0</formula>
    </cfRule>
  </conditionalFormatting>
  <conditionalFormatting sqref="F92">
    <cfRule type="expression" dxfId="217" priority="3">
      <formula>F92&gt;0</formula>
    </cfRule>
    <cfRule type="expression" dxfId="216" priority="4">
      <formula>F92&lt;0</formula>
    </cfRule>
  </conditionalFormatting>
  <conditionalFormatting sqref="H92">
    <cfRule type="expression" dxfId="215" priority="1">
      <formula>H92&gt;0</formula>
    </cfRule>
    <cfRule type="expression" dxfId="2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180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21.465722222222212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14.82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2667.6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3863.8299999999981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-1196.2299999999982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72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H8" s="181">
        <v>100</v>
      </c>
      <c r="I8" s="3">
        <v>14.82</v>
      </c>
      <c r="J8" s="3">
        <v>0</v>
      </c>
      <c r="K8" s="3">
        <f t="shared" si="1"/>
        <v>1482</v>
      </c>
      <c r="O8" s="11" t="s">
        <v>181</v>
      </c>
      <c r="P8" s="33"/>
      <c r="Q8" s="2">
        <f>K17+M17-F17+Q2*Q4</f>
        <v>-1196.2299999999982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-0.30959695431734802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487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SUM(H2:H8)</f>
        <v>680</v>
      </c>
      <c r="I17" s="18"/>
      <c r="J17" s="18"/>
      <c r="K17" s="18">
        <f>SUM(K2:K16)</f>
        <v>13718.53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11571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39" si="9">C37*(E37-D37)</f>
        <v>-1434.58</v>
      </c>
      <c r="G37" s="39">
        <f t="shared" ref="G37:G39" si="10">D37*C37</f>
        <v>5505.78</v>
      </c>
      <c r="H37" s="228">
        <f t="shared" ref="H37:H39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836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16.302000000000003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16.1538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16.005600000000001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15.857400000000002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15.709200000000001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15.561000000000002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15.412800000000001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15.264600000000002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15.116400000000001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14.968200000000001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14.82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14.671799999999999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14.5236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14.375399999999999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14.2272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14.078999999999999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13.9308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13.7826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13.634400000000001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13.4862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13.338000000000001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13" priority="63">
      <formula>F26&gt;0</formula>
    </cfRule>
    <cfRule type="expression" dxfId="212" priority="64">
      <formula>F26&lt;0</formula>
    </cfRule>
  </conditionalFormatting>
  <conditionalFormatting sqref="H26:H28">
    <cfRule type="expression" dxfId="211" priority="61">
      <formula>H26&gt;0</formula>
    </cfRule>
    <cfRule type="expression" dxfId="210" priority="62">
      <formula>H26&lt;0</formula>
    </cfRule>
  </conditionalFormatting>
  <conditionalFormatting sqref="H29:H30">
    <cfRule type="expression" dxfId="209" priority="57">
      <formula>H29&gt;0</formula>
    </cfRule>
    <cfRule type="expression" dxfId="208" priority="58">
      <formula>H29&lt;0</formula>
    </cfRule>
  </conditionalFormatting>
  <conditionalFormatting sqref="H31:H42">
    <cfRule type="expression" dxfId="207" priority="55">
      <formula>H31&gt;0</formula>
    </cfRule>
    <cfRule type="expression" dxfId="206" priority="56">
      <formula>H31&lt;0</formula>
    </cfRule>
  </conditionalFormatting>
  <conditionalFormatting sqref="F21:F24">
    <cfRule type="expression" dxfId="205" priority="53">
      <formula>F21&gt;0</formula>
    </cfRule>
    <cfRule type="expression" dxfId="204" priority="54">
      <formula>F21&lt;0</formula>
    </cfRule>
  </conditionalFormatting>
  <conditionalFormatting sqref="H21:H24">
    <cfRule type="expression" dxfId="203" priority="51">
      <formula>H21&gt;0</formula>
    </cfRule>
    <cfRule type="expression" dxfId="202" priority="52">
      <formula>H21&lt;0</formula>
    </cfRule>
  </conditionalFormatting>
  <conditionalFormatting sqref="F31">
    <cfRule type="expression" dxfId="201" priority="49">
      <formula>F31&gt;0</formula>
    </cfRule>
    <cfRule type="expression" dxfId="200" priority="50">
      <formula>F31&lt;0</formula>
    </cfRule>
  </conditionalFormatting>
  <conditionalFormatting sqref="I25:I27">
    <cfRule type="expression" dxfId="199" priority="47">
      <formula>I25&gt;0</formula>
    </cfRule>
    <cfRule type="expression" dxfId="198" priority="48">
      <formula>I25&lt;0</formula>
    </cfRule>
  </conditionalFormatting>
  <conditionalFormatting sqref="I28">
    <cfRule type="expression" dxfId="197" priority="45">
      <formula>I28&gt;0</formula>
    </cfRule>
    <cfRule type="expression" dxfId="196" priority="46">
      <formula>I28&lt;0</formula>
    </cfRule>
  </conditionalFormatting>
  <conditionalFormatting sqref="I29">
    <cfRule type="expression" dxfId="195" priority="43">
      <formula>I29&gt;0</formula>
    </cfRule>
    <cfRule type="expression" dxfId="194" priority="44">
      <formula>I29&lt;0</formula>
    </cfRule>
  </conditionalFormatting>
  <conditionalFormatting sqref="I30:I33 I35 I38 I40:I42">
    <cfRule type="expression" dxfId="193" priority="41">
      <formula>I30&gt;0</formula>
    </cfRule>
    <cfRule type="expression" dxfId="192" priority="42">
      <formula>I30&lt;0</formula>
    </cfRule>
  </conditionalFormatting>
  <conditionalFormatting sqref="I21:I24">
    <cfRule type="expression" dxfId="191" priority="39">
      <formula>I21&gt;0</formula>
    </cfRule>
    <cfRule type="expression" dxfId="190" priority="40">
      <formula>I21&lt;0</formula>
    </cfRule>
  </conditionalFormatting>
  <conditionalFormatting sqref="F32:F42">
    <cfRule type="expression" dxfId="189" priority="37">
      <formula>F32&gt;0</formula>
    </cfRule>
    <cfRule type="expression" dxfId="188" priority="38">
      <formula>F32&lt;0</formula>
    </cfRule>
  </conditionalFormatting>
  <conditionalFormatting sqref="Q8">
    <cfRule type="expression" dxfId="187" priority="33">
      <formula>Q8&gt;0</formula>
    </cfRule>
    <cfRule type="expression" dxfId="186" priority="34">
      <formula>Q8&lt;0</formula>
    </cfRule>
  </conditionalFormatting>
  <conditionalFormatting sqref="Q7">
    <cfRule type="expression" dxfId="185" priority="35">
      <formula>Q7&gt;0</formula>
    </cfRule>
    <cfRule type="expression" dxfId="184" priority="36">
      <formula>Q7&lt;0</formula>
    </cfRule>
  </conditionalFormatting>
  <conditionalFormatting sqref="F70:F74">
    <cfRule type="expression" dxfId="183" priority="31">
      <formula>F70&gt;0</formula>
    </cfRule>
    <cfRule type="expression" dxfId="182" priority="32">
      <formula>F70&lt;0</formula>
    </cfRule>
  </conditionalFormatting>
  <conditionalFormatting sqref="H70:H72">
    <cfRule type="expression" dxfId="181" priority="29">
      <formula>H70&gt;0</formula>
    </cfRule>
    <cfRule type="expression" dxfId="180" priority="30">
      <formula>H70&lt;0</formula>
    </cfRule>
  </conditionalFormatting>
  <conditionalFormatting sqref="H73">
    <cfRule type="expression" dxfId="179" priority="27">
      <formula>H73&gt;0</formula>
    </cfRule>
    <cfRule type="expression" dxfId="178" priority="28">
      <formula>H73&lt;0</formula>
    </cfRule>
  </conditionalFormatting>
  <conditionalFormatting sqref="H74">
    <cfRule type="expression" dxfId="177" priority="25">
      <formula>H74&gt;0</formula>
    </cfRule>
    <cfRule type="expression" dxfId="176" priority="26">
      <formula>H74&lt;0</formula>
    </cfRule>
  </conditionalFormatting>
  <conditionalFormatting sqref="H75:H79">
    <cfRule type="expression" dxfId="175" priority="23">
      <formula>H75&gt;0</formula>
    </cfRule>
    <cfRule type="expression" dxfId="174" priority="24">
      <formula>H75&lt;0</formula>
    </cfRule>
  </conditionalFormatting>
  <conditionalFormatting sqref="F66:F69">
    <cfRule type="expression" dxfId="173" priority="21">
      <formula>F66&gt;0</formula>
    </cfRule>
    <cfRule type="expression" dxfId="172" priority="22">
      <formula>F66&lt;0</formula>
    </cfRule>
  </conditionalFormatting>
  <conditionalFormatting sqref="H66:H69">
    <cfRule type="expression" dxfId="171" priority="19">
      <formula>H66&gt;0</formula>
    </cfRule>
    <cfRule type="expression" dxfId="170" priority="20">
      <formula>H66&lt;0</formula>
    </cfRule>
  </conditionalFormatting>
  <conditionalFormatting sqref="F75:F76">
    <cfRule type="expression" dxfId="169" priority="17">
      <formula>F75&gt;0</formula>
    </cfRule>
    <cfRule type="expression" dxfId="168" priority="18">
      <formula>F75&lt;0</formula>
    </cfRule>
  </conditionalFormatting>
  <conditionalFormatting sqref="I70:I72">
    <cfRule type="expression" dxfId="167" priority="15">
      <formula>I70&gt;0</formula>
    </cfRule>
    <cfRule type="expression" dxfId="166" priority="16">
      <formula>I70&lt;0</formula>
    </cfRule>
  </conditionalFormatting>
  <conditionalFormatting sqref="I73">
    <cfRule type="expression" dxfId="165" priority="13">
      <formula>I73&gt;0</formula>
    </cfRule>
    <cfRule type="expression" dxfId="164" priority="14">
      <formula>I73&lt;0</formula>
    </cfRule>
  </conditionalFormatting>
  <conditionalFormatting sqref="I74">
    <cfRule type="expression" dxfId="163" priority="11">
      <formula>I74&gt;0</formula>
    </cfRule>
    <cfRule type="expression" dxfId="162" priority="12">
      <formula>I74&lt;0</formula>
    </cfRule>
  </conditionalFormatting>
  <conditionalFormatting sqref="I75:I79">
    <cfRule type="expression" dxfId="161" priority="9">
      <formula>I75&gt;0</formula>
    </cfRule>
    <cfRule type="expression" dxfId="160" priority="10">
      <formula>I75&lt;0</formula>
    </cfRule>
  </conditionalFormatting>
  <conditionalFormatting sqref="I66:I69">
    <cfRule type="expression" dxfId="159" priority="7">
      <formula>I66&gt;0</formula>
    </cfRule>
    <cfRule type="expression" dxfId="158" priority="8">
      <formula>I66&lt;0</formula>
    </cfRule>
  </conditionalFormatting>
  <conditionalFormatting sqref="F77">
    <cfRule type="expression" dxfId="157" priority="5">
      <formula>F77&gt;0</formula>
    </cfRule>
    <cfRule type="expression" dxfId="156" priority="6">
      <formula>F77&lt;0</formula>
    </cfRule>
  </conditionalFormatting>
  <conditionalFormatting sqref="F25">
    <cfRule type="expression" dxfId="155" priority="3">
      <formula>F25&gt;0</formula>
    </cfRule>
    <cfRule type="expression" dxfId="154" priority="4">
      <formula>F25&lt;0</formula>
    </cfRule>
  </conditionalFormatting>
  <conditionalFormatting sqref="H25">
    <cfRule type="expression" dxfId="153" priority="1">
      <formula>H25&gt;0</formula>
    </cfRule>
    <cfRule type="expression" dxfId="15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1" priority="15">
      <formula>F25&gt;0</formula>
    </cfRule>
    <cfRule type="expression" dxfId="150" priority="16">
      <formula>F25&lt;0</formula>
    </cfRule>
  </conditionalFormatting>
  <conditionalFormatting sqref="F32:F70">
    <cfRule type="expression" dxfId="149" priority="11">
      <formula>F32&gt;0</formula>
    </cfRule>
    <cfRule type="expression" dxfId="148" priority="12">
      <formula>F32&lt;0</formula>
    </cfRule>
  </conditionalFormatting>
  <conditionalFormatting sqref="F32:F70">
    <cfRule type="expression" dxfId="147" priority="13">
      <formula>F32&gt;0</formula>
    </cfRule>
    <cfRule type="expression" dxfId="146" priority="14">
      <formula>F32&lt;0</formula>
    </cfRule>
  </conditionalFormatting>
  <conditionalFormatting sqref="H25 H30:H70">
    <cfRule type="expression" dxfId="145" priority="9">
      <formula>H25&gt;0</formula>
    </cfRule>
    <cfRule type="expression" dxfId="144" priority="10">
      <formula>H25&lt;0</formula>
    </cfRule>
  </conditionalFormatting>
  <conditionalFormatting sqref="F26:F29">
    <cfRule type="expression" dxfId="143" priority="7">
      <formula>F26&gt;0</formula>
    </cfRule>
    <cfRule type="expression" dxfId="142" priority="8">
      <formula>F26&lt;0</formula>
    </cfRule>
  </conditionalFormatting>
  <conditionalFormatting sqref="H26:H29">
    <cfRule type="expression" dxfId="141" priority="5">
      <formula>H26&gt;0</formula>
    </cfRule>
    <cfRule type="expression" dxfId="140" priority="6">
      <formula>H26&lt;0</formula>
    </cfRule>
  </conditionalFormatting>
  <conditionalFormatting sqref="Q7">
    <cfRule type="expression" dxfId="139" priority="3">
      <formula>Q7&gt;0</formula>
    </cfRule>
    <cfRule type="expression" dxfId="138" priority="4">
      <formula>Q7&lt;0</formula>
    </cfRule>
  </conditionalFormatting>
  <conditionalFormatting sqref="Q8">
    <cfRule type="expression" dxfId="137" priority="1">
      <formula>Q8&gt;0</formula>
    </cfRule>
    <cfRule type="expression" dxfId="13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5" priority="25">
      <formula>F34&gt;0</formula>
    </cfRule>
    <cfRule type="expression" dxfId="134" priority="26">
      <formula>F34&lt;0</formula>
    </cfRule>
  </conditionalFormatting>
  <conditionalFormatting sqref="H124:H131">
    <cfRule type="expression" dxfId="133" priority="23">
      <formula>H124&gt;0</formula>
    </cfRule>
    <cfRule type="expression" dxfId="132" priority="24">
      <formula>H124&lt;0</formula>
    </cfRule>
  </conditionalFormatting>
  <conditionalFormatting sqref="H132">
    <cfRule type="expression" dxfId="131" priority="21">
      <formula>H132&gt;0</formula>
    </cfRule>
    <cfRule type="expression" dxfId="130" priority="22">
      <formula>H132&lt;0</formula>
    </cfRule>
  </conditionalFormatting>
  <conditionalFormatting sqref="Q8">
    <cfRule type="expression" dxfId="129" priority="11">
      <formula>Q8&gt;0</formula>
    </cfRule>
    <cfRule type="expression" dxfId="128" priority="12">
      <formula>Q8&lt;0</formula>
    </cfRule>
  </conditionalFormatting>
  <conditionalFormatting sqref="Q7">
    <cfRule type="expression" dxfId="127" priority="13">
      <formula>Q7&gt;0</formula>
    </cfRule>
    <cfRule type="expression" dxfId="126" priority="14">
      <formula>Q7&lt;0</formula>
    </cfRule>
  </conditionalFormatting>
  <conditionalFormatting sqref="F36:F39">
    <cfRule type="expression" dxfId="125" priority="9">
      <formula>F36&gt;0</formula>
    </cfRule>
    <cfRule type="expression" dxfId="124" priority="10">
      <formula>F36&lt;0</formula>
    </cfRule>
  </conditionalFormatting>
  <conditionalFormatting sqref="H36:H39">
    <cfRule type="expression" dxfId="123" priority="7">
      <formula>H36&gt;0</formula>
    </cfRule>
    <cfRule type="expression" dxfId="122" priority="8">
      <formula>H36&lt;0</formula>
    </cfRule>
  </conditionalFormatting>
  <conditionalFormatting sqref="K65:K99">
    <cfRule type="expression" dxfId="121" priority="5">
      <formula>K65&gt;0</formula>
    </cfRule>
    <cfRule type="expression" dxfId="120" priority="6">
      <formula>K65&lt;0</formula>
    </cfRule>
  </conditionalFormatting>
  <conditionalFormatting sqref="K72">
    <cfRule type="expression" dxfId="119" priority="3">
      <formula>K72&gt;0</formula>
    </cfRule>
    <cfRule type="expression" dxfId="118" priority="4">
      <formula>K72&lt;0</formula>
    </cfRule>
  </conditionalFormatting>
  <conditionalFormatting sqref="M69">
    <cfRule type="expression" dxfId="117" priority="1">
      <formula>M69&gt;0</formula>
    </cfRule>
    <cfRule type="expression" dxfId="11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78.392800000000008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46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446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5">
        <v>74.78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7478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7839.2800000000007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297.3899999999976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-361.28000000000065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-4.6085865028421054E-2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100</v>
      </c>
      <c r="I25" s="350"/>
      <c r="J25" s="350"/>
      <c r="K25" s="351">
        <f>SumByColor($A$25,K2:K23)</f>
        <v>11676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9" si="2">C30*(E30-D30)</f>
        <v>39.000000000000057</v>
      </c>
      <c r="G30" s="39">
        <f t="shared" ref="G30:G39" si="3">D30*C30</f>
        <v>4094</v>
      </c>
      <c r="H30" s="227">
        <f t="shared" ref="H30:H39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828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>
        <v>50</v>
      </c>
      <c r="B39" s="189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8">
        <f t="shared" si="4"/>
        <v>-6.0245328652631269E-2</v>
      </c>
      <c r="I39" s="198" t="s">
        <v>839</v>
      </c>
      <c r="J39" s="10"/>
      <c r="K39" s="39">
        <v>186</v>
      </c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82.25800000000001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81.510200000000012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80.7624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80.014600000000002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79.266800000000003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78.519000000000005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77.771200000000007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77.023400000000009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76.275599999999997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75.527799999999999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74.78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74.032200000000003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73.284400000000005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72.536599999999993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71.788799999999995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71.040999999999997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70.293199999999999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69.545400000000001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68.797600000000003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68.049800000000005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67.302000000000007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40:I41 H38:H39">
    <cfRule type="expression" dxfId="115" priority="66">
      <formula>F31&gt;0</formula>
    </cfRule>
    <cfRule type="expression" dxfId="114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13" priority="49">
      <formula>F30&gt;0</formula>
    </cfRule>
    <cfRule type="expression" dxfId="112" priority="50">
      <formula>F30&lt;0</formula>
    </cfRule>
  </conditionalFormatting>
  <conditionalFormatting sqref="H30:I30 H43:I43 H47:I47 H31:H33">
    <cfRule type="expression" dxfId="111" priority="47">
      <formula>H30&gt;0</formula>
    </cfRule>
    <cfRule type="expression" dxfId="110" priority="48">
      <formula>H30&lt;0</formula>
    </cfRule>
  </conditionalFormatting>
  <conditionalFormatting sqref="Q8">
    <cfRule type="expression" dxfId="109" priority="41">
      <formula>Q8&gt;0</formula>
    </cfRule>
    <cfRule type="expression" dxfId="108" priority="42">
      <formula>Q8&lt;0</formula>
    </cfRule>
  </conditionalFormatting>
  <conditionalFormatting sqref="Q7">
    <cfRule type="expression" dxfId="107" priority="43">
      <formula>Q7&gt;0</formula>
    </cfRule>
    <cfRule type="expression" dxfId="106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5" priority="29">
      <formula>F115&gt;0</formula>
    </cfRule>
    <cfRule type="expression" dxfId="104" priority="30">
      <formula>F115&lt;0</formula>
    </cfRule>
  </conditionalFormatting>
  <conditionalFormatting sqref="F112:F114">
    <cfRule type="expression" dxfId="103" priority="27">
      <formula>F112&gt;0</formula>
    </cfRule>
    <cfRule type="expression" dxfId="102" priority="28">
      <formula>F112&lt;0</formula>
    </cfRule>
  </conditionalFormatting>
  <conditionalFormatting sqref="H112:I112">
    <cfRule type="expression" dxfId="101" priority="25">
      <formula>H112&gt;0</formula>
    </cfRule>
    <cfRule type="expression" dxfId="100" priority="26">
      <formula>H112&lt;0</formula>
    </cfRule>
  </conditionalFormatting>
  <conditionalFormatting sqref="H113:I113">
    <cfRule type="expression" dxfId="99" priority="23">
      <formula>H113&gt;0</formula>
    </cfRule>
    <cfRule type="expression" dxfId="98" priority="24">
      <formula>H113&lt;0</formula>
    </cfRule>
  </conditionalFormatting>
  <conditionalFormatting sqref="H114:I114">
    <cfRule type="expression" dxfId="97" priority="21">
      <formula>H114&gt;0</formula>
    </cfRule>
    <cfRule type="expression" dxfId="96" priority="22">
      <formula>H114&lt;0</formula>
    </cfRule>
  </conditionalFormatting>
  <conditionalFormatting sqref="F105:F111">
    <cfRule type="expression" dxfId="95" priority="19">
      <formula>F105&gt;0</formula>
    </cfRule>
    <cfRule type="expression" dxfId="94" priority="20">
      <formula>F105&lt;0</formula>
    </cfRule>
  </conditionalFormatting>
  <conditionalFormatting sqref="H105:I111">
    <cfRule type="expression" dxfId="93" priority="17">
      <formula>H105&gt;0</formula>
    </cfRule>
    <cfRule type="expression" dxfId="92" priority="18">
      <formula>H105&lt;0</formula>
    </cfRule>
  </conditionalFormatting>
  <conditionalFormatting sqref="I117 F117:F119">
    <cfRule type="expression" dxfId="91" priority="15">
      <formula>F117&gt;0</formula>
    </cfRule>
    <cfRule type="expression" dxfId="90" priority="16">
      <formula>F117&lt;0</formula>
    </cfRule>
  </conditionalFormatting>
  <conditionalFormatting sqref="F189:F196 H189:H196">
    <cfRule type="expression" dxfId="89" priority="13">
      <formula>F189&gt;0</formula>
    </cfRule>
    <cfRule type="expression" dxfId="88" priority="14">
      <formula>F189&lt;0</formula>
    </cfRule>
  </conditionalFormatting>
  <conditionalFormatting sqref="H202 F202">
    <cfRule type="expression" dxfId="87" priority="11">
      <formula>F202&gt;0</formula>
    </cfRule>
    <cfRule type="expression" dxfId="86" priority="12">
      <formula>F202&lt;0</formula>
    </cfRule>
  </conditionalFormatting>
  <conditionalFormatting sqref="I204">
    <cfRule type="expression" dxfId="85" priority="9">
      <formula>I204&gt;0</formula>
    </cfRule>
    <cfRule type="expression" dxfId="84" priority="10">
      <formula>I204&lt;0</formula>
    </cfRule>
  </conditionalFormatting>
  <conditionalFormatting sqref="H204 F204">
    <cfRule type="expression" dxfId="83" priority="7">
      <formula>F204&gt;0</formula>
    </cfRule>
    <cfRule type="expression" dxfId="82" priority="8">
      <formula>F204&lt;0</formula>
    </cfRule>
  </conditionalFormatting>
  <conditionalFormatting sqref="M54">
    <cfRule type="expression" dxfId="81" priority="5">
      <formula>M54&gt;0</formula>
    </cfRule>
    <cfRule type="expression" dxfId="80" priority="6">
      <formula>M54&lt;0</formula>
    </cfRule>
  </conditionalFormatting>
  <conditionalFormatting sqref="K33:K39">
    <cfRule type="expression" dxfId="79" priority="3">
      <formula>K33&gt;0</formula>
    </cfRule>
    <cfRule type="expression" dxfId="78" priority="4">
      <formula>K33&lt;0</formula>
    </cfRule>
  </conditionalFormatting>
  <conditionalFormatting sqref="Q10">
    <cfRule type="expression" dxfId="77" priority="1">
      <formula>Q10&gt;0</formula>
    </cfRule>
    <cfRule type="expression" dxfId="76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5" priority="5">
      <formula>F21&gt;0</formula>
    </cfRule>
    <cfRule type="expression" dxfId="74" priority="6">
      <formula>F21&lt;0</formula>
    </cfRule>
  </conditionalFormatting>
  <conditionalFormatting sqref="Q8">
    <cfRule type="expression" dxfId="73" priority="1">
      <formula>Q8&gt;0</formula>
    </cfRule>
    <cfRule type="expression" dxfId="72" priority="2">
      <formula>Q8&lt;0</formula>
    </cfRule>
  </conditionalFormatting>
  <conditionalFormatting sqref="Q7">
    <cfRule type="expression" dxfId="71" priority="3">
      <formula>Q7&gt;0</formula>
    </cfRule>
    <cfRule type="expression" dxfId="7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55.208600000000004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8" si="3">H4*I4-J4</f>
        <v>5204.88</v>
      </c>
      <c r="L4" s="72">
        <v>42856</v>
      </c>
      <c r="M4" s="43">
        <v>36</v>
      </c>
      <c r="O4" s="11" t="s">
        <v>66</v>
      </c>
      <c r="Q4" s="54">
        <v>56.56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5656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5520.8600000000006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6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179</v>
      </c>
      <c r="Q7" s="2">
        <f>Q10+Q8</f>
        <v>185.08999999999924</v>
      </c>
      <c r="R7" s="29">
        <v>43076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6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181</v>
      </c>
      <c r="P8" s="33"/>
      <c r="Q8" s="2">
        <f>K18+M18-F18+Q2*Q4</f>
        <v>135.13999999999942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2.447807044554642E-2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H10" s="70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87">
        <v>43045</v>
      </c>
      <c r="C12" s="7">
        <v>100</v>
      </c>
      <c r="D12" s="43">
        <v>50.2</v>
      </c>
      <c r="E12" s="43">
        <v>0</v>
      </c>
      <c r="F12" s="43">
        <f>C12*D12+E12</f>
        <v>5020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450</v>
      </c>
      <c r="I18" s="12"/>
      <c r="J18" s="12"/>
      <c r="K18" s="13">
        <f>SUM(K2:K17)</f>
        <v>24634.43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62.216000000000008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61.650400000000005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61.084800000000008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60.519200000000005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59.953600000000009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59.388000000000005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3" si="20">C48*(E48-D48)</f>
        <v>-1145.4900000000002</v>
      </c>
      <c r="G48" s="39">
        <f t="shared" ref="G48:G53" si="21">D48*C48</f>
        <v>16604.490000000002</v>
      </c>
      <c r="H48" s="227">
        <f t="shared" ref="H48:H53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58.822400000000002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826</v>
      </c>
      <c r="J49" s="39">
        <v>-948</v>
      </c>
      <c r="K49" s="39">
        <v>46.9</v>
      </c>
      <c r="O49" s="81">
        <v>1.03</v>
      </c>
      <c r="P49" s="81">
        <f t="shared" si="16"/>
        <v>58.256800000000005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57.691200000000002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198" t="s">
        <v>841</v>
      </c>
      <c r="J51" s="39">
        <v>-829</v>
      </c>
      <c r="K51" s="39"/>
      <c r="O51" s="81">
        <v>1.01</v>
      </c>
      <c r="P51" s="81">
        <f t="shared" si="16"/>
        <v>57.125600000000006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9">
        <v>43068</v>
      </c>
      <c r="C52" s="7">
        <v>150</v>
      </c>
      <c r="D52" s="43">
        <v>55.765000000000001</v>
      </c>
      <c r="E52" s="39">
        <v>56.34</v>
      </c>
      <c r="F52" s="39">
        <f t="shared" si="20"/>
        <v>86.250000000000426</v>
      </c>
      <c r="G52" s="39">
        <f t="shared" si="21"/>
        <v>8364.75</v>
      </c>
      <c r="H52" s="227">
        <f t="shared" si="22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6"/>
        <v>56.56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9">
        <v>43069</v>
      </c>
      <c r="C53" s="10">
        <v>100</v>
      </c>
      <c r="D53" s="39">
        <v>55.208599999999997</v>
      </c>
      <c r="E53" s="39">
        <v>56.34</v>
      </c>
      <c r="F53" s="39">
        <f t="shared" si="20"/>
        <v>113.14000000000064</v>
      </c>
      <c r="G53" s="39">
        <f t="shared" si="21"/>
        <v>5520.86</v>
      </c>
      <c r="H53" s="227">
        <f t="shared" si="22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6"/>
        <v>55.994399999999999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55.428800000000003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54.863199999999999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54.297600000000003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53.731999999999999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53.166399999999996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52.600800000000007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52.035200000000003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51.469600000000007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50.904000000000003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9" priority="15">
      <formula>F22&gt;0</formula>
    </cfRule>
    <cfRule type="expression" dxfId="68" priority="16">
      <formula>F22&lt;0</formula>
    </cfRule>
  </conditionalFormatting>
  <conditionalFormatting sqref="Q8">
    <cfRule type="expression" dxfId="67" priority="9">
      <formula>Q8&gt;0</formula>
    </cfRule>
    <cfRule type="expression" dxfId="66" priority="10">
      <formula>Q8&lt;0</formula>
    </cfRule>
  </conditionalFormatting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M68">
    <cfRule type="expression" dxfId="63" priority="7">
      <formula>M68&gt;0</formula>
    </cfRule>
    <cfRule type="expression" dxfId="62" priority="8">
      <formula>M68&lt;0</formula>
    </cfRule>
  </conditionalFormatting>
  <conditionalFormatting sqref="J36">
    <cfRule type="expression" dxfId="61" priority="5">
      <formula>J36&gt;0</formula>
    </cfRule>
    <cfRule type="expression" dxfId="60" priority="6">
      <formula>J36&lt;0</formula>
    </cfRule>
  </conditionalFormatting>
  <conditionalFormatting sqref="J37:J49 J50:K64">
    <cfRule type="expression" dxfId="59" priority="3">
      <formula>J37&gt;0</formula>
    </cfRule>
    <cfRule type="expression" dxfId="58" priority="4">
      <formula>J37&lt;0</formula>
    </cfRule>
  </conditionalFormatting>
  <conditionalFormatting sqref="Q10">
    <cfRule type="expression" dxfId="57" priority="1">
      <formula>Q10&gt;0</formula>
    </cfRule>
    <cfRule type="expression" dxfId="56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5" priority="7">
      <formula>F22&gt;0</formula>
    </cfRule>
    <cfRule type="expression" dxfId="54" priority="8">
      <formula>F22&lt;0</formula>
    </cfRule>
  </conditionalFormatting>
  <conditionalFormatting sqref="H22:H26">
    <cfRule type="expression" dxfId="53" priority="5">
      <formula>H22&gt;0</formula>
    </cfRule>
    <cfRule type="expression" dxfId="52" priority="6">
      <formula>H22&lt;0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conditionalFormatting sqref="Q7">
    <cfRule type="expression" dxfId="49" priority="3">
      <formula>Q7&gt;0</formula>
    </cfRule>
    <cfRule type="expression" dxfId="4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7" priority="17">
      <formula>F21&gt;0</formula>
    </cfRule>
    <cfRule type="expression" dxfId="46" priority="18">
      <formula>F21&lt;0</formula>
    </cfRule>
  </conditionalFormatting>
  <conditionalFormatting sqref="H26 H31:H41 H21">
    <cfRule type="expression" dxfId="45" priority="15">
      <formula>H21&gt;0</formula>
    </cfRule>
    <cfRule type="expression" dxfId="44" priority="16">
      <formula>H21&lt;0</formula>
    </cfRule>
  </conditionalFormatting>
  <conditionalFormatting sqref="Q7">
    <cfRule type="expression" dxfId="43" priority="9">
      <formula>Q7&gt;0</formula>
    </cfRule>
    <cfRule type="expression" dxfId="42" priority="10">
      <formula>Q7&lt;0</formula>
    </cfRule>
  </conditionalFormatting>
  <conditionalFormatting sqref="Q8">
    <cfRule type="expression" dxfId="41" priority="7">
      <formula>Q8&gt;0</formula>
    </cfRule>
    <cfRule type="expression" dxfId="40" priority="8">
      <formula>Q8&lt;0</formula>
    </cfRule>
  </conditionalFormatting>
  <conditionalFormatting sqref="F27:F30 F22:F25">
    <cfRule type="expression" dxfId="39" priority="5">
      <formula>F22&gt;0</formula>
    </cfRule>
    <cfRule type="expression" dxfId="38" priority="6">
      <formula>F22&lt;0</formula>
    </cfRule>
  </conditionalFormatting>
  <conditionalFormatting sqref="H27:H30 H22:H25">
    <cfRule type="expression" dxfId="37" priority="3">
      <formula>H22&gt;0</formula>
    </cfRule>
    <cfRule type="expression" dxfId="36" priority="4">
      <formula>H22&lt;0</formula>
    </cfRule>
  </conditionalFormatting>
  <conditionalFormatting sqref="M43">
    <cfRule type="expression" dxfId="35" priority="1">
      <formula>M43&gt;0</formula>
    </cfRule>
    <cfRule type="expression" dxfId="34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3" priority="7">
      <formula>F21&gt;0</formula>
    </cfRule>
    <cfRule type="expression" dxfId="32" priority="8">
      <formula>F21&lt;0</formula>
    </cfRule>
  </conditionalFormatting>
  <conditionalFormatting sqref="H21:H32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1" priority="13">
      <formula>F21&gt;0</formula>
    </cfRule>
    <cfRule type="expression" dxfId="20" priority="14">
      <formula>F21&lt;0</formula>
    </cfRule>
  </conditionalFormatting>
  <conditionalFormatting sqref="F22">
    <cfRule type="expression" dxfId="19" priority="11">
      <formula>F22&gt;0</formula>
    </cfRule>
    <cfRule type="expression" dxfId="18" priority="12">
      <formula>F22&lt;0</formula>
    </cfRule>
  </conditionalFormatting>
  <conditionalFormatting sqref="F23:F30">
    <cfRule type="expression" dxfId="17" priority="9">
      <formula>F23&gt;0</formula>
    </cfRule>
    <cfRule type="expression" dxfId="16" priority="10">
      <formula>F23&lt;0</formula>
    </cfRule>
  </conditionalFormatting>
  <conditionalFormatting sqref="H21:H31">
    <cfRule type="expression" dxfId="15" priority="7">
      <formula>H21&gt;0</formula>
    </cfRule>
    <cfRule type="expression" dxfId="14" priority="8">
      <formula>H21&lt;0</formula>
    </cfRule>
  </conditionalFormatting>
  <conditionalFormatting sqref="F24">
    <cfRule type="expression" dxfId="13" priority="5">
      <formula>F24&gt;0</formula>
    </cfRule>
    <cfRule type="expression" dxfId="12" priority="6">
      <formula>F24&lt;0</formula>
    </cfRule>
  </conditionalFormatting>
  <conditionalFormatting sqref="Q8">
    <cfRule type="expression" dxfId="11" priority="1">
      <formula>Q8&gt;0</formula>
    </cfRule>
    <cfRule type="expression" dxfId="10" priority="2">
      <formula>Q8&lt;0</formula>
    </cfRule>
  </conditionalFormatting>
  <conditionalFormatting sqref="Q7">
    <cfRule type="expression" dxfId="9" priority="3">
      <formula>Q7&gt;0</formula>
    </cfRule>
    <cfRule type="expression" dxfId="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2017-11-30T23:12:07Z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