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3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comments2.xml" ContentType="application/vnd.openxmlformats-officedocument.spreadsheetml.comment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comments3.xml" ContentType="application/vnd.openxmlformats-officedocument.spreadsheetml.comment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0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omments4.xml" ContentType="application/vnd.openxmlformats-officedocument.spreadsheetml.comments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89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60.xml" ContentType="application/vnd.openxmlformats-officedocument.drawing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 activeTab="2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ARNC" sheetId="76" state="hidden" r:id="rId17"/>
    <sheet name="CVS" sheetId="69" r:id="rId18"/>
    <sheet name="MRO" sheetId="25" state="hidden" r:id="rId19"/>
    <sheet name="KR" sheetId="51" state="hidden" r:id="rId20"/>
    <sheet name="F" sheetId="54" state="hidden" r:id="rId21"/>
    <sheet name="JNJ" sheetId="68" state="hidden" r:id="rId22"/>
    <sheet name="CPN" sheetId="7" state="hidden" r:id="rId23"/>
    <sheet name="EW" sheetId="72" state="hidden" r:id="rId24"/>
    <sheet name="NKE" sheetId="50" state="hidden" r:id="rId25"/>
    <sheet name="MOS" sheetId="58" state="hidden" r:id="rId26"/>
    <sheet name="VGK" sheetId="59" state="hidden" r:id="rId27"/>
    <sheet name="MU" sheetId="17" state="hidden" r:id="rId28"/>
    <sheet name="IP" sheetId="44" state="hidden" r:id="rId29"/>
    <sheet name="INTC" sheetId="13" state="hidden" r:id="rId30"/>
    <sheet name="HES" sheetId="10" state="hidden" r:id="rId31"/>
    <sheet name="UNP" sheetId="20" state="hidden" r:id="rId32"/>
    <sheet name="NCLH" sheetId="67" state="hidden" r:id="rId33"/>
    <sheet name="SPY" sheetId="47" state="hidden" r:id="rId34"/>
    <sheet name="SWKS" sheetId="41" state="hidden" r:id="rId35"/>
    <sheet name="CNI" sheetId="42" r:id="rId36"/>
    <sheet name="WFC" sheetId="45" state="hidden" r:id="rId37"/>
    <sheet name="AA" sheetId="3" r:id="rId38"/>
    <sheet name="KATE" sheetId="5" state="hidden" r:id="rId39"/>
    <sheet name="CF" sheetId="61" state="hidden" r:id="rId40"/>
    <sheet name="TGT" sheetId="75" state="hidden" r:id="rId41"/>
    <sheet name="NWL" sheetId="46" state="hidden" r:id="rId42"/>
    <sheet name="KORS" sheetId="16" state="hidden" r:id="rId43"/>
    <sheet name="ALL" sheetId="22" state="hidden" r:id="rId44"/>
    <sheet name="NSC" sheetId="24" state="hidden" r:id="rId45"/>
    <sheet name="AVGO" sheetId="15" state="hidden" r:id="rId46"/>
    <sheet name="UAL" sheetId="52" state="hidden" r:id="rId47"/>
    <sheet name="CAH" sheetId="53" state="hidden" r:id="rId48"/>
    <sheet name="DAL" sheetId="49" state="hidden" r:id="rId49"/>
    <sheet name="TEVA" sheetId="74" state="hidden" r:id="rId50"/>
    <sheet name="DIS" sheetId="34" state="hidden" r:id="rId51"/>
    <sheet name="FTR" sheetId="40" state="hidden" r:id="rId52"/>
    <sheet name="GILD" sheetId="31" state="hidden" r:id="rId53"/>
    <sheet name="WWD" sheetId="28" state="hidden" r:id="rId54"/>
    <sheet name="GIS" sheetId="43" state="hidden" r:id="rId55"/>
    <sheet name="GM" sheetId="29" state="hidden" r:id="rId56"/>
    <sheet name="TMO" sheetId="48" state="hidden" r:id="rId57"/>
    <sheet name="TKR" sheetId="32" state="hidden" r:id="rId58"/>
    <sheet name="UTX" sheetId="30" state="hidden" r:id="rId59"/>
    <sheet name="UNH" sheetId="26" state="hidden" r:id="rId60"/>
  </sheets>
  <functionGroups builtInGroupCount="18"/>
  <definedNames>
    <definedName name="_xlnm._FilterDatabase" localSheetId="0" hidden="1">ACTIVE!$E$1:$M$26</definedName>
    <definedName name="hp?s_AA_Historical_Prices_1" localSheetId="37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3">ALL!$X$1:$AD$69</definedName>
    <definedName name="hp?s_AOBC_Historical_Prices" localSheetId="11">AOBC!$W$1:$AC$68</definedName>
    <definedName name="hp?s_AVGO" localSheetId="45">AVGO!$W$1:$AC$69</definedName>
    <definedName name="hp?s_AXP_Historical_Prices" localSheetId="7">AXP!$W$1:$AC$70</definedName>
    <definedName name="hp?s_BIIB" localSheetId="3">BIIB!$W$1:$AC$68</definedName>
    <definedName name="hp?s_CAH" localSheetId="47">CAH!$W$1:$AC$69</definedName>
    <definedName name="hp?s_cce" localSheetId="13">CCE!$W$1:$AC$68</definedName>
    <definedName name="hp?s_CNI" localSheetId="35">CNI!$W$1:$AC$69</definedName>
    <definedName name="hp?s_CPN_Historical_Prices" localSheetId="22">CPN!$W$1:$AC$68</definedName>
    <definedName name="hp?s_cvs" localSheetId="17">CVS!$W$1:$AC$69</definedName>
    <definedName name="hp?s_DAL" localSheetId="48">DAL!$W$1:$AC$69</definedName>
    <definedName name="hp?s_dg" localSheetId="8">DG!$W$1:$AC$68</definedName>
    <definedName name="hp?s_DIS" localSheetId="13">CCE!#REF!</definedName>
    <definedName name="hp?s_DIS" localSheetId="50">DIS!$W$1:$AC$68</definedName>
    <definedName name="hp?s_DIS" localSheetId="51">FTR!#REF!</definedName>
    <definedName name="hp?s_ew_Historical_Prices" localSheetId="23">EW!$W$1:$AC$68</definedName>
    <definedName name="hp?s_foxa" localSheetId="10">FOXA!$W$1:$AC$69</definedName>
    <definedName name="hp?s_FTR" localSheetId="51">FTR!$W$1:$AC$69</definedName>
    <definedName name="hp?s_GILD" localSheetId="52">GILD!$W$1:$AC$69</definedName>
    <definedName name="hp?s_GIS" localSheetId="54">GIS!$X$1:$AD$69</definedName>
    <definedName name="hp?s_GM" localSheetId="55">GM!$W$1:$AC$69</definedName>
    <definedName name="hp?s_HES" localSheetId="30">HES!$W$1:$AC$69</definedName>
    <definedName name="hp?s_INTC_Historical_Prices" localSheetId="29">INTC!$W$1:$AC$69</definedName>
    <definedName name="hp?s_IP" localSheetId="28">IP!$W$1:$AC$69</definedName>
    <definedName name="hp?s_jnj" localSheetId="21">JNJ!$W$1:$AC$69</definedName>
    <definedName name="hp?s_KATE" localSheetId="38">KATE!$W$1:$AC$68</definedName>
    <definedName name="hp?s_KORS" localSheetId="42">KORS!$W$1:$AC$68</definedName>
    <definedName name="hp?s_KR" localSheetId="19">KR!$W$1:$AC$69</definedName>
    <definedName name="hp?s_LUV" localSheetId="12">LUV!$W$1:$AC$69</definedName>
    <definedName name="hp?s_MOS_Historical_Prices" localSheetId="25">MOS!$W$1:$AC$69</definedName>
    <definedName name="hp?s_MRO" localSheetId="18">MRO!$W$1:$AC$69</definedName>
    <definedName name="hp?s_MU" localSheetId="27">MU!$W$1:$AC$68</definedName>
    <definedName name="hp?s_MYL" localSheetId="4">MYL!$W$1:$AC$68</definedName>
    <definedName name="hp?s_nclh" localSheetId="32">NCLH!$W$1:$AC$68</definedName>
    <definedName name="hp?s_nke" localSheetId="24">NKE!$W$1:$AC$69</definedName>
    <definedName name="hp?s_NSC" localSheetId="44">NSC!$W$1:$AC$69</definedName>
    <definedName name="hp?s_NWL" localSheetId="41">NWL!$W$1:$AC$69</definedName>
    <definedName name="hp?s_pinc" localSheetId="9">PINC!$W$1:$AC$68</definedName>
    <definedName name="hp?s_SIG" localSheetId="5">SIG!$W$1:$AC$69</definedName>
    <definedName name="hp?s_SPY_Historical_Prices" localSheetId="33">SPY!$W$1:$AC$69</definedName>
    <definedName name="hp?s_SWKS" localSheetId="34">SWKS!$W$1:$AC$69</definedName>
    <definedName name="hp?s_tgt" localSheetId="40">TGT!$W$1:$AC$69</definedName>
    <definedName name="hp?s_TKR" localSheetId="57">TKR!$W$1:$AC$69</definedName>
    <definedName name="hp?s_tmo" localSheetId="56">TMO!$W$1:$AC$69</definedName>
    <definedName name="hp?s_ual" localSheetId="46">UAL!$W$1:$AC$68</definedName>
    <definedName name="hp?s_UNH" localSheetId="59">UNH!$W$1:$AC$69</definedName>
    <definedName name="hp?s_UNP" localSheetId="31">UNP!$W$1:$AC$69</definedName>
    <definedName name="hp?s_UTX" localSheetId="58">UTX!$W$1:$AC$69</definedName>
    <definedName name="hp?s_vgk" localSheetId="26">VGK!$W$1:$AC$69</definedName>
    <definedName name="hp?s_WFC" localSheetId="36">WFC!$W$1:$AC$69</definedName>
    <definedName name="hp?s_WWD" localSheetId="53">WWD!$W$1:$AC$69</definedName>
    <definedName name="PL" localSheetId="37">AA!$Q$7</definedName>
    <definedName name="PL" localSheetId="15">#REF!</definedName>
    <definedName name="PL" localSheetId="11">#REF!</definedName>
    <definedName name="PL" localSheetId="16">#REF!</definedName>
    <definedName name="PL" localSheetId="7">#REF!</definedName>
    <definedName name="PL" localSheetId="14">#REF!</definedName>
    <definedName name="PL" localSheetId="47">#REF!</definedName>
    <definedName name="PL" localSheetId="39">#REF!</definedName>
    <definedName name="PL" localSheetId="17">#REF!</definedName>
    <definedName name="PL" localSheetId="8">#REF!</definedName>
    <definedName name="PL" localSheetId="23">#REF!</definedName>
    <definedName name="PL" localSheetId="20">#REF!</definedName>
    <definedName name="PL" localSheetId="10">#REF!</definedName>
    <definedName name="PL" localSheetId="21">#REF!</definedName>
    <definedName name="PL" localSheetId="19">#REF!</definedName>
    <definedName name="PL" localSheetId="12">#REF!</definedName>
    <definedName name="PL" localSheetId="25">#REF!</definedName>
    <definedName name="PL" localSheetId="4">#REF!</definedName>
    <definedName name="PL" localSheetId="32">NCLH!$Q$7</definedName>
    <definedName name="PL" localSheetId="24">#REF!</definedName>
    <definedName name="PL" localSheetId="9">PINC!$Q$7</definedName>
    <definedName name="PL" localSheetId="33">SPY!$Q$7</definedName>
    <definedName name="PL" localSheetId="34">SWKS!$Q$7</definedName>
    <definedName name="PL" localSheetId="40">#REF!</definedName>
    <definedName name="PL" localSheetId="46">#REF!</definedName>
    <definedName name="PL" localSheetId="26">#REF!</definedName>
    <definedName name="PL" localSheetId="36">WFC!$Q$7</definedName>
    <definedName name="q?s_aa_ql_1" localSheetId="37">AA!$T$40:$U$55</definedName>
    <definedName name="q?s_AAPL" localSheetId="6">AAPL!$T$40:$U$55</definedName>
    <definedName name="q?s_AKAM" localSheetId="15">AKAM!$T$43:$U$58</definedName>
    <definedName name="q?s_ALL" localSheetId="43">ALL!$T$40:$U$55</definedName>
    <definedName name="q?s_AVGO" localSheetId="45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7">CAH!$T$43:$U$58</definedName>
    <definedName name="q?s_cce" localSheetId="13">CCE!$T$43:$U$58</definedName>
    <definedName name="q?s_CF" localSheetId="39">CF!$T$56:$U$71</definedName>
    <definedName name="q?s_CNI" localSheetId="35">CNI!$T$43:$U$58</definedName>
    <definedName name="q?s_CPN" localSheetId="22">CPN!$T$43:$U$58</definedName>
    <definedName name="q?s_cvs" localSheetId="17">CVS!$T$43:$U$58</definedName>
    <definedName name="q?s_DAL" localSheetId="48">DAL!$T$43:$U$58</definedName>
    <definedName name="q?s_dg" localSheetId="8">DG!$T$43:$U$58</definedName>
    <definedName name="q?s_DIS" localSheetId="50">DIS!$T$43:$U$58</definedName>
    <definedName name="q?s_ew" localSheetId="23">EW!$T$43:$U$58</definedName>
    <definedName name="q?s_F" localSheetId="20">F!$T$43:$U$58</definedName>
    <definedName name="q?s_foxa" localSheetId="10">FOXA!$T$43:$U$58</definedName>
    <definedName name="q?s_FTR" localSheetId="51">FTR!$T$43:$U$58</definedName>
    <definedName name="q?s_GILD" localSheetId="52">GILD!$T$43:$U$58</definedName>
    <definedName name="q?s_GIS_1" localSheetId="54">GIS!$T$43:$U$58</definedName>
    <definedName name="q?s_GM" localSheetId="55">GM!$T$43:$U$58</definedName>
    <definedName name="q?s_HES" localSheetId="30">HES!$T$43:$U$58</definedName>
    <definedName name="q?s_INTC" localSheetId="29">INTC!$T$43:$U$58</definedName>
    <definedName name="q?s_IP" localSheetId="28">IP!$T$43:$U$58</definedName>
    <definedName name="q?s_JNJ" localSheetId="21">JNJ!$T$43:$U$58</definedName>
    <definedName name="q?s_KATE" localSheetId="38">KATE!$T$43:$U$58</definedName>
    <definedName name="q?s_KORS" localSheetId="42">KORS!$T$43:$U$58</definedName>
    <definedName name="q?s_KR" localSheetId="19">KR!$T$43:$U$58</definedName>
    <definedName name="q?s_luv_ql_1" localSheetId="12">LUV!$T$43:$U$58</definedName>
    <definedName name="q?s_MOS" localSheetId="25">MOS!$T$43:$U$58</definedName>
    <definedName name="q?s_mro" localSheetId="18">MRO!$T$43:$U$58</definedName>
    <definedName name="q?s_MU" localSheetId="27">MU!$T$43:$U$58</definedName>
    <definedName name="q?s_MYL" localSheetId="4">MYL!$T$43:$U$58</definedName>
    <definedName name="q?s_nclh" localSheetId="32">NCLH!$T$40:$U$55</definedName>
    <definedName name="q?s_NKE" localSheetId="24">NKE!$T$43:$U$58</definedName>
    <definedName name="q?s_nsc" localSheetId="44">NSC!$T$43:$U$58</definedName>
    <definedName name="q?s_NSC" localSheetId="31">UNP!$T$43:$U$58</definedName>
    <definedName name="q?s_NWL" localSheetId="41">NWL!$T$43:$U$58</definedName>
    <definedName name="q?s_pinc" localSheetId="9">PINC!$T$40:$U$55</definedName>
    <definedName name="q?s_SIG" localSheetId="5">SIG!$T$40:$U$55</definedName>
    <definedName name="q?s_SPY" localSheetId="33">SPY!$T$40:$U$53</definedName>
    <definedName name="q?s_swhc" localSheetId="11">AOBC!$T$43:$U$58</definedName>
    <definedName name="q?s_SWKS" localSheetId="34">SWKS!$T$40:$U$55</definedName>
    <definedName name="q?s_teva" localSheetId="49">TEVA!$T$43:$U$58</definedName>
    <definedName name="q?s_tgt" localSheetId="40">TGT!$T$43:$U$58</definedName>
    <definedName name="q?s_TKR" localSheetId="57">TKR!$T$43:$U$58</definedName>
    <definedName name="q?s_tmo" localSheetId="56">TMO!$T$43:$U$58</definedName>
    <definedName name="q?s_UAL" localSheetId="46">UAL!$T$43:$U$58</definedName>
    <definedName name="q?s_UNH" localSheetId="59">UNH!$T$43:$U$58</definedName>
    <definedName name="q?s_UTX" localSheetId="58">UTX!$T$43:$U$58</definedName>
    <definedName name="q?s_vgk" localSheetId="26">VGK!$T$43:$U$56</definedName>
    <definedName name="q?s_WFC" localSheetId="36">WFC!$T$43:$U$58</definedName>
    <definedName name="q?s_WWD" localSheetId="53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53" i="35" l="1"/>
  <c r="N55" i="35"/>
  <c r="N50" i="35"/>
  <c r="N51" i="35"/>
  <c r="N27" i="35"/>
  <c r="N26" i="35"/>
  <c r="N58" i="35"/>
  <c r="N25" i="35"/>
  <c r="N24" i="35"/>
  <c r="N20" i="35"/>
  <c r="N48" i="35"/>
  <c r="N18" i="35"/>
  <c r="N12" i="35"/>
  <c r="N52" i="35"/>
  <c r="N8" i="35"/>
  <c r="N42" i="35"/>
  <c r="N5" i="35"/>
  <c r="N33" i="35"/>
  <c r="N43" i="35"/>
  <c r="N49" i="35"/>
  <c r="N14" i="35"/>
  <c r="N32" i="35"/>
  <c r="N2" i="35"/>
  <c r="N57" i="35"/>
  <c r="N15" i="35"/>
  <c r="N47" i="35"/>
  <c r="N46" i="35"/>
  <c r="N40" i="35"/>
  <c r="N54" i="35"/>
  <c r="N28" i="35"/>
  <c r="N29" i="35"/>
  <c r="N30" i="35"/>
  <c r="N38" i="35"/>
  <c r="N56" i="35"/>
  <c r="N36" i="35"/>
  <c r="N41" i="35"/>
  <c r="N21" i="35"/>
  <c r="N16" i="35"/>
  <c r="N31" i="35"/>
  <c r="N22" i="35"/>
  <c r="N34" i="35"/>
  <c r="N37" i="35"/>
  <c r="N17" i="35"/>
  <c r="N7" i="35"/>
  <c r="N4" i="35"/>
  <c r="N11" i="35"/>
  <c r="N13" i="35"/>
  <c r="N35" i="35"/>
  <c r="N6" i="35"/>
  <c r="N23" i="35"/>
  <c r="N44" i="35"/>
  <c r="N19" i="35"/>
  <c r="N9" i="35"/>
  <c r="N3" i="35"/>
  <c r="N45" i="35"/>
  <c r="N39" i="35"/>
  <c r="N10" i="35"/>
  <c r="F55" i="25"/>
  <c r="H55" i="25"/>
  <c r="G55" i="25"/>
  <c r="F28" i="25"/>
  <c r="F257" i="7"/>
  <c r="H257" i="7"/>
  <c r="G257" i="7"/>
  <c r="F110" i="7"/>
  <c r="D403" i="38"/>
  <c r="E403" i="38"/>
  <c r="G403" i="38"/>
  <c r="H403" i="38"/>
  <c r="K403" i="38"/>
  <c r="L403" i="38"/>
  <c r="M403" i="38"/>
  <c r="T403" i="38" s="1"/>
  <c r="N403" i="38"/>
  <c r="R403" i="38"/>
  <c r="O403" i="38" l="1"/>
  <c r="F37" i="61"/>
  <c r="H37" i="61"/>
  <c r="G37" i="61"/>
  <c r="H48" i="70"/>
  <c r="G48" i="70"/>
  <c r="F48" i="70"/>
  <c r="D402" i="38"/>
  <c r="E402" i="38"/>
  <c r="G402" i="38"/>
  <c r="H402" i="38"/>
  <c r="K402" i="38"/>
  <c r="L402" i="38" s="1"/>
  <c r="M402" i="38"/>
  <c r="T402" i="38" s="1"/>
  <c r="R402" i="38"/>
  <c r="N402" i="38" l="1"/>
  <c r="O402" i="38"/>
  <c r="H25" i="74"/>
  <c r="G25" i="74"/>
  <c r="F25" i="74"/>
  <c r="F4" i="74"/>
  <c r="F2" i="76"/>
  <c r="F18" i="76" s="1"/>
  <c r="AE69" i="76"/>
  <c r="AE68" i="76"/>
  <c r="AE67" i="76"/>
  <c r="AE66" i="76"/>
  <c r="AE65" i="76"/>
  <c r="AE64" i="76"/>
  <c r="AE63" i="76"/>
  <c r="AE62" i="76"/>
  <c r="AE61" i="76"/>
  <c r="P61" i="76"/>
  <c r="AE60" i="76"/>
  <c r="P60" i="76"/>
  <c r="AE59" i="76"/>
  <c r="P59" i="76"/>
  <c r="AE58" i="76"/>
  <c r="P58" i="76"/>
  <c r="AE57" i="76"/>
  <c r="P57" i="76"/>
  <c r="AE56" i="76"/>
  <c r="P56" i="76"/>
  <c r="AE55" i="76"/>
  <c r="P55" i="76"/>
  <c r="AE54" i="76"/>
  <c r="P54" i="76"/>
  <c r="AE53" i="76"/>
  <c r="P53" i="76"/>
  <c r="AE52" i="76"/>
  <c r="P52" i="76"/>
  <c r="AE51" i="76"/>
  <c r="P51" i="76"/>
  <c r="AE50" i="76"/>
  <c r="P50" i="76"/>
  <c r="AE49" i="76"/>
  <c r="P49" i="76"/>
  <c r="AE48" i="76"/>
  <c r="P48" i="76"/>
  <c r="AE47" i="76"/>
  <c r="P47" i="76"/>
  <c r="AE46" i="76"/>
  <c r="P46" i="76"/>
  <c r="AE45" i="76"/>
  <c r="P45" i="76"/>
  <c r="AE44" i="76"/>
  <c r="P44" i="76"/>
  <c r="AE43" i="76"/>
  <c r="P43" i="76"/>
  <c r="AE42" i="76"/>
  <c r="P42" i="76"/>
  <c r="AE41" i="76"/>
  <c r="P41" i="76"/>
  <c r="AE40" i="76"/>
  <c r="AE39" i="76"/>
  <c r="AE38" i="76"/>
  <c r="AE37" i="76"/>
  <c r="AE36" i="76"/>
  <c r="AE35" i="76"/>
  <c r="AE34" i="76"/>
  <c r="AE33" i="76"/>
  <c r="AE32" i="76"/>
  <c r="AE31" i="76"/>
  <c r="AE30" i="76"/>
  <c r="AE29" i="76"/>
  <c r="AE28" i="76"/>
  <c r="AE27" i="76"/>
  <c r="AE26" i="76"/>
  <c r="AE25" i="76"/>
  <c r="H25" i="76"/>
  <c r="G25" i="76"/>
  <c r="F25" i="76"/>
  <c r="AE24" i="76"/>
  <c r="AE23" i="76"/>
  <c r="AE22" i="76"/>
  <c r="AE21" i="76"/>
  <c r="AE20" i="76"/>
  <c r="AE19" i="76"/>
  <c r="AE18" i="76"/>
  <c r="M18" i="76"/>
  <c r="H18" i="76"/>
  <c r="C18" i="76"/>
  <c r="AE17" i="76"/>
  <c r="AE16" i="76"/>
  <c r="AE15" i="76"/>
  <c r="AE14" i="76"/>
  <c r="AE13" i="76"/>
  <c r="AE12" i="76"/>
  <c r="AE11" i="76"/>
  <c r="Q11" i="76"/>
  <c r="AE10" i="76"/>
  <c r="AE9" i="76"/>
  <c r="AE8" i="76"/>
  <c r="AE7" i="76"/>
  <c r="AE6" i="76"/>
  <c r="AE5" i="76"/>
  <c r="AE4" i="76"/>
  <c r="AE3" i="76"/>
  <c r="AE2" i="76"/>
  <c r="K18" i="76"/>
  <c r="K19" i="76"/>
  <c r="F19" i="76"/>
  <c r="H19" i="76"/>
  <c r="M19" i="76"/>
  <c r="C19" i="76"/>
  <c r="Q2" i="76" l="1"/>
  <c r="Q5" i="76" s="1"/>
  <c r="Q8" i="76"/>
  <c r="Q7" i="76" s="1"/>
  <c r="G398" i="38"/>
  <c r="G399" i="38"/>
  <c r="G400" i="38"/>
  <c r="G401" i="38"/>
  <c r="D400" i="38"/>
  <c r="D401" i="38"/>
  <c r="E401" i="38"/>
  <c r="H401" i="38"/>
  <c r="K401" i="38"/>
  <c r="L401" i="38" s="1"/>
  <c r="M401" i="38"/>
  <c r="T401" i="38" s="1"/>
  <c r="R401" i="38"/>
  <c r="Q3" i="76" l="1"/>
  <c r="Q6" i="76" s="1"/>
  <c r="Q9" i="76"/>
  <c r="O401" i="38"/>
  <c r="N401" i="38"/>
  <c r="F48" i="69"/>
  <c r="H48" i="69"/>
  <c r="G48" i="69"/>
  <c r="F54" i="25" l="1"/>
  <c r="H54" i="25"/>
  <c r="G54" i="25"/>
  <c r="F27" i="25"/>
  <c r="E400" i="38"/>
  <c r="H400" i="38"/>
  <c r="K400" i="38"/>
  <c r="L400" i="38" s="1"/>
  <c r="M400" i="38"/>
  <c r="T400" i="38" s="1"/>
  <c r="R400" i="38"/>
  <c r="N400" i="38" l="1"/>
  <c r="O400" i="38"/>
  <c r="D399" i="38"/>
  <c r="E399" i="38"/>
  <c r="H399" i="38"/>
  <c r="K399" i="38"/>
  <c r="L399" i="38" s="1"/>
  <c r="M399" i="38"/>
  <c r="T399" i="38" s="1"/>
  <c r="R399" i="38"/>
  <c r="F256" i="7"/>
  <c r="H256" i="7"/>
  <c r="G256" i="7"/>
  <c r="K97" i="7"/>
  <c r="N399" i="38" l="1"/>
  <c r="O399" i="38"/>
  <c r="F130" i="31"/>
  <c r="G130" i="31"/>
  <c r="H130" i="31"/>
  <c r="F36" i="61"/>
  <c r="G36" i="61"/>
  <c r="H36" i="61"/>
  <c r="F47" i="70"/>
  <c r="H47" i="70"/>
  <c r="F31" i="58" l="1"/>
  <c r="H31" i="58"/>
  <c r="G31" i="58"/>
  <c r="F4" i="58"/>
  <c r="F38" i="45"/>
  <c r="G38" i="45"/>
  <c r="H38" i="45"/>
  <c r="F4" i="45"/>
  <c r="F55" i="17"/>
  <c r="H55" i="17"/>
  <c r="G55" i="17"/>
  <c r="L55" i="17" s="1"/>
  <c r="F7" i="17"/>
  <c r="G392" i="38"/>
  <c r="G393" i="38"/>
  <c r="G394" i="38"/>
  <c r="G395" i="38"/>
  <c r="G396" i="38"/>
  <c r="G397" i="38"/>
  <c r="D395" i="38"/>
  <c r="D396" i="38"/>
  <c r="D397" i="38"/>
  <c r="D398" i="38"/>
  <c r="E398" i="38"/>
  <c r="H398" i="38"/>
  <c r="K398" i="38"/>
  <c r="L398" i="38" s="1"/>
  <c r="M398" i="38"/>
  <c r="N398" i="38" s="1"/>
  <c r="R398" i="38"/>
  <c r="O398" i="38" l="1"/>
  <c r="T398" i="38"/>
  <c r="E397" i="38"/>
  <c r="H397" i="38"/>
  <c r="K397" i="38"/>
  <c r="L397" i="38" s="1"/>
  <c r="M397" i="38"/>
  <c r="T397" i="38" s="1"/>
  <c r="R397" i="38"/>
  <c r="F54" i="17"/>
  <c r="H54" i="17"/>
  <c r="G54" i="17"/>
  <c r="L54" i="17" s="1"/>
  <c r="F6" i="17"/>
  <c r="O397" i="38" l="1"/>
  <c r="N397" i="38"/>
  <c r="F53" i="17"/>
  <c r="G53" i="17"/>
  <c r="H53" i="17"/>
  <c r="L53" i="17"/>
  <c r="F255" i="7"/>
  <c r="H255" i="7"/>
  <c r="G255" i="7"/>
  <c r="F109" i="7"/>
  <c r="E396" i="38"/>
  <c r="H396" i="38"/>
  <c r="K396" i="38"/>
  <c r="L396" i="38" s="1"/>
  <c r="M396" i="38"/>
  <c r="T396" i="38" s="1"/>
  <c r="R396" i="38"/>
  <c r="N396" i="38" l="1"/>
  <c r="O396" i="38"/>
  <c r="E395" i="38" l="1"/>
  <c r="H395" i="38"/>
  <c r="K395" i="38"/>
  <c r="L395" i="38" s="1"/>
  <c r="M395" i="38"/>
  <c r="N395" i="38" s="1"/>
  <c r="R395" i="38"/>
  <c r="F37" i="43"/>
  <c r="H37" i="43"/>
  <c r="G37" i="43"/>
  <c r="F5" i="43"/>
  <c r="G47" i="70"/>
  <c r="K8" i="70"/>
  <c r="H18" i="70"/>
  <c r="C18" i="69"/>
  <c r="O395" i="38" l="1"/>
  <c r="T395" i="38"/>
  <c r="D394" i="38"/>
  <c r="E394" i="38"/>
  <c r="H394" i="38"/>
  <c r="K394" i="38"/>
  <c r="L394" i="38" s="1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L393" i="38" s="1"/>
  <c r="M393" i="38"/>
  <c r="T393" i="38" s="1"/>
  <c r="R393" i="38"/>
  <c r="N393" i="38" l="1"/>
  <c r="O394" i="38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L392" i="38" s="1"/>
  <c r="M392" i="38"/>
  <c r="T392" i="38" s="1"/>
  <c r="R392" i="38"/>
  <c r="F7" i="61"/>
  <c r="K6" i="70"/>
  <c r="K5" i="70"/>
  <c r="N392" i="38" l="1"/>
  <c r="O392" i="38"/>
  <c r="E391" i="38"/>
  <c r="H391" i="38"/>
  <c r="K391" i="38"/>
  <c r="L391" i="38" s="1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L390" i="38" s="1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N389" i="38" l="1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L52" i="17" s="1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L51" i="17" s="1"/>
  <c r="H51" i="17"/>
  <c r="F5" i="17"/>
  <c r="N386" i="38" l="1"/>
  <c r="E385" i="38"/>
  <c r="H385" i="38"/>
  <c r="K385" i="38"/>
  <c r="L385" i="38" s="1"/>
  <c r="O385" i="38" s="1"/>
  <c r="M385" i="38"/>
  <c r="T385" i="38" s="1"/>
  <c r="R385" i="38"/>
  <c r="F50" i="17"/>
  <c r="G50" i="17"/>
  <c r="L50" i="17" s="1"/>
  <c r="H50" i="17"/>
  <c r="N385" i="38" l="1"/>
  <c r="D384" i="38"/>
  <c r="E384" i="38"/>
  <c r="H384" i="38"/>
  <c r="K384" i="38"/>
  <c r="L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O384" i="38" l="1"/>
  <c r="N383" i="38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R381" i="38"/>
  <c r="F67" i="40"/>
  <c r="G67" i="40"/>
  <c r="H67" i="40"/>
  <c r="F17" i="40"/>
  <c r="F30" i="58"/>
  <c r="G30" i="58"/>
  <c r="H30" i="58"/>
  <c r="N381" i="38" l="1"/>
  <c r="O381" i="38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L49" i="17" s="1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L48" i="17" s="1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L47" i="17" s="1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L46" i="17" s="1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L45" i="17" s="1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L44" i="17" s="1"/>
  <c r="H44" i="17"/>
  <c r="F44" i="51"/>
  <c r="G44" i="51"/>
  <c r="H44" i="51"/>
  <c r="F11" i="51"/>
  <c r="F10" i="51"/>
  <c r="F9" i="51"/>
  <c r="F93" i="68"/>
  <c r="H93" i="68"/>
  <c r="M93" i="68"/>
  <c r="C93" i="68"/>
  <c r="K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L43" i="17" s="1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E67" i="74"/>
  <c r="AE66" i="74"/>
  <c r="AE65" i="74"/>
  <c r="AE64" i="74"/>
  <c r="AE63" i="74"/>
  <c r="P63" i="74"/>
  <c r="AE62" i="74"/>
  <c r="P62" i="74"/>
  <c r="AE61" i="74"/>
  <c r="P61" i="74"/>
  <c r="AE60" i="74"/>
  <c r="P60" i="74"/>
  <c r="AE59" i="74"/>
  <c r="P59" i="74"/>
  <c r="AE58" i="74"/>
  <c r="P58" i="74"/>
  <c r="AE57" i="74"/>
  <c r="P57" i="74"/>
  <c r="AE56" i="74"/>
  <c r="P56" i="74"/>
  <c r="AE55" i="74"/>
  <c r="P55" i="74"/>
  <c r="AE54" i="74"/>
  <c r="P54" i="74"/>
  <c r="AE53" i="74"/>
  <c r="P53" i="74"/>
  <c r="AE52" i="74"/>
  <c r="P52" i="74"/>
  <c r="AE51" i="74"/>
  <c r="P51" i="74"/>
  <c r="AE50" i="74"/>
  <c r="P50" i="74"/>
  <c r="M50" i="74"/>
  <c r="K50" i="74"/>
  <c r="H50" i="74"/>
  <c r="F50" i="74"/>
  <c r="C50" i="74"/>
  <c r="AE49" i="74"/>
  <c r="P49" i="74"/>
  <c r="AE48" i="74"/>
  <c r="P48" i="74"/>
  <c r="AE47" i="74"/>
  <c r="P47" i="74"/>
  <c r="AE46" i="74"/>
  <c r="P46" i="74"/>
  <c r="AE45" i="74"/>
  <c r="P45" i="74"/>
  <c r="AE44" i="74"/>
  <c r="P44" i="74"/>
  <c r="AE43" i="74"/>
  <c r="P43" i="74"/>
  <c r="AE42" i="74"/>
  <c r="AE41" i="74"/>
  <c r="AE40" i="74"/>
  <c r="AE39" i="74"/>
  <c r="AE38" i="74"/>
  <c r="AE37" i="74"/>
  <c r="AE36" i="74"/>
  <c r="AE35" i="74"/>
  <c r="AE34" i="74"/>
  <c r="AE33" i="74"/>
  <c r="AE32" i="74"/>
  <c r="AE31" i="74"/>
  <c r="AE30" i="74"/>
  <c r="AE29" i="74"/>
  <c r="AE28" i="74"/>
  <c r="AE27" i="74"/>
  <c r="AE26" i="74"/>
  <c r="AE25" i="74"/>
  <c r="AE24" i="74"/>
  <c r="AE23" i="74"/>
  <c r="H23" i="74"/>
  <c r="G23" i="74"/>
  <c r="F23" i="74"/>
  <c r="AE22" i="74"/>
  <c r="H22" i="74"/>
  <c r="G22" i="74"/>
  <c r="F22" i="74"/>
  <c r="AE21" i="74"/>
  <c r="H21" i="74"/>
  <c r="G21" i="74"/>
  <c r="F21" i="74"/>
  <c r="AE20" i="74"/>
  <c r="AE19" i="74"/>
  <c r="AE18" i="74"/>
  <c r="M18" i="74"/>
  <c r="H18" i="74"/>
  <c r="C18" i="74"/>
  <c r="AE17" i="74"/>
  <c r="AE16" i="74"/>
  <c r="AE15" i="74"/>
  <c r="AE14" i="74"/>
  <c r="AE13" i="74"/>
  <c r="AE12" i="74"/>
  <c r="AE11" i="74"/>
  <c r="Q11" i="74"/>
  <c r="AE10" i="74"/>
  <c r="AE9" i="74"/>
  <c r="AE8" i="74"/>
  <c r="AE7" i="74"/>
  <c r="AE6" i="74"/>
  <c r="AE5" i="74"/>
  <c r="AE4" i="74"/>
  <c r="AE3" i="74"/>
  <c r="K3" i="74"/>
  <c r="F3" i="74"/>
  <c r="AE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P74" i="61"/>
  <c r="P73" i="61"/>
  <c r="P72" i="61"/>
  <c r="P71" i="61"/>
  <c r="P70" i="61"/>
  <c r="P69" i="61"/>
  <c r="P68" i="61"/>
  <c r="P67" i="61"/>
  <c r="P66" i="61"/>
  <c r="P65" i="61"/>
  <c r="P64" i="61"/>
  <c r="P63" i="61"/>
  <c r="P62" i="61"/>
  <c r="P61" i="61"/>
  <c r="P60" i="61"/>
  <c r="P59" i="61"/>
  <c r="P58" i="61"/>
  <c r="P57" i="61"/>
  <c r="P56" i="61"/>
  <c r="P55" i="61"/>
  <c r="P54" i="61"/>
  <c r="H26" i="61"/>
  <c r="G26" i="61"/>
  <c r="F26" i="61"/>
  <c r="H25" i="61"/>
  <c r="G25" i="61"/>
  <c r="F25" i="61"/>
  <c r="H24" i="61"/>
  <c r="G24" i="61"/>
  <c r="F24" i="61"/>
  <c r="M18" i="61"/>
  <c r="K18" i="61"/>
  <c r="H18" i="61"/>
  <c r="C18" i="61"/>
  <c r="Q11" i="61"/>
  <c r="F3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F75" i="41"/>
  <c r="C94" i="52"/>
  <c r="C19" i="59"/>
  <c r="H407" i="17"/>
  <c r="M120" i="57"/>
  <c r="H19" i="61"/>
  <c r="F19" i="3"/>
  <c r="C19" i="64"/>
  <c r="M19" i="57"/>
  <c r="M19" i="64"/>
  <c r="F19" i="61"/>
  <c r="F32" i="31"/>
  <c r="H19" i="52"/>
  <c r="C19" i="34"/>
  <c r="K19" i="53"/>
  <c r="F55" i="50"/>
  <c r="M75" i="41"/>
  <c r="K94" i="52"/>
  <c r="H19" i="71"/>
  <c r="H19" i="66"/>
  <c r="C65" i="71"/>
  <c r="M19" i="45"/>
  <c r="F19" i="60"/>
  <c r="H19" i="45"/>
  <c r="C19" i="58"/>
  <c r="F103" i="58"/>
  <c r="M19" i="41"/>
  <c r="F19" i="50"/>
  <c r="H19" i="55"/>
  <c r="M63" i="66"/>
  <c r="C29" i="51"/>
  <c r="C19" i="61"/>
  <c r="M29" i="51"/>
  <c r="K19" i="68"/>
  <c r="H63" i="66"/>
  <c r="F19" i="52"/>
  <c r="F29" i="51"/>
  <c r="C19" i="54"/>
  <c r="F407" i="17"/>
  <c r="M86" i="53"/>
  <c r="K19" i="63"/>
  <c r="M19" i="73"/>
  <c r="C23" i="17"/>
  <c r="C19" i="72"/>
  <c r="M30" i="49"/>
  <c r="M73" i="61"/>
  <c r="F19" i="45"/>
  <c r="M119" i="7"/>
  <c r="F19" i="66"/>
  <c r="M19" i="68"/>
  <c r="C19" i="63"/>
  <c r="C30" i="49"/>
  <c r="C19" i="73"/>
  <c r="H19" i="60"/>
  <c r="M19" i="52"/>
  <c r="M19" i="34"/>
  <c r="K103" i="58"/>
  <c r="H19" i="73"/>
  <c r="H119" i="7"/>
  <c r="F19" i="71"/>
  <c r="K19" i="75"/>
  <c r="H19" i="69"/>
  <c r="M65" i="63"/>
  <c r="M85" i="64"/>
  <c r="M19" i="70"/>
  <c r="H85" i="64"/>
  <c r="C19" i="68"/>
  <c r="C63" i="66"/>
  <c r="M23" i="17"/>
  <c r="H19" i="70"/>
  <c r="H30" i="49"/>
  <c r="K32" i="25"/>
  <c r="M67" i="60"/>
  <c r="C19" i="3"/>
  <c r="H90" i="72"/>
  <c r="F19" i="68"/>
  <c r="H65" i="71"/>
  <c r="H67" i="60"/>
  <c r="F19" i="69"/>
  <c r="C86" i="53"/>
  <c r="K100" i="34"/>
  <c r="K19" i="52"/>
  <c r="K19" i="66"/>
  <c r="H19" i="68"/>
  <c r="H94" i="52"/>
  <c r="C19" i="52"/>
  <c r="K19" i="34"/>
  <c r="C19" i="69"/>
  <c r="K119" i="7"/>
  <c r="C111" i="54"/>
  <c r="F30" i="49"/>
  <c r="C19" i="53"/>
  <c r="M103" i="58"/>
  <c r="M19" i="66"/>
  <c r="F65" i="63"/>
  <c r="C90" i="72"/>
  <c r="M407" i="17"/>
  <c r="K19" i="41"/>
  <c r="F94" i="52"/>
  <c r="H55" i="50"/>
  <c r="F19" i="54"/>
  <c r="H75" i="41"/>
  <c r="C19" i="41"/>
  <c r="K111" i="54"/>
  <c r="H23" i="17"/>
  <c r="C19" i="70"/>
  <c r="M19" i="63"/>
  <c r="H19" i="34"/>
  <c r="C72" i="70"/>
  <c r="H72" i="70"/>
  <c r="M65" i="71"/>
  <c r="F111" i="54"/>
  <c r="F72" i="59"/>
  <c r="K30" i="49"/>
  <c r="H103" i="58"/>
  <c r="M90" i="72"/>
  <c r="M19" i="54"/>
  <c r="C407" i="17"/>
  <c r="K75" i="41"/>
  <c r="C19" i="71"/>
  <c r="H19" i="53"/>
  <c r="C148" i="45"/>
  <c r="C19" i="62"/>
  <c r="C156" i="49"/>
  <c r="H156" i="49"/>
  <c r="K19" i="62"/>
  <c r="C72" i="59"/>
  <c r="F24" i="40"/>
  <c r="F19" i="53"/>
  <c r="K19" i="73"/>
  <c r="F19" i="64"/>
  <c r="H19" i="75"/>
  <c r="H19" i="54"/>
  <c r="C100" i="34"/>
  <c r="K72" i="70"/>
  <c r="F86" i="53"/>
  <c r="H73" i="61"/>
  <c r="C120" i="57"/>
  <c r="K23" i="17"/>
  <c r="K90" i="72"/>
  <c r="F32" i="25"/>
  <c r="F19" i="41"/>
  <c r="M19" i="53"/>
  <c r="H32" i="25"/>
  <c r="M19" i="3"/>
  <c r="M24" i="40"/>
  <c r="C19" i="57"/>
  <c r="K19" i="3"/>
  <c r="K148" i="45"/>
  <c r="K65" i="71"/>
  <c r="M156" i="49"/>
  <c r="K24" i="40"/>
  <c r="F63" i="66"/>
  <c r="H148" i="45"/>
  <c r="K19" i="50"/>
  <c r="F19" i="62"/>
  <c r="H19" i="62"/>
  <c r="F19" i="58"/>
  <c r="K19" i="69"/>
  <c r="K55" i="50"/>
  <c r="C19" i="50"/>
  <c r="H111" i="54"/>
  <c r="M72" i="59"/>
  <c r="H19" i="64"/>
  <c r="F19" i="59"/>
  <c r="H19" i="59"/>
  <c r="H19" i="58"/>
  <c r="K67" i="60"/>
  <c r="M19" i="50"/>
  <c r="K32" i="31"/>
  <c r="K85" i="64"/>
  <c r="K72" i="59"/>
  <c r="M55" i="50"/>
  <c r="F72" i="70"/>
  <c r="M19" i="61"/>
  <c r="C19" i="66"/>
  <c r="K19" i="57"/>
  <c r="H19" i="41"/>
  <c r="F100" i="34"/>
  <c r="M19" i="58"/>
  <c r="F19" i="70"/>
  <c r="C19" i="75"/>
  <c r="C65" i="63"/>
  <c r="F73" i="61"/>
  <c r="K19" i="55"/>
  <c r="K407" i="17"/>
  <c r="C19" i="55"/>
  <c r="M19" i="62"/>
  <c r="H19" i="57"/>
  <c r="K19" i="58"/>
  <c r="H19" i="72"/>
  <c r="K65" i="63"/>
  <c r="M19" i="69"/>
  <c r="H29" i="51"/>
  <c r="F148" i="45"/>
  <c r="K29" i="51"/>
  <c r="M19" i="71"/>
  <c r="C32" i="31"/>
  <c r="K156" i="49"/>
  <c r="K19" i="71"/>
  <c r="F85" i="64"/>
  <c r="K19" i="70"/>
  <c r="M100" i="34"/>
  <c r="F19" i="75"/>
  <c r="F19" i="34"/>
  <c r="H19" i="3"/>
  <c r="F19" i="55"/>
  <c r="K86" i="53"/>
  <c r="H19" i="50"/>
  <c r="H24" i="40"/>
  <c r="M19" i="55"/>
  <c r="F65" i="71"/>
  <c r="H65" i="63"/>
  <c r="M148" i="45"/>
  <c r="C85" i="64"/>
  <c r="C24" i="40"/>
  <c r="H19" i="63"/>
  <c r="F19" i="72"/>
  <c r="M19" i="75"/>
  <c r="M32" i="31"/>
  <c r="C19" i="60"/>
  <c r="K19" i="45"/>
  <c r="H72" i="59"/>
  <c r="K19" i="59"/>
  <c r="H100" i="34"/>
  <c r="K19" i="60"/>
  <c r="F23" i="17"/>
  <c r="C73" i="61"/>
  <c r="H120" i="57"/>
  <c r="M72" i="70"/>
  <c r="M94" i="52"/>
  <c r="M32" i="25"/>
  <c r="F90" i="72"/>
  <c r="H32" i="31"/>
  <c r="C32" i="25"/>
  <c r="F156" i="49"/>
  <c r="F19" i="57"/>
  <c r="K73" i="61"/>
  <c r="C55" i="50"/>
  <c r="C103" i="58"/>
  <c r="H86" i="53"/>
  <c r="C75" i="41"/>
  <c r="K19" i="72"/>
  <c r="C67" i="60"/>
  <c r="K19" i="54"/>
  <c r="M19" i="59"/>
  <c r="M111" i="54"/>
  <c r="K19" i="64"/>
  <c r="K120" i="57"/>
  <c r="F120" i="57"/>
  <c r="F19" i="63"/>
  <c r="M19" i="72"/>
  <c r="F67" i="60"/>
  <c r="C19" i="45"/>
  <c r="K19" i="61"/>
  <c r="K63" i="66"/>
  <c r="F19" i="73"/>
  <c r="M19" i="60"/>
  <c r="F119" i="7"/>
  <c r="C119" i="7"/>
  <c r="K18" i="70" l="1"/>
  <c r="U403" i="38"/>
  <c r="U402" i="38"/>
  <c r="U401" i="38"/>
  <c r="U400" i="38"/>
  <c r="U399" i="38"/>
  <c r="U398" i="38"/>
  <c r="U397" i="38"/>
  <c r="U396" i="38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V403" i="38" s="1"/>
  <c r="W403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401" i="38" l="1"/>
  <c r="W401" i="38" s="1"/>
  <c r="V402" i="38"/>
  <c r="W402" i="38" s="1"/>
  <c r="V400" i="38"/>
  <c r="W400" i="38" s="1"/>
  <c r="V397" i="38"/>
  <c r="W397" i="38" s="1"/>
  <c r="V398" i="38"/>
  <c r="W398" i="38" s="1"/>
  <c r="V399" i="38"/>
  <c r="W399" i="38" s="1"/>
  <c r="V394" i="38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P401" i="38" s="1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8" i="38" l="1"/>
  <c r="P403" i="38"/>
  <c r="P402" i="38"/>
  <c r="Q9" i="74"/>
  <c r="P397" i="38"/>
  <c r="P399" i="38"/>
  <c r="P400" i="38"/>
  <c r="P395" i="38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1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2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3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4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5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6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7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8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19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0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1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2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3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4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5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6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7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8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9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0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1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2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3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4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5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6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7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8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9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0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1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2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3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4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5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6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7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8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49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7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8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9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0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1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2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3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4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5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6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8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9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0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1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2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3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4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5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6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7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8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79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0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1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2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4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5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6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87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88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89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0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1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2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3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4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5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6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97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98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99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0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1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2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3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4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5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6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07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08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09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<sst xmlns="http://schemas.openxmlformats.org/spreadsheetml/2006/main" count="5580" uniqueCount="783">
  <si>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</si>
  <si>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</si>
  <si>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</si>
  <si>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</si>
  <si>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</si>
  <si>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</si>
  <si>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</si>
  <si>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</si>
  <si>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</si>
  <si>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</si>
  <si>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</si>
  <si>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</si>
  <si>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</si>
  <si>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</si>
  <si>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</si>
  <si>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</si>
  <si>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</si>
  <si>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</si>
  <si>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</si>
  <si>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</si>
  <si>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</si>
  <si>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</si>
  <si>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</si>
  <si>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</si>
  <si>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</si>
  <si>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</si>
  <si>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</si>
  <si>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</si>
  <si>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</si>
  <si>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</si>
  <si>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</si>
  <si>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</si>
  <si>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</si>
  <si>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</si>
  <si>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</si>
  <si>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</si>
  <si>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</si>
  <si>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</si>
  <si>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</si>
  <si>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</si>
  <si>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</si>
  <si>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</si>
  <si>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</si>
  <si>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</si>
  <si>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</si>
  <si>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</si>
  <si>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</si>
  <si>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</si>
  <si>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</si>
  <si>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</si>
  <si>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</si>
  <si>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</si>
  <si>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</si>
  <si>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</si>
  <si>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</si>
  <si>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</si>
  <si>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</si>
  <si>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</si>
  <si>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</si>
  <si>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</si>
  <si>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</si>
  <si>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</si>
  <si>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</si>
  <si>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</si>
  <si>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</si>
  <si>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</si>
  <si>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</si>
  <si>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</si>
  <si>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</si>
  <si>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</si>
  <si>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</si>
  <si>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</si>
  <si>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</si>
  <si>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</si>
  <si>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</si>
  <si>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</si>
  <si>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</si>
  <si>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</si>
  <si>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</si>
  <si>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</si>
  <si>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</si>
  <si>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</si>
  <si>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</si>
  <si>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</si>
  <si>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</si>
  <si>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</si>
  <si>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</si>
  <si>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</si>
  <si>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</si>
  <si>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</si>
  <si>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</si>
  <si>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</si>
  <si>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</si>
  <si>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</si>
  <si>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</si>
  <si>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</si>
  <si>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</si>
  <si>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</si>
  <si>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</si>
  <si>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</si>
  <si>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</si>
  <si>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</si>
  <si>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</si>
  <si>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</si>
  <si>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</si>
  <si>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</si>
  <si>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</si>
  <si>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</si>
  <si>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</si>
  <si>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</si>
  <si>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</si>
  <si>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</si>
  <si>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</si>
  <si>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</si>
  <si>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</si>
  <si>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</si>
  <si>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</si>
  <si>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</si>
  <si>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</si>
  <si>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</si>
  <si>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</si>
  <si>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</si>
  <si>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</si>
  <si>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</si>
  <si>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</si>
  <si>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</si>
  <si>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</si>
  <si>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</si>
  <si>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</si>
  <si>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</si>
  <si>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</si>
  <si>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</si>
  <si>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</si>
  <si>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</si>
  <si>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</si>
  <si>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</si>
  <si>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</si>
  <si>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</si>
  <si>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</si>
  <si>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</si>
  <si>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</si>
  <si>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</si>
  <si>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</si>
  <si>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</si>
  <si>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</si>
  <si>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</si>
  <si>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</si>
  <si>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</si>
  <si>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</si>
  <si>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</si>
  <si>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</si>
  <si>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</si>
  <si>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</si>
  <si>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</si>
  <si>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</si>
  <si>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</si>
  <si>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</si>
  <si>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</si>
  <si>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</si>
  <si>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</si>
  <si>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</si>
  <si>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</si>
  <si>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</si>
  <si>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</si>
  <si>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</si>
  <si>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</si>
  <si>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</si>
  <si>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</si>
  <si>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</si>
  <si>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</si>
  <si>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</si>
  <si>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</si>
  <si>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</si>
  <si>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</si>
  <si>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</si>
  <si>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</si>
  <si>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</si>
  <si>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</si>
  <si>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</si>
  <si>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</si>
  <si>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</si>
  <si>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</si>
  <si>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</si>
  <si>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</si>
  <si>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</si>
  <si>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</si>
  <si>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</si>
  <si>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</si>
  <si>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</si>
  <si>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</si>
  <si>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</si>
  <si>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</si>
  <si>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</si>
  <si>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</si>
  <si>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</si>
  <si>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</si>
  <si>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</si>
  <si>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</si>
  <si>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</si>
  <si>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</si>
  <si>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</si>
  <si>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</si>
  <si>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</si>
  <si>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</si>
  <si>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</si>
  <si>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</si>
  <si>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</si>
  <si>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</si>
  <si>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</si>
  <si>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</si>
  <si>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</si>
  <si>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</si>
  <si>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</si>
  <si>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</si>
  <si>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</si>
  <si>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</si>
  <si>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</si>
  <si>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</si>
  <si>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</si>
  <si>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</si>
  <si>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</si>
  <si>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</si>
  <si>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</si>
  <si>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</si>
  <si>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</si>
  <si>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</si>
  <si>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</si>
  <si>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</si>
  <si>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</si>
  <si>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</si>
  <si>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</si>
  <si>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</si>
  <si>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</si>
  <si>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</si>
  <si>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</si>
  <si>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</si>
  <si>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</si>
  <si>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</si>
  <si>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</si>
  <si>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</si>
  <si>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</si>
  <si>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</si>
  <si>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</si>
  <si>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</si>
  <si>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</si>
  <si>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</si>
  <si>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</si>
  <si>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</si>
  <si>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</si>
  <si>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</si>
  <si>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</si>
  <si>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</si>
  <si>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</si>
  <si>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</si>
  <si>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</si>
  <si>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</si>
  <si>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</si>
  <si>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</si>
  <si>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</si>
  <si>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</si>
  <si>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</si>
  <si>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</si>
  <si>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</si>
  <si>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</si>
  <si>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</si>
  <si>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</si>
  <si>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</si>
  <si>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</si>
  <si>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</si>
  <si>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</si>
  <si>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</si>
  <si>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</si>
  <si>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</si>
  <si>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</si>
  <si>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</si>
  <si>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</si>
  <si>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</si>
  <si>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</si>
  <si>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</si>
  <si>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</si>
  <si>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</si>
  <si>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</si>
  <si>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</si>
  <si>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</si>
  <si>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</si>
  <si>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</si>
  <si>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</si>
  <si>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</si>
  <si>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</si>
  <si>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</si>
  <si>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</si>
  <si>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</si>
  <si>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</si>
  <si>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</si>
  <si>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</si>
  <si>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</si>
  <si>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</si>
  <si>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</si>
  <si>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</si>
  <si>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</si>
  <si>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</si>
  <si>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</si>
  <si>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</si>
  <si>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</si>
  <si>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</si>
  <si>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</si>
  <si>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</si>
  <si>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</si>
  <si>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</si>
  <si>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</si>
  <si>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</si>
  <si>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</si>
  <si>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</si>
  <si>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</si>
  <si>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</si>
  <si>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</si>
  <si>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</si>
  <si>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</si>
  <si>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</si>
  <si>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</si>
  <si>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</si>
  <si>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</si>
  <si>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</si>
  <si>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</si>
  <si>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</si>
  <si>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</si>
  <si>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</si>
  <si>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</si>
  <si>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</si>
  <si>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</si>
  <si>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</si>
  <si>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</si>
  <si>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</si>
  <si>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</si>
  <si>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</si>
  <si>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</si>
  <si>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</si>
  <si>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</si>
  <si>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</si>
  <si>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</si>
  <si>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</si>
  <si>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</si>
  <si>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</si>
  <si>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</si>
  <si>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</si>
  <si>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</si>
  <si>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</si>
  <si>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</si>
  <si>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</si>
  <si>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</si>
  <si>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Apr 12 - Apr 17 (Est.)</t>
  </si>
  <si>
    <t>13-Apr-17WFC Earnings announcement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</si>
  <si>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</si>
  <si>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</si>
  <si>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</si>
  <si>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</si>
  <si>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</si>
  <si>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</si>
  <si>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</si>
  <si>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</si>
  <si>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</si>
  <si>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</si>
  <si>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</si>
  <si>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</si>
  <si>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</si>
  <si>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</si>
  <si>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</si>
  <si>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</si>
  <si>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</si>
  <si>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</si>
  <si>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</si>
  <si>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</si>
  <si>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</si>
  <si>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</si>
  <si>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</si>
  <si>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</si>
  <si>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</si>
  <si>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</si>
  <si>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</si>
  <si>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</si>
  <si>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</si>
  <si>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</si>
  <si>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</si>
  <si>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</si>
  <si>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</si>
  <si>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</si>
  <si>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</si>
  <si>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</si>
  <si>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</si>
  <si>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</si>
  <si>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</si>
  <si>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</si>
  <si>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</si>
  <si>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</si>
  <si>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</si>
  <si>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</si>
  <si>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</si>
  <si>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</si>
  <si>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</si>
  <si>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</si>
  <si>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</si>
  <si>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</si>
  <si>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</si>
  <si>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</si>
  <si>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</si>
  <si>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</si>
  <si>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</si>
  <si>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</si>
  <si>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</si>
  <si>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</si>
  <si>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</si>
  <si>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</si>
  <si>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</si>
  <si>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</si>
  <si>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</si>
  <si>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</si>
  <si>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</si>
  <si>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</si>
  <si>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</si>
  <si>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</si>
  <si>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</si>
  <si>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</si>
  <si>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</si>
  <si>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</si>
  <si>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</si>
  <si>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</si>
  <si>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</si>
  <si>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</si>
  <si>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</si>
  <si>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</si>
  <si>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</si>
  <si>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</si>
  <si>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</si>
  <si>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</si>
  <si>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</si>
  <si>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</si>
  <si>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</si>
  <si>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</si>
  <si>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</si>
  <si>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</si>
  <si>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</si>
  <si>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</si>
  <si>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</si>
  <si>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</si>
  <si>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</si>
  <si>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</si>
  <si>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</si>
  <si>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</si>
  <si>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</si>
  <si>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</si>
  <si>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</si>
  <si>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</si>
  <si>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</si>
  <si>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</si>
  <si>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</si>
  <si>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</si>
  <si>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</si>
  <si>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</si>
  <si>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</si>
  <si>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</si>
  <si>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</si>
  <si>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</si>
  <si>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</si>
  <si>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</si>
  <si>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</si>
  <si>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</si>
  <si>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</si>
  <si>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</si>
  <si>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</si>
  <si>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</si>
  <si>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</si>
  <si>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</si>
  <si>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</si>
  <si>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</si>
  <si>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</si>
  <si>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</si>
  <si>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</si>
  <si>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</si>
  <si>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</si>
  <si>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</si>
  <si>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</si>
  <si>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</si>
  <si>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</si>
  <si>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</si>
  <si>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</si>
  <si>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</si>
  <si>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</si>
  <si>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</si>
  <si>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</si>
  <si>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</si>
  <si>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</si>
  <si>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</si>
  <si>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</si>
  <si>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</si>
  <si>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</si>
  <si>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</si>
  <si>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</si>
  <si>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</si>
  <si>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</si>
  <si>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</si>
  <si>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</si>
  <si>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</si>
  <si>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</si>
  <si>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</si>
  <si>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</si>
  <si>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</si>
  <si>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</si>
  <si>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</si>
  <si>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</si>
  <si>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</si>
  <si>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</si>
  <si>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</si>
  <si>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</si>
  <si>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</si>
  <si>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</si>
  <si>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</si>
  <si>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</si>
  <si>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</si>
  <si>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</si>
  <si>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</si>
  <si>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</si>
  <si>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</si>
  <si>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</si>
  <si>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</si>
  <si>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</si>
  <si>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</si>
  <si>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</si>
  <si>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</si>
  <si>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</si>
  <si>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</si>
  <si>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</si>
  <si>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</si>
  <si>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</si>
  <si>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</si>
  <si>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</si>
  <si>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</si>
  <si>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</si>
  <si>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</si>
  <si>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</si>
  <si>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</si>
  <si>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</si>
  <si>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</si>
  <si>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</si>
  <si>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</si>
  <si>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</si>
  <si>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</si>
  <si>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</si>
  <si>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</si>
  <si>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</si>
  <si>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</si>
  <si>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</si>
  <si>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</si>
  <si>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</si>
  <si>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</si>
  <si>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</si>
  <si>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</si>
  <si>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</si>
  <si>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</si>
  <si>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</si>
  <si>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</si>
  <si>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</si>
  <si>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</si>
  <si>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</si>
  <si>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</si>
  <si>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</si>
  <si>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</si>
  <si>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</si>
  <si>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</si>
  <si>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</si>
  <si>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</si>
  <si>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</si>
  <si>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</si>
  <si>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</si>
  <si>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</si>
  <si>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</si>
  <si>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</si>
  <si>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</si>
  <si>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</si>
  <si>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</si>
  <si>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</si>
  <si>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</si>
  <si>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</si>
  <si>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</si>
  <si>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</si>
  <si>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</si>
  <si>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</si>
  <si>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</si>
  <si>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</si>
  <si>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</si>
  <si>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</si>
  <si>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</si>
  <si>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</si>
  <si>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</si>
  <si>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</si>
  <si>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</si>
  <si>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</si>
  <si>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</si>
  <si>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</si>
  <si>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</si>
  <si>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</si>
  <si>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</si>
  <si>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</si>
  <si>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</si>
  <si>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</si>
  <si>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</si>
  <si>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</si>
  <si>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</si>
  <si>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</si>
  <si>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</si>
  <si>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</si>
  <si>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</si>
  <si>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</si>
  <si>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</si>
  <si>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</si>
  <si>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</si>
  <si>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</si>
  <si>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</si>
  <si>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</si>
  <si>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</si>
  <si>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</si>
  <si>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</si>
  <si>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</si>
  <si>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</si>
  <si>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</si>
  <si>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</si>
  <si>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</si>
  <si>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</si>
  <si>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</si>
  <si>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</si>
  <si>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</si>
  <si>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</si>
  <si>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</si>
  <si>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</si>
  <si>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</si>
  <si>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</si>
  <si>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</si>
  <si>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</si>
  <si>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</si>
  <si>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</si>
  <si>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</si>
  <si>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</si>
  <si>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</si>
  <si>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</si>
  <si>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</si>
  <si>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</si>
  <si>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</si>
  <si>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</si>
  <si>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</si>
  <si>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</si>
  <si>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</si>
  <si>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</si>
  <si>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</si>
  <si>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</si>
  <si>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</si>
  <si>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</si>
  <si>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</si>
  <si>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</si>
  <si>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</si>
  <si>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</si>
  <si>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</si>
  <si>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</si>
  <si>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</si>
  <si>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</si>
  <si>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</si>
  <si>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</si>
  <si>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</si>
  <si>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</si>
  <si>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</si>
  <si>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</si>
  <si>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</si>
  <si>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</si>
  <si>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</si>
  <si>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</si>
  <si>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</si>
  <si>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</si>
  <si>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</si>
  <si>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</si>
  <si>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</si>
  <si>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</si>
  <si>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</si>
  <si>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</si>
  <si>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</si>
  <si>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</si>
  <si>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</si>
  <si>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</si>
  <si>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</si>
  <si>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</si>
  <si>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</si>
  <si>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</si>
  <si>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</si>
  <si>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</si>
  <si>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</si>
  <si>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</si>
  <si>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</si>
  <si>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</si>
  <si>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</si>
  <si>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</si>
  <si>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</si>
  <si>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</si>
  <si>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</si>
  <si>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</si>
  <si>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</si>
  <si>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</si>
  <si>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</si>
  <si>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</si>
  <si>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</si>
  <si>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</si>
  <si>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</si>
  <si>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</si>
  <si>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</si>
  <si>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</si>
  <si>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</si>
  <si>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</si>
  <si>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</si>
  <si>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</si>
  <si>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</si>
  <si>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</si>
  <si>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</si>
  <si>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</si>
  <si>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</si>
  <si>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</si>
  <si>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</si>
  <si>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</si>
  <si>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</si>
  <si>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</si>
  <si>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</si>
  <si>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</si>
  <si>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</si>
  <si>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</si>
  <si>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</si>
  <si>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</si>
  <si>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</si>
  <si>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</si>
  <si>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</si>
  <si>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</si>
  <si>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</si>
  <si>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</si>
  <si>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</si>
  <si>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</si>
  <si>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</si>
  <si>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</si>
  <si>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</si>
  <si>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</si>
  <si>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</si>
  <si>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</si>
  <si>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</si>
  <si>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</si>
  <si>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</si>
  <si>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</si>
  <si>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</si>
  <si>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</si>
  <si>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</si>
  <si>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</si>
  <si>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</si>
  <si>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</si>
  <si>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</si>
  <si>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</si>
  <si>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</si>
  <si>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</si>
  <si>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</si>
  <si>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</si>
  <si>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</si>
  <si>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</si>
  <si>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</si>
  <si>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</si>
  <si>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</si>
  <si>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</si>
  <si>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</si>
  <si>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</si>
  <si>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</si>
  <si>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</si>
  <si>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</si>
  <si>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</si>
  <si>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</si>
  <si>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</si>
  <si>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</si>
  <si>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</si>
  <si>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</si>
  <si>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</si>
  <si>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</si>
  <si>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</si>
  <si>
    <t>ex ~6/13</t>
  </si>
  <si>
    <t>ARNC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</si>
</sst>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308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07"/>
      <tableStyleElement type="headerRow" dxfId="1306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tyles" Target="style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  <c:pt idx="397">
                  <c:v>422212.73</c:v>
                </c:pt>
                <c:pt idx="398">
                  <c:v>418306.53</c:v>
                </c:pt>
                <c:pt idx="399">
                  <c:v>420202.33</c:v>
                </c:pt>
                <c:pt idx="400">
                  <c:v>417764.53</c:v>
                </c:pt>
                <c:pt idx="401">
                  <c:v>412053.83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3888"/>
        <c:axId val="516523104"/>
      </c:scatterChart>
      <c:valAx>
        <c:axId val="5165238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3104"/>
        <c:crosses val="autoZero"/>
        <c:crossBetween val="midCat"/>
      </c:valAx>
      <c:valAx>
        <c:axId val="516523104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3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  <c:pt idx="397">
                  <c:v>22212.729999999981</c:v>
                </c:pt>
                <c:pt idx="398">
                  <c:v>18306.530000000028</c:v>
                </c:pt>
                <c:pt idx="399">
                  <c:v>20202.330000000016</c:v>
                </c:pt>
                <c:pt idx="400">
                  <c:v>17764.530000000028</c:v>
                </c:pt>
                <c:pt idx="401">
                  <c:v>12053.830000000016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4672"/>
        <c:axId val="516525064"/>
      </c:scatterChart>
      <c:valAx>
        <c:axId val="51652467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5064"/>
        <c:crosses val="autoZero"/>
        <c:crossBetween val="midCat"/>
      </c:valAx>
      <c:valAx>
        <c:axId val="51652506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4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  <c:pt idx="397">
                  <c:v>2344.9299999999998</c:v>
                </c:pt>
                <c:pt idx="398">
                  <c:v>2328.9499999999998</c:v>
                </c:pt>
                <c:pt idx="399">
                  <c:v>2349.0100000000002</c:v>
                </c:pt>
                <c:pt idx="400">
                  <c:v>2342.19</c:v>
                </c:pt>
                <c:pt idx="401">
                  <c:v>2338.17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5848"/>
        <c:axId val="516526240"/>
      </c:scatterChart>
      <c:valAx>
        <c:axId val="51652584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6240"/>
        <c:crosses val="autoZero"/>
        <c:crossBetween val="midCat"/>
      </c:valAx>
      <c:valAx>
        <c:axId val="51652624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5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  <c:pt idx="397">
                  <c:v>0.48743718592964824</c:v>
                </c:pt>
                <c:pt idx="398">
                  <c:v>0.48621553884711777</c:v>
                </c:pt>
                <c:pt idx="399">
                  <c:v>0.48499999999999999</c:v>
                </c:pt>
                <c:pt idx="400">
                  <c:v>0.48379052369077308</c:v>
                </c:pt>
                <c:pt idx="401">
                  <c:v>0.48258706467661694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7024"/>
        <c:axId val="516527416"/>
      </c:scatterChart>
      <c:valAx>
        <c:axId val="51652702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7416"/>
        <c:crosses val="autoZero"/>
        <c:crossBetween val="midCat"/>
      </c:valAx>
      <c:valAx>
        <c:axId val="51652741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70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  <c:pt idx="397">
                  <c:v>0.33064456752182653</c:v>
                </c:pt>
                <c:pt idx="398">
                  <c:v>0.33032064931831551</c:v>
                </c:pt>
                <c:pt idx="399">
                  <c:v>0.32992050318629979</c:v>
                </c:pt>
                <c:pt idx="400">
                  <c:v>0.32954563372803763</c:v>
                </c:pt>
                <c:pt idx="401">
                  <c:v>0.32932657085630085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9768"/>
        <c:axId val="516530160"/>
      </c:scatterChart>
      <c:valAx>
        <c:axId val="51652976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0160"/>
        <c:crosses val="autoZero"/>
        <c:crossBetween val="midCat"/>
      </c:valAx>
      <c:valAx>
        <c:axId val="5165301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9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  <c:pt idx="397">
                  <c:v>0.16795021135901222</c:v>
                </c:pt>
                <c:pt idx="398">
                  <c:v>0.138551208029072</c:v>
                </c:pt>
                <c:pt idx="399">
                  <c:v>0.15308483259520361</c:v>
                </c:pt>
                <c:pt idx="400">
                  <c:v>0.13476532672452632</c:v>
                </c:pt>
                <c:pt idx="401">
                  <c:v>9.1503624871948255E-2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31336"/>
        <c:axId val="516531728"/>
      </c:scatterChart>
      <c:valAx>
        <c:axId val="51653133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1728"/>
        <c:crosses val="autoZero"/>
        <c:crossBetween val="midCat"/>
      </c:valAx>
      <c:valAx>
        <c:axId val="51653172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1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  <c:pt idx="397">
                  <c:v>42837</c:v>
                </c:pt>
                <c:pt idx="398">
                  <c:v>42838</c:v>
                </c:pt>
                <c:pt idx="399">
                  <c:v>42842</c:v>
                </c:pt>
                <c:pt idx="400">
                  <c:v>42843</c:v>
                </c:pt>
                <c:pt idx="401">
                  <c:v>42844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  <c:pt idx="397" formatCode="0.00">
                  <c:v>130266.52999999997</c:v>
                </c:pt>
                <c:pt idx="398" formatCode="0.00">
                  <c:v>132065.73000000004</c:v>
                </c:pt>
                <c:pt idx="399" formatCode="0.00">
                  <c:v>132065.73000000004</c:v>
                </c:pt>
                <c:pt idx="400" formatCode="0.00">
                  <c:v>127111.33000000002</c:v>
                </c:pt>
                <c:pt idx="401" formatCode="0.00">
                  <c:v>122039.33000000002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6529376"/>
        <c:axId val="516528984"/>
      </c:scatterChart>
      <c:valAx>
        <c:axId val="5165293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8984"/>
        <c:crosses val="autoZero"/>
        <c:crossBetween val="midCat"/>
      </c:valAx>
      <c:valAx>
        <c:axId val="5165289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2937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30944"/>
        <c:axId val="516533296"/>
      </c:lineChart>
      <c:dateAx>
        <c:axId val="51653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3296"/>
        <c:crosses val="autoZero"/>
        <c:auto val="1"/>
        <c:lblOffset val="100"/>
        <c:baseTimeUnit val="days"/>
      </c:dateAx>
      <c:valAx>
        <c:axId val="51653329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6535256"/>
        <c:axId val="516535648"/>
      </c:lineChart>
      <c:dateAx>
        <c:axId val="516535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5648"/>
        <c:crosses val="autoZero"/>
        <c:auto val="1"/>
        <c:lblOffset val="100"/>
        <c:baseTimeUnit val="days"/>
      </c:dateAx>
      <c:valAx>
        <c:axId val="51653564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6535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33464"/>
        <c:axId val="649533856"/>
      </c:lineChart>
      <c:dateAx>
        <c:axId val="6495334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3856"/>
        <c:crosses val="autoZero"/>
        <c:auto val="1"/>
        <c:lblOffset val="100"/>
        <c:baseTimeUnit val="days"/>
      </c:dateAx>
      <c:valAx>
        <c:axId val="64953385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3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35816"/>
        <c:axId val="649536208"/>
      </c:lineChart>
      <c:dateAx>
        <c:axId val="6495358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6208"/>
        <c:crosses val="autoZero"/>
        <c:auto val="1"/>
        <c:lblOffset val="100"/>
        <c:baseTimeUnit val="days"/>
      </c:dateAx>
      <c:valAx>
        <c:axId val="64953620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5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38168"/>
        <c:axId val="649538560"/>
      </c:lineChart>
      <c:dateAx>
        <c:axId val="649538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8560"/>
        <c:crosses val="autoZero"/>
        <c:auto val="1"/>
        <c:lblOffset val="100"/>
        <c:baseTimeUnit val="days"/>
      </c:dateAx>
      <c:valAx>
        <c:axId val="649538560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38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40520"/>
        <c:axId val="649540912"/>
      </c:lineChart>
      <c:dateAx>
        <c:axId val="6495405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0912"/>
        <c:crosses val="autoZero"/>
        <c:auto val="1"/>
        <c:lblOffset val="100"/>
        <c:baseTimeUnit val="days"/>
      </c:dateAx>
      <c:valAx>
        <c:axId val="649540912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0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42872"/>
        <c:axId val="649543264"/>
      </c:lineChart>
      <c:dateAx>
        <c:axId val="649542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3264"/>
        <c:crosses val="autoZero"/>
        <c:auto val="1"/>
        <c:lblOffset val="100"/>
        <c:baseTimeUnit val="days"/>
      </c:dateAx>
      <c:valAx>
        <c:axId val="64954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2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45224"/>
        <c:axId val="649545616"/>
      </c:lineChart>
      <c:dateAx>
        <c:axId val="6495452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5616"/>
        <c:crosses val="autoZero"/>
        <c:auto val="1"/>
        <c:lblOffset val="100"/>
        <c:baseTimeUnit val="days"/>
      </c:dateAx>
      <c:valAx>
        <c:axId val="64954561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5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9547576"/>
        <c:axId val="650760056"/>
      </c:lineChart>
      <c:dateAx>
        <c:axId val="649547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0056"/>
        <c:crosses val="autoZero"/>
        <c:auto val="1"/>
        <c:lblOffset val="100"/>
        <c:baseTimeUnit val="days"/>
      </c:dateAx>
      <c:valAx>
        <c:axId val="650760056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49547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2016"/>
        <c:axId val="650762408"/>
      </c:lineChart>
      <c:dateAx>
        <c:axId val="65076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408"/>
        <c:crosses val="autoZero"/>
        <c:auto val="1"/>
        <c:lblOffset val="100"/>
        <c:baseTimeUnit val="days"/>
      </c:dateAx>
      <c:valAx>
        <c:axId val="650762408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4368"/>
        <c:axId val="650764760"/>
      </c:lineChart>
      <c:dateAx>
        <c:axId val="6507643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4760"/>
        <c:crosses val="autoZero"/>
        <c:auto val="1"/>
        <c:lblOffset val="100"/>
        <c:baseTimeUnit val="days"/>
      </c:dateAx>
      <c:valAx>
        <c:axId val="65076476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6720"/>
        <c:axId val="650767112"/>
      </c:lineChart>
      <c:dateAx>
        <c:axId val="65076672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7112"/>
        <c:crosses val="autoZero"/>
        <c:auto val="1"/>
        <c:lblOffset val="100"/>
        <c:baseTimeUnit val="days"/>
      </c:dateAx>
      <c:valAx>
        <c:axId val="650767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69072"/>
        <c:axId val="650769464"/>
      </c:lineChart>
      <c:dateAx>
        <c:axId val="65076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464"/>
        <c:crosses val="autoZero"/>
        <c:auto val="1"/>
        <c:lblOffset val="100"/>
        <c:baseTimeUnit val="days"/>
      </c:dateAx>
      <c:valAx>
        <c:axId val="65076946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6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ARNC!$AA$1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ARNC!$W$2:$W$67</c:f>
              <c:numCache>
                <c:formatCode>d\-mmm\-yy</c:formatCode>
                <c:ptCount val="66"/>
              </c:numCache>
            </c:numRef>
          </c:cat>
          <c:val>
            <c:numRef>
              <c:f>ARNC!$AA$2:$AA$69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1032"/>
        <c:axId val="650771424"/>
      </c:lineChart>
      <c:catAx>
        <c:axId val="650771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424"/>
        <c:crosses val="autoZero"/>
        <c:auto val="1"/>
        <c:lblAlgn val="ctr"/>
        <c:lblOffset val="100"/>
        <c:noMultiLvlLbl val="0"/>
      </c:catAx>
      <c:valAx>
        <c:axId val="650771424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1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3384"/>
        <c:axId val="650773776"/>
      </c:lineChart>
      <c:dateAx>
        <c:axId val="650773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3776"/>
        <c:crosses val="autoZero"/>
        <c:auto val="1"/>
        <c:lblOffset val="100"/>
        <c:baseTimeUnit val="days"/>
      </c:dateAx>
      <c:valAx>
        <c:axId val="65077377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3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0775736"/>
        <c:axId val="662138464"/>
      </c:lineChart>
      <c:dateAx>
        <c:axId val="650775736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38464"/>
        <c:crosses val="autoZero"/>
        <c:auto val="1"/>
        <c:lblOffset val="100"/>
        <c:baseTimeUnit val="days"/>
      </c:dateAx>
      <c:valAx>
        <c:axId val="662138464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077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40032"/>
        <c:axId val="662140424"/>
      </c:lineChart>
      <c:dateAx>
        <c:axId val="662140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0424"/>
        <c:crosses val="autoZero"/>
        <c:auto val="1"/>
        <c:lblOffset val="100"/>
        <c:baseTimeUnit val="days"/>
      </c:dateAx>
      <c:valAx>
        <c:axId val="66214042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41992"/>
        <c:axId val="662142384"/>
      </c:lineChart>
      <c:catAx>
        <c:axId val="6621419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2384"/>
        <c:crosses val="autoZero"/>
        <c:auto val="1"/>
        <c:lblAlgn val="ctr"/>
        <c:lblOffset val="100"/>
        <c:noMultiLvlLbl val="1"/>
      </c:catAx>
      <c:valAx>
        <c:axId val="662142384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1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44344"/>
        <c:axId val="662144736"/>
      </c:lineChart>
      <c:dateAx>
        <c:axId val="6621443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4736"/>
        <c:crosses val="autoZero"/>
        <c:auto val="1"/>
        <c:lblOffset val="100"/>
        <c:baseTimeUnit val="days"/>
      </c:dateAx>
      <c:valAx>
        <c:axId val="662144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4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46696"/>
        <c:axId val="662147088"/>
      </c:lineChart>
      <c:dateAx>
        <c:axId val="66214669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7088"/>
        <c:crosses val="autoZero"/>
        <c:auto val="1"/>
        <c:lblOffset val="100"/>
        <c:baseTimeUnit val="days"/>
      </c:dateAx>
      <c:valAx>
        <c:axId val="66214708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49048"/>
        <c:axId val="662149440"/>
      </c:lineChart>
      <c:dateAx>
        <c:axId val="662149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9440"/>
        <c:crosses val="autoZero"/>
        <c:auto val="1"/>
        <c:lblOffset val="100"/>
        <c:baseTimeUnit val="days"/>
      </c:dateAx>
      <c:valAx>
        <c:axId val="6621494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49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51400"/>
        <c:axId val="662151792"/>
      </c:lineChart>
      <c:dateAx>
        <c:axId val="66215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51792"/>
        <c:crosses val="autoZero"/>
        <c:auto val="1"/>
        <c:lblOffset val="100"/>
        <c:baseTimeUnit val="days"/>
      </c:dateAx>
      <c:valAx>
        <c:axId val="66215179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5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2153752"/>
        <c:axId val="662154144"/>
      </c:lineChart>
      <c:dateAx>
        <c:axId val="662153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54144"/>
        <c:crosses val="autoZero"/>
        <c:auto val="1"/>
        <c:lblOffset val="100"/>
        <c:baseTimeUnit val="days"/>
      </c:dateAx>
      <c:valAx>
        <c:axId val="66215414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153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76784"/>
        <c:axId val="663377176"/>
      </c:lineChart>
      <c:catAx>
        <c:axId val="6633767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77176"/>
        <c:crosses val="autoZero"/>
        <c:auto val="1"/>
        <c:lblAlgn val="ctr"/>
        <c:lblOffset val="100"/>
        <c:noMultiLvlLbl val="0"/>
      </c:catAx>
      <c:valAx>
        <c:axId val="6633771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76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79136"/>
        <c:axId val="663379528"/>
      </c:lineChart>
      <c:dateAx>
        <c:axId val="6633791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79528"/>
        <c:crosses val="autoZero"/>
        <c:auto val="1"/>
        <c:lblOffset val="100"/>
        <c:baseTimeUnit val="days"/>
      </c:dateAx>
      <c:valAx>
        <c:axId val="6633795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79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81488"/>
        <c:axId val="663381880"/>
      </c:lineChart>
      <c:dateAx>
        <c:axId val="6633814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1880"/>
        <c:crosses val="autoZero"/>
        <c:auto val="1"/>
        <c:lblOffset val="100"/>
        <c:baseTimeUnit val="days"/>
      </c:dateAx>
      <c:valAx>
        <c:axId val="66338188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1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83840"/>
        <c:axId val="663384232"/>
      </c:lineChart>
      <c:catAx>
        <c:axId val="6633838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4232"/>
        <c:crosses val="autoZero"/>
        <c:auto val="1"/>
        <c:lblAlgn val="ctr"/>
        <c:lblOffset val="100"/>
        <c:noMultiLvlLbl val="0"/>
      </c:catAx>
      <c:valAx>
        <c:axId val="66338423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3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86192"/>
        <c:axId val="663386584"/>
      </c:lineChart>
      <c:dateAx>
        <c:axId val="663386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6584"/>
        <c:crosses val="autoZero"/>
        <c:auto val="1"/>
        <c:lblOffset val="100"/>
        <c:baseTimeUnit val="days"/>
      </c:dateAx>
      <c:valAx>
        <c:axId val="66338658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6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88544"/>
        <c:axId val="663388936"/>
      </c:lineChart>
      <c:catAx>
        <c:axId val="663388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8936"/>
        <c:crosses val="autoZero"/>
        <c:auto val="1"/>
        <c:lblAlgn val="ctr"/>
        <c:lblOffset val="100"/>
        <c:noMultiLvlLbl val="0"/>
      </c:catAx>
      <c:valAx>
        <c:axId val="66338893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88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390896"/>
        <c:axId val="700350056"/>
      </c:lineChart>
      <c:dateAx>
        <c:axId val="663390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0056"/>
        <c:crosses val="autoZero"/>
        <c:auto val="1"/>
        <c:lblOffset val="100"/>
        <c:baseTimeUnit val="days"/>
      </c:dateAx>
      <c:valAx>
        <c:axId val="700350056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390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2016"/>
        <c:axId val="700352408"/>
      </c:lineChart>
      <c:dateAx>
        <c:axId val="700352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2408"/>
        <c:crosses val="autoZero"/>
        <c:auto val="1"/>
        <c:lblOffset val="100"/>
        <c:baseTimeUnit val="days"/>
      </c:dateAx>
      <c:valAx>
        <c:axId val="700352408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2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4368"/>
        <c:axId val="700354760"/>
      </c:lineChart>
      <c:dateAx>
        <c:axId val="7003543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4760"/>
        <c:crosses val="autoZero"/>
        <c:auto val="1"/>
        <c:lblOffset val="100"/>
        <c:baseTimeUnit val="days"/>
      </c:dateAx>
      <c:valAx>
        <c:axId val="700354760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6720"/>
        <c:axId val="700357112"/>
      </c:lineChart>
      <c:dateAx>
        <c:axId val="700356720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7112"/>
        <c:crosses val="autoZero"/>
        <c:auto val="1"/>
        <c:lblOffset val="100"/>
        <c:baseTimeUnit val="days"/>
      </c:dateAx>
      <c:valAx>
        <c:axId val="70035711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67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59072"/>
        <c:axId val="700359464"/>
      </c:lineChart>
      <c:dateAx>
        <c:axId val="7003590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9464"/>
        <c:crosses val="autoZero"/>
        <c:auto val="1"/>
        <c:lblOffset val="100"/>
        <c:baseTimeUnit val="days"/>
      </c:dateAx>
      <c:valAx>
        <c:axId val="700359464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59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1424"/>
        <c:axId val="700361816"/>
      </c:lineChart>
      <c:dateAx>
        <c:axId val="700361424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1816"/>
        <c:crosses val="autoZero"/>
        <c:auto val="0"/>
        <c:lblOffset val="100"/>
        <c:baseTimeUnit val="days"/>
      </c:dateAx>
      <c:valAx>
        <c:axId val="700361816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1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3776"/>
        <c:axId val="700364168"/>
      </c:lineChart>
      <c:dateAx>
        <c:axId val="7003637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4168"/>
        <c:crosses val="autoZero"/>
        <c:auto val="1"/>
        <c:lblOffset val="100"/>
        <c:baseTimeUnit val="days"/>
      </c:dateAx>
      <c:valAx>
        <c:axId val="700364168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37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0365736"/>
        <c:axId val="729357872"/>
      </c:lineChart>
      <c:catAx>
        <c:axId val="700365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7872"/>
        <c:crosses val="autoZero"/>
        <c:auto val="1"/>
        <c:lblAlgn val="ctr"/>
        <c:lblOffset val="100"/>
        <c:noMultiLvlLbl val="1"/>
      </c:catAx>
      <c:valAx>
        <c:axId val="729357872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0365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59832"/>
        <c:axId val="729360224"/>
      </c:lineChart>
      <c:dateAx>
        <c:axId val="7293598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0224"/>
        <c:crosses val="autoZero"/>
        <c:auto val="1"/>
        <c:lblOffset val="100"/>
        <c:baseTimeUnit val="days"/>
      </c:dateAx>
      <c:valAx>
        <c:axId val="729360224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59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62184"/>
        <c:axId val="729362576"/>
      </c:lineChart>
      <c:dateAx>
        <c:axId val="7293621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2576"/>
        <c:crosses val="autoZero"/>
        <c:auto val="1"/>
        <c:lblOffset val="100"/>
        <c:baseTimeUnit val="days"/>
      </c:dateAx>
      <c:valAx>
        <c:axId val="72936257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2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64536"/>
        <c:axId val="729364928"/>
      </c:lineChart>
      <c:dateAx>
        <c:axId val="7293645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4928"/>
        <c:crosses val="autoZero"/>
        <c:auto val="1"/>
        <c:lblOffset val="100"/>
        <c:baseTimeUnit val="days"/>
      </c:dateAx>
      <c:valAx>
        <c:axId val="729364928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4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66888"/>
        <c:axId val="729367280"/>
      </c:lineChart>
      <c:catAx>
        <c:axId val="7293668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7280"/>
        <c:crosses val="autoZero"/>
        <c:auto val="1"/>
        <c:lblAlgn val="ctr"/>
        <c:lblOffset val="100"/>
        <c:noMultiLvlLbl val="0"/>
      </c:catAx>
      <c:valAx>
        <c:axId val="72936728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6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69240"/>
        <c:axId val="729369632"/>
      </c:lineChart>
      <c:catAx>
        <c:axId val="72936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9632"/>
        <c:crosses val="autoZero"/>
        <c:auto val="1"/>
        <c:lblAlgn val="ctr"/>
        <c:lblOffset val="100"/>
        <c:noMultiLvlLbl val="0"/>
      </c:catAx>
      <c:valAx>
        <c:axId val="72936963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6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29371592"/>
        <c:axId val="729371984"/>
      </c:lineChart>
      <c:catAx>
        <c:axId val="7293715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71984"/>
        <c:crosses val="autoZero"/>
        <c:auto val="1"/>
        <c:lblAlgn val="ctr"/>
        <c:lblOffset val="100"/>
        <c:noMultiLvlLbl val="0"/>
      </c:catAx>
      <c:valAx>
        <c:axId val="729371984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371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17952"/>
        <c:axId val="730018344"/>
      </c:lineChart>
      <c:dateAx>
        <c:axId val="730017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18344"/>
        <c:crosses val="autoZero"/>
        <c:auto val="1"/>
        <c:lblOffset val="100"/>
        <c:baseTimeUnit val="days"/>
      </c:dateAx>
      <c:valAx>
        <c:axId val="73001834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17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20304"/>
        <c:axId val="730020696"/>
      </c:lineChart>
      <c:dateAx>
        <c:axId val="730020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0696"/>
        <c:crosses val="autoZero"/>
        <c:auto val="1"/>
        <c:lblOffset val="100"/>
        <c:baseTimeUnit val="days"/>
      </c:dateAx>
      <c:valAx>
        <c:axId val="730020696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0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22656"/>
        <c:axId val="730023048"/>
      </c:lineChart>
      <c:dateAx>
        <c:axId val="730022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3048"/>
        <c:crosses val="autoZero"/>
        <c:auto val="1"/>
        <c:lblOffset val="100"/>
        <c:baseTimeUnit val="days"/>
      </c:dateAx>
      <c:valAx>
        <c:axId val="730023048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2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24616"/>
        <c:axId val="730025008"/>
      </c:lineChart>
      <c:catAx>
        <c:axId val="7300246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5008"/>
        <c:crosses val="autoZero"/>
        <c:auto val="1"/>
        <c:lblAlgn val="ctr"/>
        <c:lblOffset val="100"/>
        <c:noMultiLvlLbl val="1"/>
      </c:catAx>
      <c:valAx>
        <c:axId val="730025008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4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26968"/>
        <c:axId val="730027360"/>
      </c:lineChart>
      <c:dateAx>
        <c:axId val="7300269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7360"/>
        <c:crosses val="autoZero"/>
        <c:auto val="1"/>
        <c:lblOffset val="100"/>
        <c:baseTimeUnit val="days"/>
      </c:dateAx>
      <c:valAx>
        <c:axId val="730027360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6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29320"/>
        <c:axId val="730029712"/>
      </c:lineChart>
      <c:dateAx>
        <c:axId val="73002932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9712"/>
        <c:crosses val="autoZero"/>
        <c:auto val="1"/>
        <c:lblOffset val="100"/>
        <c:baseTimeUnit val="days"/>
      </c:dateAx>
      <c:valAx>
        <c:axId val="730029712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31672"/>
        <c:axId val="730032064"/>
      </c:lineChart>
      <c:catAx>
        <c:axId val="7300316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2064"/>
        <c:crosses val="autoZero"/>
        <c:auto val="1"/>
        <c:lblAlgn val="ctr"/>
        <c:lblOffset val="100"/>
        <c:noMultiLvlLbl val="0"/>
      </c:catAx>
      <c:valAx>
        <c:axId val="730032064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1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34024"/>
        <c:axId val="730034416"/>
      </c:lineChart>
      <c:dateAx>
        <c:axId val="7300340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4416"/>
        <c:crosses val="autoZero"/>
        <c:auto val="1"/>
        <c:lblOffset val="100"/>
        <c:baseTimeUnit val="days"/>
      </c:dateAx>
      <c:valAx>
        <c:axId val="730034416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4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36376"/>
        <c:axId val="730036768"/>
      </c:lineChart>
      <c:dateAx>
        <c:axId val="7300363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6768"/>
        <c:crosses val="autoZero"/>
        <c:auto val="1"/>
        <c:lblOffset val="100"/>
        <c:baseTimeUnit val="days"/>
      </c:dateAx>
      <c:valAx>
        <c:axId val="73003676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38728"/>
        <c:axId val="730039120"/>
      </c:lineChart>
      <c:catAx>
        <c:axId val="73003872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9120"/>
        <c:crosses val="autoZero"/>
        <c:auto val="1"/>
        <c:lblAlgn val="ctr"/>
        <c:lblOffset val="100"/>
        <c:noMultiLvlLbl val="0"/>
      </c:catAx>
      <c:valAx>
        <c:axId val="730039120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38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41080"/>
        <c:axId val="730041472"/>
      </c:lineChart>
      <c:catAx>
        <c:axId val="730041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1472"/>
        <c:crosses val="autoZero"/>
        <c:auto val="1"/>
        <c:lblAlgn val="ctr"/>
        <c:lblOffset val="100"/>
        <c:noMultiLvlLbl val="0"/>
      </c:catAx>
      <c:valAx>
        <c:axId val="730041472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1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43432"/>
        <c:axId val="730043824"/>
      </c:lineChart>
      <c:catAx>
        <c:axId val="7300434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3824"/>
        <c:crosses val="autoZero"/>
        <c:auto val="1"/>
        <c:lblAlgn val="ctr"/>
        <c:lblOffset val="100"/>
        <c:noMultiLvlLbl val="0"/>
      </c:catAx>
      <c:valAx>
        <c:axId val="73004382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3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45784"/>
        <c:axId val="730046176"/>
      </c:lineChart>
      <c:dateAx>
        <c:axId val="73004578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6176"/>
        <c:crosses val="autoZero"/>
        <c:auto val="1"/>
        <c:lblOffset val="100"/>
        <c:baseTimeUnit val="days"/>
      </c:dateAx>
      <c:valAx>
        <c:axId val="730046176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57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0048136"/>
        <c:axId val="730048528"/>
      </c:lineChart>
      <c:dateAx>
        <c:axId val="7300481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8528"/>
        <c:crosses val="autoZero"/>
        <c:auto val="1"/>
        <c:lblOffset val="100"/>
        <c:baseTimeUnit val="days"/>
      </c:dateAx>
      <c:valAx>
        <c:axId val="73004852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0048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3.xml"/><Relationship Id="rId1" Type="http://schemas.openxmlformats.org/officeDocument/2006/relationships/image" Target="../media/image4.gif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_rels/drawing6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3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88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7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7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6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9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0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9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0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0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89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2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3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0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07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3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JNJ" backgroundRefresh="0" connectionId="106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jnj" backgroundRefresh="0" adjustColumnWidth="0" connectionId="105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CPN" backgroundRefresh="0" connectionId="4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CPN+Historical+Prices" backgroundRefresh="0" adjustColumnWidth="0" connectionId="5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NKE" backgroundRefresh="0" connectionId="18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hp?s=nke" backgroundRefresh="0" adjustColumnWidt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MOS+Historical+Prices" backgroundRefresh="0" adjustColumnWidth="0" connectionId="7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MOS" backgroundRefresh="0" connectionId="4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vgk" backgroundRefresh="0" connectionId="8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vgk" backgroundRefresh="0" connectionId="86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MU" backgroundRefresh="0" adjustColumnWidth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MU" backgroundRefresh="0" connectionId="8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IP" backgroundRefresh="0" connectionId="5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IP" backgroundRefresh="0" adjustColumnWidth="0" connectionId="65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NTC+Historical+Prices" backgroundRefresh="0" adjustColumnWidth="0" connectionId="3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q?s=INTC" backgroundRefresh="0" connectionId="22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HES" backgroundRefresh="0" connectionId="87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hp?s=HES" backgroundRefresh="0" adjustColumnWidth="0" connectionId="9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q?s=NSC" backgroundRefresh="0" adjustColumnWidth="0" connectionId="1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hp?s=UNP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nclh" backgroundRefresh="0" adjustColumnWidth="0" connectionId="103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q?s=nclh" backgroundRefresh="0" connectionId="104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hp?s=SPY+Historical+Prices" backgroundRefresh="0" adjustColumnWidth="0" connectionId="7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SPY" backgroundRefresh="0" connectionId="82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WKS" backgroundRefresh="0" connectionId="7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hp?s=SWKS" backgroundRefresh="0" adjustColumnWidth="0" connectionId="69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q?s=CNI" backgroundRefresh="0" adjustColumnWidth="0" connectionId="61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hp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FC" backgroundRefresh="0" adjustColumnWidth="0" connectionId="71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q?s=WFC" backgroundRefres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KATE" backgroundRefresh="0" adjustColumnWidth="0" connectionId="40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CF" backgroundRefresh="0" connectionId="49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gt" backgroundRefresh="0" adjustColumnWidth="0" connectionId="11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q?s=NWL" backgroundRefresh="0" connectionId="68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hp?s=NWL" backgroundRefresh="0" adjustColumnWidth="0" connectionId="66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hp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q?s=KORS" backgroundRefresh="0" adjustColumnWidth="0" connectionId="42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q?s=ALL" backgroundRefresh="0" connectionId="67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hp?s=ALL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nsc" backgroundRefresh="0" adjustColumnWidth="0" connectionId="20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AVGO" backgroundRefresh="0" adjustColumnWidth="0" connectionId="3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UAL" connectionId="30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ual" backgroundRefresh="0" adjustColumnWidth="0" connectionId="29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hp?s=CAH" backgroundRefresh="0" adjustColumnWidth="0" connectionId="45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q?s=CAH" backgroundRefresh="0" connectionId="46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DAL" backgroundRefresh="0" adjustColumnWidth="0" connectionId="64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DAL" backgroundRefresh="0" adjustColumnWidth="0" connectionId="73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q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IS" backgroundRefresh="0" adjustColumnWidth="0" connectionId="3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hp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q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hp?s=FTR" backgroundRefresh="0" adjustColumnWidth="0" connectionId="57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GILD" backgroundRefresh="0" adjustColumnWidth="0" connectionId="37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GILD" backgroundRefresh="0" connectionId="36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q?s=WWD" backgroundRefresh="0" adjustColumnWidth="0" connectionId="54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S_1" backgroundRefresh="0" adjustColumnWidth="0" connectionId="81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hp?s=GIS" adjustColumnWidth="0" connectionId="76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q?s=GM" backgroundRefresh="0" connectionId="38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hp?s=GM" backgroundRefresh="0" adjustColumnWidth="0" connectionId="39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tmo" backgroundRefresh="0" adjustColumnWidth="0" connectionId="60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tmo" backgroundRefresh="0" adjustColumnWidth="0" connectionId="63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q?s=TKR" backgroundRefresh="0" adjustColumnWidth="0" connectionId="25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UTX" backgroundRefresh="0" adjustColumnWidth="0" connectionId="52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hp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q?s=UNH" backgroundRefresh="0" adjustColumnWidth="0" connectionId="50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hp?s=UNH" backgroundRefresh="0" adjustColumnWidth="0" connectionId="5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30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0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20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5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8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9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1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2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3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5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8.xml"/><Relationship Id="rId2" Type="http://schemas.openxmlformats.org/officeDocument/2006/relationships/printerSettings" Target="../printerSettings/printerSettings28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7.xml"/><Relationship Id="rId4" Type="http://schemas.openxmlformats.org/officeDocument/2006/relationships/queryTable" Target="../queryTables/queryTable46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8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9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1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3.xml"/><Relationship Id="rId4" Type="http://schemas.openxmlformats.org/officeDocument/2006/relationships/queryTable" Target="../queryTables/queryTable52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5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6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7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59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1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2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3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65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7.xml"/><Relationship Id="rId4" Type="http://schemas.openxmlformats.org/officeDocument/2006/relationships/queryTable" Target="../queryTables/queryTable66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6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0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2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4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76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4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78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0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2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4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86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88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9.bin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queryTable" Target="../queryTables/queryTable90.xml"/><Relationship Id="rId1" Type="http://schemas.openxmlformats.org/officeDocument/2006/relationships/drawing" Target="../drawings/drawing51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2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3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95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queryTable" Target="../queryTables/queryTable96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9.xml"/><Relationship Id="rId2" Type="http://schemas.openxmlformats.org/officeDocument/2006/relationships/queryTable" Target="../queryTables/queryTable98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1.xml"/><Relationship Id="rId2" Type="http://schemas.openxmlformats.org/officeDocument/2006/relationships/queryTable" Target="../queryTables/queryTable100.xml"/><Relationship Id="rId1" Type="http://schemas.openxmlformats.org/officeDocument/2006/relationships/drawing" Target="../drawings/drawing5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3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05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6.xml"/><Relationship Id="rId2" Type="http://schemas.openxmlformats.org/officeDocument/2006/relationships/drawing" Target="../drawings/drawing59.xml"/><Relationship Id="rId1" Type="http://schemas.openxmlformats.org/officeDocument/2006/relationships/printerSettings" Target="../printerSettings/printerSettings54.bin"/><Relationship Id="rId4" Type="http://schemas.openxmlformats.org/officeDocument/2006/relationships/queryTable" Target="../queryTables/queryTable107.xml"/></Relationships>
</file>

<file path=xl/worksheets/_rels/sheet6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queryTable" Target="../queryTables/queryTable108.xml"/><Relationship Id="rId1" Type="http://schemas.openxmlformats.org/officeDocument/2006/relationships/drawing" Target="../drawings/drawing6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zoomScaleNormal="100" workbookViewId="0">
      <pane ySplit="1" topLeftCell="A41" activePane="bottomLeft" state="frozen"/>
      <selection pane="bottomLeft" activeCell="S7" sqref="S7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0" ht="21.95" customHeight="1" x14ac:dyDescent="0.25">
      <c r="A2" s="51"/>
      <c r="B2" s="51"/>
      <c r="C2" s="52"/>
      <c r="E2" s="23" t="s">
        <v>10</v>
      </c>
      <c r="F2" s="247">
        <v>31.3</v>
      </c>
      <c r="G2" s="247">
        <v>31.3</v>
      </c>
      <c r="H2" s="335">
        <v>0</v>
      </c>
      <c r="I2" s="49">
        <v>0</v>
      </c>
      <c r="J2" s="373">
        <v>0</v>
      </c>
      <c r="K2" s="359">
        <v>0</v>
      </c>
      <c r="L2" s="373">
        <v>1128.3800000000047</v>
      </c>
      <c r="M2">
        <v>0</v>
      </c>
      <c r="N2" s="370" t="str">
        <f>HYPERLINK("http://finance.yahoo.com/q?s=" &amp; E2, "Link")</f>
        <v>Link</v>
      </c>
      <c r="O2" s="369">
        <v>1.2500000000000001E-2</v>
      </c>
      <c r="P2" s="369">
        <v>-1.4500000000000001E-2</v>
      </c>
      <c r="Q2" s="446"/>
      <c r="R2" s="49"/>
      <c r="S2" s="49"/>
      <c r="T2" s="49"/>
    </row>
    <row r="3" spans="1:20" ht="21.95" customHeight="1" x14ac:dyDescent="0.25">
      <c r="A3" s="52"/>
      <c r="B3" s="52"/>
      <c r="C3" s="52"/>
      <c r="E3" s="23" t="s">
        <v>206</v>
      </c>
      <c r="F3" s="247">
        <v>140.68</v>
      </c>
      <c r="G3" s="247">
        <v>140.68</v>
      </c>
      <c r="H3" s="50">
        <v>0</v>
      </c>
      <c r="I3" s="49">
        <v>0</v>
      </c>
      <c r="J3" s="373">
        <v>0</v>
      </c>
      <c r="K3" s="359">
        <v>0</v>
      </c>
      <c r="L3" s="49">
        <v>363.09999999999945</v>
      </c>
      <c r="M3">
        <v>0</v>
      </c>
      <c r="N3" s="370" t="str">
        <f>HYPERLINK("http://finance.yahoo.com/q?s=" &amp; E3, "Link")</f>
        <v>Link</v>
      </c>
      <c r="O3" s="359">
        <v>1.5900000000000001E-2</v>
      </c>
      <c r="P3" s="359">
        <v>-3.7000000000000002E-3</v>
      </c>
      <c r="R3" s="49"/>
      <c r="T3" s="49"/>
    </row>
    <row r="4" spans="1:20" ht="21.95" customHeight="1" x14ac:dyDescent="0.25">
      <c r="A4" s="52"/>
      <c r="B4" s="52"/>
      <c r="C4" s="52"/>
      <c r="E4" s="23" t="s">
        <v>255</v>
      </c>
      <c r="F4" s="247">
        <v>59.68</v>
      </c>
      <c r="G4" s="247">
        <v>59.68</v>
      </c>
      <c r="H4" s="335">
        <v>0</v>
      </c>
      <c r="I4" s="49">
        <v>0</v>
      </c>
      <c r="J4" s="373">
        <v>0</v>
      </c>
      <c r="K4" s="359">
        <v>0</v>
      </c>
      <c r="L4" s="373">
        <v>92.650000000000091</v>
      </c>
      <c r="M4">
        <v>0</v>
      </c>
      <c r="N4" s="370" t="str">
        <f>HYPERLINK("http://finance.yahoo.com/q?s=" &amp; E4, "Link")</f>
        <v>Link</v>
      </c>
      <c r="O4" s="369">
        <v>0</v>
      </c>
      <c r="P4" s="369">
        <v>1.24E-2</v>
      </c>
      <c r="R4" s="49"/>
      <c r="T4" s="49"/>
    </row>
    <row r="5" spans="1:20" ht="21.95" customHeight="1" x14ac:dyDescent="0.25">
      <c r="A5" s="51"/>
      <c r="B5" s="51"/>
      <c r="C5" s="52"/>
      <c r="E5" s="23" t="s">
        <v>45</v>
      </c>
      <c r="F5" s="247">
        <v>79.75</v>
      </c>
      <c r="G5" s="247">
        <v>79.75</v>
      </c>
      <c r="H5" s="335">
        <v>0</v>
      </c>
      <c r="I5" s="49">
        <v>0</v>
      </c>
      <c r="J5" s="373">
        <v>0</v>
      </c>
      <c r="K5" s="359">
        <v>0</v>
      </c>
      <c r="L5" s="373">
        <v>523.61999999999898</v>
      </c>
      <c r="M5">
        <v>0</v>
      </c>
      <c r="N5" s="370" t="str">
        <f>HYPERLINK("http://finance.yahoo.com/q?s=" &amp; E5, "Link")</f>
        <v>Link</v>
      </c>
      <c r="O5" s="369">
        <v>1.67E-2</v>
      </c>
      <c r="P5" s="369">
        <v>-7.0000000000000001E-3</v>
      </c>
      <c r="Q5" s="151"/>
      <c r="S5" s="49"/>
    </row>
    <row r="6" spans="1:20" ht="21.95" customHeight="1" x14ac:dyDescent="0.25">
      <c r="A6" s="51"/>
      <c r="B6" s="51"/>
      <c r="C6" s="52"/>
      <c r="E6" s="23" t="s">
        <v>345</v>
      </c>
      <c r="F6" s="247">
        <v>21.2</v>
      </c>
      <c r="G6" s="247">
        <v>19.12970000000001</v>
      </c>
      <c r="H6" s="50">
        <v>300</v>
      </c>
      <c r="I6" s="49">
        <v>5738.9100000000035</v>
      </c>
      <c r="J6" s="373">
        <v>621.08999999999651</v>
      </c>
      <c r="K6" s="359">
        <v>0.10822438407293307</v>
      </c>
      <c r="L6" s="49">
        <v>966.06999999999698</v>
      </c>
      <c r="M6" s="30">
        <v>42849</v>
      </c>
      <c r="N6" s="370" t="str">
        <f>HYPERLINK("http://finance.yahoo.com/q?s=" &amp; E6, "Link")</f>
        <v>Link</v>
      </c>
      <c r="O6" s="359">
        <v>0</v>
      </c>
      <c r="P6" s="359">
        <v>5.0000000000000001E-4</v>
      </c>
      <c r="S6" s="49"/>
    </row>
    <row r="7" spans="1:20" ht="21.95" customHeight="1" x14ac:dyDescent="0.25">
      <c r="A7" s="51"/>
      <c r="B7" s="51"/>
      <c r="C7" s="52"/>
      <c r="E7" s="23" t="s">
        <v>782</v>
      </c>
      <c r="F7" s="247">
        <v>25.97</v>
      </c>
      <c r="G7" s="247">
        <v>24.68</v>
      </c>
      <c r="H7" s="50">
        <v>100</v>
      </c>
      <c r="I7" s="49">
        <v>2468</v>
      </c>
      <c r="J7" s="373">
        <v>129</v>
      </c>
      <c r="K7" s="359">
        <v>5.2269043760129627E-2</v>
      </c>
      <c r="L7" s="49">
        <v>129</v>
      </c>
      <c r="M7" s="30">
        <v>42874</v>
      </c>
      <c r="N7" s="370" t="str">
        <f>HYPERLINK("http://finance.yahoo.com/q?s=" &amp; E7, "Link")</f>
        <v>Link</v>
      </c>
      <c r="O7" s="359" t="e">
        <v>#VALUE!</v>
      </c>
      <c r="P7" s="359">
        <v>6.6E-3</v>
      </c>
      <c r="S7" s="49"/>
      <c r="T7" s="49"/>
    </row>
    <row r="8" spans="1:20" ht="21.95" customHeight="1" x14ac:dyDescent="0.25">
      <c r="A8" s="51"/>
      <c r="B8" s="51"/>
      <c r="C8" s="52"/>
      <c r="E8" s="23" t="s">
        <v>33</v>
      </c>
      <c r="F8" s="247">
        <v>213.63</v>
      </c>
      <c r="G8" s="247">
        <v>213.63</v>
      </c>
      <c r="H8" s="335">
        <v>0</v>
      </c>
      <c r="I8" s="49">
        <v>0</v>
      </c>
      <c r="J8" s="373">
        <v>0</v>
      </c>
      <c r="K8" s="359">
        <v>0</v>
      </c>
      <c r="L8" s="373">
        <v>780.73999999999796</v>
      </c>
      <c r="M8">
        <v>0</v>
      </c>
      <c r="N8" s="370" t="str">
        <f>HYPERLINK("http://finance.yahoo.com/q?s=" &amp; E8, "Link")</f>
        <v>Link</v>
      </c>
      <c r="O8" s="369">
        <v>1.8599999999999998E-2</v>
      </c>
      <c r="P8" s="369">
        <v>2.5000000000000001E-3</v>
      </c>
      <c r="R8" s="49"/>
      <c r="S8" s="49"/>
    </row>
    <row r="9" spans="1:20" ht="21.95" customHeight="1" x14ac:dyDescent="0.25">
      <c r="A9" s="51"/>
      <c r="B9" s="51"/>
      <c r="C9" s="52"/>
      <c r="E9" s="23" t="s">
        <v>229</v>
      </c>
      <c r="F9" s="247">
        <v>75.55</v>
      </c>
      <c r="G9" s="247">
        <v>75.55</v>
      </c>
      <c r="H9" s="335">
        <v>0</v>
      </c>
      <c r="I9" s="49">
        <v>0</v>
      </c>
      <c r="J9" s="373">
        <v>0</v>
      </c>
      <c r="K9" s="359">
        <v>0</v>
      </c>
      <c r="L9" s="373">
        <v>231.53999999999996</v>
      </c>
      <c r="M9">
        <v>0</v>
      </c>
      <c r="N9" s="370" t="str">
        <f>HYPERLINK("http://finance.yahoo.com/q?s=" &amp; E9, "Link")</f>
        <v>Link</v>
      </c>
      <c r="O9" s="369">
        <v>1.6199999999999999E-2</v>
      </c>
      <c r="P9" s="369">
        <v>-3.2000000000000002E-3</v>
      </c>
      <c r="R9" s="49"/>
      <c r="S9" s="49"/>
      <c r="T9" s="49"/>
    </row>
    <row r="10" spans="1:20" ht="21.95" customHeight="1" x14ac:dyDescent="0.25">
      <c r="A10" s="52"/>
      <c r="B10" s="52"/>
      <c r="C10" s="52"/>
      <c r="E10" s="23" t="s">
        <v>62</v>
      </c>
      <c r="F10" s="247">
        <v>271.94</v>
      </c>
      <c r="G10" s="247">
        <v>271.94</v>
      </c>
      <c r="H10" s="335">
        <v>0</v>
      </c>
      <c r="I10" s="49">
        <v>0</v>
      </c>
      <c r="J10" s="373">
        <v>0</v>
      </c>
      <c r="K10" s="359">
        <v>0</v>
      </c>
      <c r="L10" s="373">
        <v>1659.3600000000079</v>
      </c>
      <c r="M10">
        <v>0</v>
      </c>
      <c r="N10" s="370" t="str">
        <f>HYPERLINK("http://finance.yahoo.com/q?s=" &amp; E10, "Link")</f>
        <v>Link</v>
      </c>
      <c r="O10" s="369">
        <v>0</v>
      </c>
      <c r="P10" s="369">
        <v>2.8999999999999998E-3</v>
      </c>
      <c r="Q10" s="49"/>
      <c r="R10" s="49"/>
      <c r="T10" s="49"/>
    </row>
    <row r="11" spans="1:20" ht="21.95" customHeight="1" x14ac:dyDescent="0.25">
      <c r="A11" s="51"/>
      <c r="B11" s="51"/>
      <c r="C11" s="52"/>
      <c r="E11" s="23" t="s">
        <v>311</v>
      </c>
      <c r="F11" s="247">
        <v>53.2</v>
      </c>
      <c r="G11" s="247">
        <v>53.2</v>
      </c>
      <c r="H11" s="335">
        <v>0</v>
      </c>
      <c r="I11" s="49">
        <v>0</v>
      </c>
      <c r="J11" s="373">
        <v>0</v>
      </c>
      <c r="K11" s="359">
        <v>0</v>
      </c>
      <c r="L11" s="373">
        <v>910.79999999999927</v>
      </c>
      <c r="M11">
        <v>0</v>
      </c>
      <c r="N11" s="370" t="str">
        <f>HYPERLINK("http://finance.yahoo.com/q?s=" &amp; E11, "Link")</f>
        <v>Link</v>
      </c>
      <c r="O11" s="369">
        <v>2.87E-2</v>
      </c>
      <c r="P11" s="369">
        <v>5.1000000000000004E-3</v>
      </c>
    </row>
    <row r="12" spans="1:20" ht="21.95" customHeight="1" x14ac:dyDescent="0.25">
      <c r="A12" s="51"/>
      <c r="B12" s="51"/>
      <c r="C12" s="52"/>
      <c r="E12" s="23" t="s">
        <v>52</v>
      </c>
      <c r="F12" s="247">
        <v>72.52</v>
      </c>
      <c r="G12" s="247">
        <v>72.52</v>
      </c>
      <c r="H12" s="335">
        <v>0</v>
      </c>
      <c r="I12" s="49">
        <v>0</v>
      </c>
      <c r="J12" s="373">
        <v>0</v>
      </c>
      <c r="K12" s="359">
        <v>0</v>
      </c>
      <c r="L12" s="373">
        <v>1056.739999999998</v>
      </c>
      <c r="M12">
        <v>0</v>
      </c>
      <c r="N12" s="370" t="str">
        <f>HYPERLINK("http://finance.yahoo.com/q?s=" &amp; E12, "Link")</f>
        <v>Link</v>
      </c>
      <c r="O12" s="369">
        <v>2.1999999999999999E-2</v>
      </c>
      <c r="P12" s="369">
        <v>1.8E-3</v>
      </c>
      <c r="Q12" s="151"/>
      <c r="R12" s="49"/>
      <c r="S12" s="49"/>
    </row>
    <row r="13" spans="1:20" ht="21.95" customHeight="1" x14ac:dyDescent="0.25">
      <c r="A13" s="51"/>
      <c r="B13" s="51"/>
      <c r="C13" s="52"/>
      <c r="E13" s="23" t="s">
        <v>330</v>
      </c>
      <c r="F13" s="247">
        <v>37.96</v>
      </c>
      <c r="G13" s="247">
        <v>37.96</v>
      </c>
      <c r="H13" s="335">
        <v>0</v>
      </c>
      <c r="I13" s="49">
        <v>0</v>
      </c>
      <c r="J13" s="373">
        <v>0</v>
      </c>
      <c r="K13" s="359">
        <v>0</v>
      </c>
      <c r="L13" s="373">
        <v>264.92000000000007</v>
      </c>
      <c r="M13">
        <v>0</v>
      </c>
      <c r="N13" s="370" t="str">
        <f>HYPERLINK("http://finance.yahoo.com/q?s=" &amp; E13, "Link")</f>
        <v>Link</v>
      </c>
      <c r="O13" s="369">
        <v>3.4200000000000001E-2</v>
      </c>
      <c r="P13" s="369">
        <v>-3.8999999999999998E-3</v>
      </c>
    </row>
    <row r="14" spans="1:20" ht="21.95" customHeight="1" x14ac:dyDescent="0.25">
      <c r="A14" s="51"/>
      <c r="B14" s="51"/>
      <c r="C14" s="52"/>
      <c r="E14" s="23" t="s">
        <v>227</v>
      </c>
      <c r="F14" s="247">
        <v>26.6</v>
      </c>
      <c r="G14" s="247">
        <v>32.562480000000001</v>
      </c>
      <c r="H14" s="335">
        <v>250</v>
      </c>
      <c r="I14" s="49">
        <v>8140.62</v>
      </c>
      <c r="J14" s="373">
        <v>-1490.62</v>
      </c>
      <c r="K14" s="359">
        <v>-0.18310890325306914</v>
      </c>
      <c r="L14" s="373">
        <v>1819.849999999994</v>
      </c>
      <c r="M14">
        <v>150</v>
      </c>
      <c r="N14" s="370" t="str">
        <f>HYPERLINK("http://finance.yahoo.com/q?s=" &amp; E14, "Link")</f>
        <v>Link</v>
      </c>
      <c r="O14" s="369">
        <v>4.0899999999999999E-2</v>
      </c>
      <c r="P14" s="369">
        <v>-1.77E-2</v>
      </c>
      <c r="Q14" s="151"/>
    </row>
    <row r="15" spans="1:20" ht="21.95" customHeight="1" x14ac:dyDescent="0.25">
      <c r="A15" s="51"/>
      <c r="B15" s="51"/>
      <c r="C15" s="52"/>
      <c r="E15" s="23" t="s">
        <v>8</v>
      </c>
      <c r="F15" s="247">
        <v>73.22</v>
      </c>
      <c r="G15" s="247">
        <v>73.22</v>
      </c>
      <c r="H15" s="50">
        <v>0</v>
      </c>
      <c r="I15" s="49">
        <v>0</v>
      </c>
      <c r="J15" s="373">
        <v>0</v>
      </c>
      <c r="K15" s="359">
        <v>0</v>
      </c>
      <c r="L15" s="49">
        <v>121.94999999999982</v>
      </c>
      <c r="M15">
        <v>0</v>
      </c>
      <c r="N15" s="370" t="str">
        <f>HYPERLINK("http://finance.yahoo.com/q?s=" &amp; E15, "Link")</f>
        <v>Link</v>
      </c>
      <c r="O15" s="359">
        <v>1.67E-2</v>
      </c>
      <c r="P15" s="359">
        <v>-4.5999999999999999E-3</v>
      </c>
      <c r="R15" s="49"/>
      <c r="S15" s="49"/>
    </row>
    <row r="16" spans="1:20" ht="21.95" customHeight="1" x14ac:dyDescent="0.25">
      <c r="A16" s="51"/>
      <c r="B16" s="51"/>
      <c r="C16" s="52"/>
      <c r="E16" s="23" t="s">
        <v>17</v>
      </c>
      <c r="F16" s="247">
        <v>10.28</v>
      </c>
      <c r="G16" s="247">
        <v>22.137620833333397</v>
      </c>
      <c r="H16" s="335">
        <v>2400</v>
      </c>
      <c r="I16" s="49">
        <v>53130.290000000154</v>
      </c>
      <c r="J16" s="373">
        <v>-28458.290000000154</v>
      </c>
      <c r="K16" s="359">
        <v>-0.53563212246724179</v>
      </c>
      <c r="L16" s="373">
        <v>-28458.290000000154</v>
      </c>
      <c r="M16">
        <v>1700</v>
      </c>
      <c r="N16" s="370" t="str">
        <f>HYPERLINK("http://finance.yahoo.com/q?s=" &amp; E16, "Link")</f>
        <v>Link</v>
      </c>
      <c r="O16" s="369">
        <v>0</v>
      </c>
      <c r="P16" s="369">
        <v>-5.9499999999999997E-2</v>
      </c>
      <c r="R16" s="49"/>
      <c r="S16" s="49"/>
      <c r="T16" s="49"/>
    </row>
    <row r="17" spans="1:21" ht="21.95" customHeight="1" x14ac:dyDescent="0.25">
      <c r="A17" s="158"/>
      <c r="B17" s="51"/>
      <c r="C17" s="52"/>
      <c r="E17" s="23" t="s">
        <v>285</v>
      </c>
      <c r="F17" s="247">
        <v>77.83</v>
      </c>
      <c r="G17" s="247">
        <v>79.19133333333339</v>
      </c>
      <c r="H17" s="50">
        <v>60</v>
      </c>
      <c r="I17" s="49">
        <v>4751.4800000000032</v>
      </c>
      <c r="J17" s="373">
        <v>-81.68000000000302</v>
      </c>
      <c r="K17" s="359">
        <v>-1.7190433296573576E-2</v>
      </c>
      <c r="L17" s="49">
        <v>-81.68000000000302</v>
      </c>
      <c r="M17">
        <v>60</v>
      </c>
      <c r="N17" s="370" t="str">
        <f>HYPERLINK("http://finance.yahoo.com/q?s=" &amp; E17, "Link")</f>
        <v>Link</v>
      </c>
      <c r="O17" s="359">
        <v>2.5499999999999998E-2</v>
      </c>
      <c r="P17" s="359">
        <v>1E-3</v>
      </c>
      <c r="R17" s="49"/>
      <c r="S17" s="49"/>
      <c r="T17" s="49"/>
    </row>
    <row r="18" spans="1:21" ht="21.95" customHeight="1" x14ac:dyDescent="0.25">
      <c r="A18" s="51"/>
      <c r="B18" s="51"/>
      <c r="C18" s="52"/>
      <c r="E18" s="23" t="s">
        <v>32</v>
      </c>
      <c r="F18" s="247">
        <v>45.08</v>
      </c>
      <c r="G18" s="247">
        <v>45.08</v>
      </c>
      <c r="H18" s="335">
        <v>0</v>
      </c>
      <c r="I18" s="49">
        <v>0</v>
      </c>
      <c r="J18" s="373">
        <v>0</v>
      </c>
      <c r="K18" s="359">
        <v>0</v>
      </c>
      <c r="L18" s="373">
        <v>1198.4699999999971</v>
      </c>
      <c r="M18">
        <v>0</v>
      </c>
      <c r="N18" s="370" t="str">
        <f>HYPERLINK("http://finance.yahoo.com/q?s=" &amp; E18, "Link")</f>
        <v>Link</v>
      </c>
      <c r="O18" s="369">
        <v>1.7600000000000001E-2</v>
      </c>
      <c r="P18" s="369">
        <v>1.5100000000000001E-2</v>
      </c>
      <c r="Q18" s="151"/>
      <c r="T18" s="49"/>
    </row>
    <row r="19" spans="1:21" ht="21.95" customHeight="1" x14ac:dyDescent="0.25">
      <c r="A19" s="51"/>
      <c r="B19" s="51"/>
      <c r="C19" s="52"/>
      <c r="E19" s="23" t="s">
        <v>275</v>
      </c>
      <c r="F19" s="247">
        <v>69.31</v>
      </c>
      <c r="G19" s="247">
        <v>71.680000000000007</v>
      </c>
      <c r="H19" s="335">
        <v>100</v>
      </c>
      <c r="I19" s="49">
        <v>7168.0000000000009</v>
      </c>
      <c r="J19" s="373">
        <v>-237</v>
      </c>
      <c r="K19" s="359">
        <v>-3.3063616071428631E-2</v>
      </c>
      <c r="L19" s="373">
        <v>-78.700000000000728</v>
      </c>
      <c r="M19">
        <v>50</v>
      </c>
      <c r="N19" s="370" t="str">
        <f>HYPERLINK("http://finance.yahoo.com/q?s=" &amp; E19, "Link")</f>
        <v>Link</v>
      </c>
      <c r="O19" s="369">
        <v>1.49E-2</v>
      </c>
      <c r="P19" s="369">
        <v>3.5000000000000001E-3</v>
      </c>
      <c r="Q19" s="151"/>
      <c r="S19" s="49"/>
    </row>
    <row r="20" spans="1:21" ht="21.95" customHeight="1" x14ac:dyDescent="0.25">
      <c r="A20" s="51"/>
      <c r="B20" s="51"/>
      <c r="C20" s="52"/>
      <c r="E20" s="23" t="s">
        <v>63</v>
      </c>
      <c r="F20" s="247">
        <v>113.73</v>
      </c>
      <c r="G20" s="247">
        <v>113.73</v>
      </c>
      <c r="H20" s="50">
        <v>0</v>
      </c>
      <c r="I20" s="49">
        <v>0</v>
      </c>
      <c r="J20" s="373">
        <v>0</v>
      </c>
      <c r="K20" s="359">
        <v>0</v>
      </c>
      <c r="L20" s="49">
        <v>257.30999999999949</v>
      </c>
      <c r="M20">
        <v>0</v>
      </c>
      <c r="N20" s="370" t="str">
        <f>HYPERLINK("http://finance.yahoo.com/q?s=" &amp; E20, "Link")</f>
        <v>Link</v>
      </c>
      <c r="O20" s="359">
        <v>1.38E-2</v>
      </c>
      <c r="P20" s="359">
        <v>-4.0000000000000001E-3</v>
      </c>
    </row>
    <row r="21" spans="1:21" ht="21.95" customHeight="1" x14ac:dyDescent="0.25">
      <c r="A21" s="52"/>
      <c r="B21" s="52"/>
      <c r="C21" s="52"/>
      <c r="E21" s="23" t="s">
        <v>321</v>
      </c>
      <c r="F21" s="247">
        <v>96.69</v>
      </c>
      <c r="G21" s="247">
        <v>96.69</v>
      </c>
      <c r="H21" s="335">
        <v>0</v>
      </c>
      <c r="I21" s="49">
        <v>0</v>
      </c>
      <c r="J21" s="373">
        <v>0</v>
      </c>
      <c r="K21" s="359">
        <v>0</v>
      </c>
      <c r="L21" s="373">
        <v>720.56000000000131</v>
      </c>
      <c r="M21">
        <v>0</v>
      </c>
      <c r="N21" s="370" t="str">
        <f>HYPERLINK("http://finance.yahoo.com/q?s=" &amp; E21, "Link")</f>
        <v>Link</v>
      </c>
      <c r="O21" s="369">
        <v>0</v>
      </c>
      <c r="P21" s="369">
        <v>2.0400000000000001E-2</v>
      </c>
      <c r="R21" s="49"/>
      <c r="S21" s="49"/>
    </row>
    <row r="22" spans="1:21" ht="21.95" customHeight="1" x14ac:dyDescent="0.25">
      <c r="A22" s="52"/>
      <c r="B22" s="52"/>
      <c r="C22" s="52"/>
      <c r="E22" s="23" t="s">
        <v>200</v>
      </c>
      <c r="F22" s="247">
        <v>11.19</v>
      </c>
      <c r="G22" s="247">
        <v>11.19</v>
      </c>
      <c r="H22" s="335">
        <v>0</v>
      </c>
      <c r="I22" s="49">
        <v>0</v>
      </c>
      <c r="J22" s="373">
        <v>0</v>
      </c>
      <c r="K22" s="359">
        <v>0</v>
      </c>
      <c r="L22" s="373">
        <v>251.26000000000022</v>
      </c>
      <c r="M22">
        <v>0</v>
      </c>
      <c r="N22" s="370" t="str">
        <f>HYPERLINK("http://finance.yahoo.com/q?s=" &amp; E22, "Link")</f>
        <v>Link</v>
      </c>
      <c r="O22" s="369">
        <v>5.1499999999999997E-2</v>
      </c>
      <c r="P22" s="369">
        <v>4.4999999999999997E-3</v>
      </c>
      <c r="T22" s="49"/>
    </row>
    <row r="23" spans="1:21" ht="21.95" customHeight="1" x14ac:dyDescent="0.25">
      <c r="A23" s="51"/>
      <c r="B23" s="51"/>
      <c r="C23" s="52"/>
      <c r="E23" s="23" t="s">
        <v>276</v>
      </c>
      <c r="F23" s="247">
        <v>30.39</v>
      </c>
      <c r="G23" s="247">
        <v>30.39</v>
      </c>
      <c r="H23" s="335">
        <v>0</v>
      </c>
      <c r="I23" s="436">
        <v>0</v>
      </c>
      <c r="J23" s="373">
        <v>0</v>
      </c>
      <c r="K23" s="359">
        <v>0</v>
      </c>
      <c r="L23" s="373">
        <v>98.449999999999818</v>
      </c>
      <c r="M23">
        <v>0</v>
      </c>
      <c r="N23" s="370" t="str">
        <f>HYPERLINK("http://finance.yahoo.com/q?s=" &amp; E23, "Link")</f>
        <v>Link</v>
      </c>
      <c r="O23" s="369">
        <v>1.11E-2</v>
      </c>
      <c r="P23" s="369">
        <v>-8.8000000000000005E-3</v>
      </c>
      <c r="Q23" s="49"/>
      <c r="R23" s="49"/>
      <c r="S23" s="49"/>
      <c r="T23" s="49"/>
    </row>
    <row r="24" spans="1:21" ht="21.95" customHeight="1" x14ac:dyDescent="0.25">
      <c r="A24" s="52"/>
      <c r="B24" s="52"/>
      <c r="C24" s="52"/>
      <c r="E24" s="23" t="s">
        <v>9</v>
      </c>
      <c r="F24" s="247">
        <v>1.86</v>
      </c>
      <c r="G24" s="247">
        <v>2.7060874999999998</v>
      </c>
      <c r="H24" s="335">
        <v>4000</v>
      </c>
      <c r="I24" s="49">
        <v>10824.349999999999</v>
      </c>
      <c r="J24" s="373">
        <v>-3384.3499999999985</v>
      </c>
      <c r="K24" s="359">
        <v>-0.31266080642255645</v>
      </c>
      <c r="L24" s="373">
        <v>-2949.4199999999983</v>
      </c>
      <c r="M24">
        <v>3000</v>
      </c>
      <c r="N24" s="370" t="str">
        <f>HYPERLINK("http://finance.yahoo.com/q?s=" &amp; E24, "Link")</f>
        <v>Link</v>
      </c>
      <c r="O24" s="369">
        <v>0.1963</v>
      </c>
      <c r="P24" s="369">
        <v>-4.1200000000000001E-2</v>
      </c>
      <c r="Q24" s="49"/>
      <c r="S24" s="49"/>
    </row>
    <row r="25" spans="1:21" ht="21.95" customHeight="1" x14ac:dyDescent="0.25">
      <c r="A25" s="51"/>
      <c r="B25" s="52"/>
      <c r="C25" s="52"/>
      <c r="E25" s="23" t="s">
        <v>55</v>
      </c>
      <c r="F25" s="247">
        <v>66.28</v>
      </c>
      <c r="G25" s="247">
        <v>78.163960000000031</v>
      </c>
      <c r="H25" s="335">
        <v>250</v>
      </c>
      <c r="I25" s="49">
        <v>19540.990000000009</v>
      </c>
      <c r="J25" s="373">
        <v>-2970.9900000000052</v>
      </c>
      <c r="K25" s="359">
        <v>-0.15203886804097472</v>
      </c>
      <c r="L25" s="373">
        <v>-2970.9900000000052</v>
      </c>
      <c r="M25">
        <v>250</v>
      </c>
      <c r="N25" s="370" t="str">
        <f>HYPERLINK("http://finance.yahoo.com/q?s=" &amp; E25, "Link")</f>
        <v>Link</v>
      </c>
      <c r="O25" s="369">
        <v>3.0599999999999999E-2</v>
      </c>
      <c r="P25" s="369">
        <v>3.3E-3</v>
      </c>
      <c r="Q25" s="151"/>
      <c r="R25" s="49"/>
    </row>
    <row r="26" spans="1:21" ht="21.95" customHeight="1" x14ac:dyDescent="0.25">
      <c r="A26" s="51"/>
      <c r="B26" s="51"/>
      <c r="C26" s="52"/>
      <c r="E26" s="23" t="s">
        <v>173</v>
      </c>
      <c r="F26" s="247">
        <v>57.84</v>
      </c>
      <c r="G26" s="247">
        <v>60.83</v>
      </c>
      <c r="H26" s="335">
        <v>100</v>
      </c>
      <c r="I26" s="49">
        <v>6083</v>
      </c>
      <c r="J26" s="373">
        <v>-299</v>
      </c>
      <c r="K26" s="359">
        <v>-4.9153378267302233E-2</v>
      </c>
      <c r="L26" s="373">
        <v>-249.05000000000018</v>
      </c>
      <c r="M26">
        <v>75</v>
      </c>
      <c r="N26" s="370" t="str">
        <f>HYPERLINK("http://finance.yahoo.com/q?s=" &amp; E26, "Link")</f>
        <v>Link</v>
      </c>
      <c r="O26" s="369">
        <v>3.2500000000000001E-2</v>
      </c>
      <c r="P26" s="369">
        <v>-5.4999999999999997E-3</v>
      </c>
    </row>
    <row r="27" spans="1:21" ht="21.95" customHeight="1" x14ac:dyDescent="0.25">
      <c r="A27" s="51"/>
      <c r="B27" s="51"/>
      <c r="C27" s="52"/>
      <c r="E27" s="23" t="s">
        <v>56</v>
      </c>
      <c r="F27" s="247">
        <v>33.79</v>
      </c>
      <c r="G27" s="247">
        <v>33.79</v>
      </c>
      <c r="H27" s="335">
        <v>0</v>
      </c>
      <c r="I27" s="49">
        <v>0</v>
      </c>
      <c r="J27" s="373">
        <v>0</v>
      </c>
      <c r="K27" s="359">
        <v>0</v>
      </c>
      <c r="L27" s="373">
        <v>36.819999999999709</v>
      </c>
      <c r="M27">
        <v>0</v>
      </c>
      <c r="N27" s="370" t="str">
        <f>HYPERLINK("http://finance.yahoo.com/q?s=" &amp; E27, "Link")</f>
        <v>Link</v>
      </c>
      <c r="O27" s="369">
        <v>4.2999999999999997E-2</v>
      </c>
      <c r="P27" s="369">
        <v>3.0000000000000001E-3</v>
      </c>
      <c r="Q27" s="49"/>
      <c r="R27" s="49"/>
      <c r="S27" s="49"/>
      <c r="T27" s="357"/>
      <c r="U27" s="357"/>
    </row>
    <row r="28" spans="1:21" ht="21.95" customHeight="1" x14ac:dyDescent="0.25">
      <c r="A28" s="52"/>
      <c r="B28" s="158"/>
      <c r="C28" s="336"/>
      <c r="E28" s="23" t="s">
        <v>22</v>
      </c>
      <c r="F28" s="247">
        <v>46.7</v>
      </c>
      <c r="G28" s="247">
        <v>46.7</v>
      </c>
      <c r="H28" s="50">
        <v>0</v>
      </c>
      <c r="I28" s="49">
        <v>0</v>
      </c>
      <c r="J28" s="373">
        <v>0</v>
      </c>
      <c r="K28" s="359">
        <v>0</v>
      </c>
      <c r="L28" s="49">
        <v>3178.8000000000466</v>
      </c>
      <c r="M28">
        <v>0</v>
      </c>
      <c r="N28" s="370" t="str">
        <f>HYPERLINK("http://finance.yahoo.com/q?s=" &amp; E28, "Link")</f>
        <v>Link</v>
      </c>
      <c r="O28" s="359">
        <v>2.07E-2</v>
      </c>
      <c r="P28" s="359">
        <v>-3.09E-2</v>
      </c>
      <c r="R28" s="49"/>
    </row>
    <row r="29" spans="1:21" ht="21.95" customHeight="1" x14ac:dyDescent="0.25">
      <c r="A29" s="52"/>
      <c r="B29" s="51"/>
      <c r="C29" s="52"/>
      <c r="E29" s="23" t="s">
        <v>27</v>
      </c>
      <c r="F29" s="247">
        <v>35.909999999999997</v>
      </c>
      <c r="G29" s="247">
        <v>35.909999999999997</v>
      </c>
      <c r="H29" s="335">
        <v>0</v>
      </c>
      <c r="I29" s="49">
        <v>0</v>
      </c>
      <c r="J29" s="373">
        <v>0</v>
      </c>
      <c r="K29" s="359">
        <v>0</v>
      </c>
      <c r="L29" s="373">
        <v>1407.5400000000009</v>
      </c>
      <c r="M29">
        <v>0</v>
      </c>
      <c r="N29" s="370" t="str">
        <f>HYPERLINK("http://finance.yahoo.com/q?s=" &amp; E29, "Link")</f>
        <v>Link</v>
      </c>
      <c r="O29" s="369">
        <v>3.0200000000000001E-2</v>
      </c>
      <c r="P29" s="369">
        <v>4.1000000000000003E-3</v>
      </c>
      <c r="Q29" s="446"/>
      <c r="R29" s="49"/>
      <c r="S29" s="49"/>
    </row>
    <row r="30" spans="1:21" ht="21.95" customHeight="1" x14ac:dyDescent="0.25">
      <c r="A30" s="51"/>
      <c r="B30" s="51"/>
      <c r="C30" s="52"/>
      <c r="E30" s="23" t="s">
        <v>174</v>
      </c>
      <c r="F30" s="247">
        <v>52.33</v>
      </c>
      <c r="G30" s="247">
        <v>52.33</v>
      </c>
      <c r="H30" s="335">
        <v>0</v>
      </c>
      <c r="I30" s="49">
        <v>0</v>
      </c>
      <c r="J30" s="373">
        <v>0</v>
      </c>
      <c r="K30" s="359">
        <v>0</v>
      </c>
      <c r="L30" s="373">
        <v>119.92000000000053</v>
      </c>
      <c r="M30">
        <v>0</v>
      </c>
      <c r="N30" s="370" t="str">
        <f>HYPERLINK("http://finance.yahoo.com/q?s=" &amp; E30, "Link")</f>
        <v>Link</v>
      </c>
      <c r="O30" s="369">
        <v>3.6400000000000002E-2</v>
      </c>
      <c r="P30" s="369">
        <v>1.7100000000000001E-2</v>
      </c>
    </row>
    <row r="31" spans="1:21" ht="21.95" customHeight="1" x14ac:dyDescent="0.25">
      <c r="A31" s="51"/>
      <c r="B31" s="51"/>
      <c r="C31" s="51"/>
      <c r="E31" s="23" t="s">
        <v>279</v>
      </c>
      <c r="F31" s="247">
        <v>121.37</v>
      </c>
      <c r="G31" s="247">
        <v>121.37</v>
      </c>
      <c r="H31" s="50">
        <v>0</v>
      </c>
      <c r="I31" s="49">
        <v>0</v>
      </c>
      <c r="J31" s="373">
        <v>0</v>
      </c>
      <c r="K31" s="359">
        <v>0</v>
      </c>
      <c r="L31" s="49">
        <v>154.77999999999975</v>
      </c>
      <c r="M31">
        <v>0</v>
      </c>
      <c r="N31" s="370" t="str">
        <f>HYPERLINK("http://finance.yahoo.com/q?s=" &amp; E31, "Link")</f>
        <v>Link</v>
      </c>
      <c r="O31" s="359">
        <v>2.5700000000000001E-2</v>
      </c>
      <c r="P31" s="359">
        <v>-3.7000000000000002E-3</v>
      </c>
    </row>
    <row r="32" spans="1:21" ht="21.95" customHeight="1" x14ac:dyDescent="0.25">
      <c r="A32" s="51"/>
      <c r="B32" s="51"/>
      <c r="C32" s="52"/>
      <c r="E32" s="23" t="s">
        <v>15</v>
      </c>
      <c r="F32" s="247">
        <v>18.05</v>
      </c>
      <c r="G32" s="247">
        <v>18.05</v>
      </c>
      <c r="H32" s="50">
        <v>0</v>
      </c>
      <c r="I32" s="49">
        <v>0</v>
      </c>
      <c r="J32" s="373">
        <v>0</v>
      </c>
      <c r="K32" s="359">
        <v>0</v>
      </c>
      <c r="L32" s="49">
        <v>155.90000000000146</v>
      </c>
      <c r="M32">
        <v>0</v>
      </c>
      <c r="N32" s="370" t="str">
        <f>HYPERLINK("http://finance.yahoo.com/q?s=" &amp; E32, "Link")</f>
        <v>Link</v>
      </c>
      <c r="O32" s="359">
        <v>0</v>
      </c>
      <c r="P32" s="359">
        <v>-6.1000000000000004E-3</v>
      </c>
      <c r="R32" s="49"/>
      <c r="S32" s="49"/>
    </row>
    <row r="33" spans="1:22" ht="21.95" customHeight="1" x14ac:dyDescent="0.25">
      <c r="A33" s="52"/>
      <c r="B33" s="52"/>
      <c r="C33" s="52"/>
      <c r="E33" s="23" t="s">
        <v>24</v>
      </c>
      <c r="F33" s="247">
        <v>36.869999999999997</v>
      </c>
      <c r="G33" s="247">
        <v>36.869999999999997</v>
      </c>
      <c r="H33" s="335">
        <v>0</v>
      </c>
      <c r="I33" s="49">
        <v>0</v>
      </c>
      <c r="J33" s="373">
        <v>0</v>
      </c>
      <c r="K33" s="359">
        <v>0</v>
      </c>
      <c r="L33" s="373">
        <v>937.36999999999534</v>
      </c>
      <c r="M33">
        <v>0</v>
      </c>
      <c r="N33" s="370" t="str">
        <f>HYPERLINK("http://finance.yahoo.com/q?s=" &amp; E33, "Link")</f>
        <v>Link</v>
      </c>
      <c r="O33" s="369">
        <v>0</v>
      </c>
      <c r="P33" s="369">
        <v>-8.0000000000000004E-4</v>
      </c>
      <c r="Q33" s="151"/>
      <c r="R33" s="49"/>
      <c r="S33" s="49"/>
      <c r="T33" s="49"/>
    </row>
    <row r="34" spans="1:22" ht="21.95" customHeight="1" x14ac:dyDescent="0.25">
      <c r="A34" s="51"/>
      <c r="B34" s="51"/>
      <c r="C34" s="52"/>
      <c r="E34" s="23" t="s">
        <v>199</v>
      </c>
      <c r="F34" s="247">
        <v>29.95</v>
      </c>
      <c r="G34" s="247">
        <v>31.861853333333332</v>
      </c>
      <c r="H34" s="335">
        <v>1500</v>
      </c>
      <c r="I34" s="49">
        <v>47792.78</v>
      </c>
      <c r="J34" s="373">
        <v>-2867.7799999999988</v>
      </c>
      <c r="K34" s="359">
        <v>-6.000446092485099E-2</v>
      </c>
      <c r="L34" s="373">
        <v>-1119.8100000000049</v>
      </c>
      <c r="M34">
        <v>1500</v>
      </c>
      <c r="N34" s="370" t="str">
        <f>HYPERLINK("http://finance.yahoo.com/q?s=" &amp; E34, "Link")</f>
        <v>Link</v>
      </c>
      <c r="O34" s="369">
        <v>1.6299999999999999E-2</v>
      </c>
      <c r="P34" s="369">
        <v>4.4000000000000003E-3</v>
      </c>
      <c r="Q34" s="151"/>
      <c r="R34" s="49"/>
      <c r="S34" s="49"/>
    </row>
    <row r="35" spans="1:22" ht="21.95" customHeight="1" x14ac:dyDescent="0.25">
      <c r="A35" s="51"/>
      <c r="B35" s="51"/>
      <c r="C35" s="52"/>
      <c r="E35" s="23" t="s">
        <v>36</v>
      </c>
      <c r="F35" s="247">
        <v>54.65</v>
      </c>
      <c r="G35" s="247">
        <v>54.65</v>
      </c>
      <c r="H35" s="335">
        <v>0</v>
      </c>
      <c r="I35" s="49">
        <v>0</v>
      </c>
      <c r="J35" s="373">
        <v>0</v>
      </c>
      <c r="K35" s="359">
        <v>0</v>
      </c>
      <c r="L35" s="373">
        <v>117.73999999999978</v>
      </c>
      <c r="M35">
        <v>0</v>
      </c>
      <c r="N35" s="370" t="str">
        <f>HYPERLINK("http://finance.yahoo.com/q?s=" &amp; E35, "Link")</f>
        <v>Link</v>
      </c>
      <c r="O35" s="369">
        <v>7.4000000000000003E-3</v>
      </c>
      <c r="P35" s="369">
        <v>4.1999999999999997E-3</v>
      </c>
      <c r="Q35" s="446"/>
      <c r="R35" s="49"/>
      <c r="S35" s="49"/>
      <c r="T35" s="49"/>
    </row>
    <row r="36" spans="1:22" ht="21.95" customHeight="1" x14ac:dyDescent="0.25">
      <c r="A36" s="61"/>
      <c r="B36" s="62"/>
      <c r="C36" s="61"/>
      <c r="E36" s="23" t="s">
        <v>230</v>
      </c>
      <c r="F36" s="247">
        <v>26.83</v>
      </c>
      <c r="G36" s="247">
        <v>29.412799999999997</v>
      </c>
      <c r="H36" s="335">
        <v>200</v>
      </c>
      <c r="I36" s="49">
        <v>5882.5599999999995</v>
      </c>
      <c r="J36" s="373">
        <v>-516.55999999999949</v>
      </c>
      <c r="K36" s="359">
        <v>-8.7812109013762685E-2</v>
      </c>
      <c r="L36" s="373">
        <v>935.69999999999891</v>
      </c>
      <c r="M36">
        <v>100</v>
      </c>
      <c r="N36" s="370" t="str">
        <f>HYPERLINK("http://finance.yahoo.com/q?s=" &amp; E36, "Link")</f>
        <v>Link</v>
      </c>
      <c r="O36" s="369">
        <v>2.06E-2</v>
      </c>
      <c r="P36" s="369">
        <v>-7.7999999999999996E-3</v>
      </c>
      <c r="R36" s="49"/>
    </row>
    <row r="37" spans="1:22" ht="21.95" customHeight="1" x14ac:dyDescent="0.25">
      <c r="A37" s="158"/>
      <c r="B37" s="51"/>
      <c r="C37" s="52"/>
      <c r="E37" s="23" t="s">
        <v>50</v>
      </c>
      <c r="F37" s="247">
        <v>15.06</v>
      </c>
      <c r="G37" s="247">
        <v>16.334723437499996</v>
      </c>
      <c r="H37" s="335">
        <v>6400</v>
      </c>
      <c r="I37" s="49">
        <v>104542.22999999997</v>
      </c>
      <c r="J37" s="373">
        <v>-8158.2299999999814</v>
      </c>
      <c r="K37" s="359">
        <v>-7.8037650430835187E-2</v>
      </c>
      <c r="L37" s="373">
        <v>6457.3410000016447</v>
      </c>
      <c r="M37">
        <v>5300</v>
      </c>
      <c r="N37" s="370" t="str">
        <f>HYPERLINK("http://finance.yahoo.com/q?s=" &amp; E37, "Link")</f>
        <v>Link</v>
      </c>
      <c r="O37" s="369">
        <v>1.2699999999999999E-2</v>
      </c>
      <c r="P37" s="369">
        <v>-4.3200000000000002E-2</v>
      </c>
      <c r="Q37" s="49"/>
      <c r="R37" s="49"/>
      <c r="S37" s="49"/>
      <c r="T37" s="49"/>
    </row>
    <row r="38" spans="1:22" ht="21.95" customHeight="1" x14ac:dyDescent="0.25">
      <c r="A38" s="51"/>
      <c r="B38" s="52"/>
      <c r="C38" s="52"/>
      <c r="E38" s="23" t="s">
        <v>34</v>
      </c>
      <c r="F38" s="247">
        <v>27.26</v>
      </c>
      <c r="G38" s="247">
        <v>25.589166666666667</v>
      </c>
      <c r="H38" s="335">
        <v>1200</v>
      </c>
      <c r="I38" s="49">
        <v>30707</v>
      </c>
      <c r="J38" s="373">
        <v>2005.0000000000036</v>
      </c>
      <c r="K38" s="359">
        <v>6.5294558244048617E-2</v>
      </c>
      <c r="L38" s="373">
        <v>17500.866999999856</v>
      </c>
      <c r="M38">
        <v>900</v>
      </c>
      <c r="N38" s="370" t="str">
        <f>HYPERLINK("http://finance.yahoo.com/q?s=" &amp; E38, "Link")</f>
        <v>Link</v>
      </c>
      <c r="O38" s="369">
        <v>0</v>
      </c>
      <c r="P38" s="369">
        <v>4.4000000000000003E-3</v>
      </c>
      <c r="Q38" s="151"/>
      <c r="S38" s="49"/>
    </row>
    <row r="39" spans="1:22" ht="21.95" customHeight="1" x14ac:dyDescent="0.25">
      <c r="A39" s="52"/>
      <c r="B39" s="52"/>
      <c r="C39" s="52"/>
      <c r="E39" s="23" t="s">
        <v>207</v>
      </c>
      <c r="F39" s="247">
        <v>36.96</v>
      </c>
      <c r="G39" s="247">
        <v>36.96</v>
      </c>
      <c r="H39" s="335">
        <v>0</v>
      </c>
      <c r="I39" s="49">
        <v>0</v>
      </c>
      <c r="J39" s="373">
        <v>0</v>
      </c>
      <c r="K39" s="359">
        <v>0</v>
      </c>
      <c r="L39" s="373">
        <v>439.77999999999975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-1.9E-3</v>
      </c>
      <c r="S39" s="49"/>
    </row>
    <row r="40" spans="1:22" ht="21.95" customHeight="1" x14ac:dyDescent="0.25">
      <c r="A40" s="51"/>
      <c r="B40" s="51"/>
      <c r="C40" s="52"/>
      <c r="E40" s="23" t="s">
        <v>277</v>
      </c>
      <c r="F40" s="247">
        <v>49.21</v>
      </c>
      <c r="G40" s="247">
        <v>49.21</v>
      </c>
      <c r="H40" s="50">
        <v>0</v>
      </c>
      <c r="I40" s="49">
        <v>0</v>
      </c>
      <c r="J40" s="373">
        <v>0</v>
      </c>
      <c r="K40" s="359">
        <v>0</v>
      </c>
      <c r="L40" s="49">
        <v>427.92000000000007</v>
      </c>
      <c r="M40">
        <v>0</v>
      </c>
      <c r="N40" s="370" t="str">
        <f>HYPERLINK("http://finance.yahoo.com/q?s=" &amp; E40, "Link")</f>
        <v>Link</v>
      </c>
      <c r="O40" s="359">
        <v>0</v>
      </c>
      <c r="P40" s="359">
        <v>8.0000000000000002E-3</v>
      </c>
      <c r="R40" s="49"/>
      <c r="S40" s="49"/>
      <c r="T40" s="49"/>
    </row>
    <row r="41" spans="1:22" ht="21.95" customHeight="1" x14ac:dyDescent="0.25">
      <c r="A41" s="51"/>
      <c r="B41" s="51"/>
      <c r="C41" s="52"/>
      <c r="E41" s="23" t="s">
        <v>198</v>
      </c>
      <c r="F41" s="247">
        <v>55.86</v>
      </c>
      <c r="G41" s="247">
        <v>55.86</v>
      </c>
      <c r="H41" s="50">
        <v>0</v>
      </c>
      <c r="I41" s="49">
        <v>0</v>
      </c>
      <c r="J41" s="373">
        <v>0</v>
      </c>
      <c r="K41" s="359">
        <v>0</v>
      </c>
      <c r="L41" s="49">
        <v>475.47999999999956</v>
      </c>
      <c r="M41">
        <v>0</v>
      </c>
      <c r="N41" s="370" t="str">
        <f>HYPERLINK("http://finance.yahoo.com/q?s=" &amp; E41, "Link")</f>
        <v>Link</v>
      </c>
      <c r="O41" s="359">
        <v>1.29E-2</v>
      </c>
      <c r="P41" s="359">
        <v>-4.4999999999999997E-3</v>
      </c>
      <c r="Q41" s="446"/>
      <c r="R41" s="49"/>
      <c r="S41" s="49"/>
    </row>
    <row r="42" spans="1:22" ht="21.95" customHeight="1" x14ac:dyDescent="0.25">
      <c r="A42" s="51"/>
      <c r="B42" s="51"/>
      <c r="C42" s="52"/>
      <c r="E42" s="23" t="s">
        <v>47</v>
      </c>
      <c r="F42" s="247">
        <v>112.54</v>
      </c>
      <c r="G42" s="247">
        <v>112.54</v>
      </c>
      <c r="H42" s="335">
        <v>0</v>
      </c>
      <c r="I42" s="49">
        <v>0</v>
      </c>
      <c r="J42" s="373">
        <v>0</v>
      </c>
      <c r="K42" s="359">
        <v>0</v>
      </c>
      <c r="L42" s="373">
        <v>-168.6200000000008</v>
      </c>
      <c r="M42">
        <v>0</v>
      </c>
      <c r="N42" s="370" t="str">
        <f>HYPERLINK("http://finance.yahoo.com/q?s=" &amp; E42, "Link")</f>
        <v>Link</v>
      </c>
      <c r="O42" s="369">
        <v>2.18E-2</v>
      </c>
      <c r="P42" s="369">
        <v>-2.7000000000000001E-3</v>
      </c>
      <c r="Q42" s="151"/>
      <c r="S42" s="49"/>
      <c r="T42" s="49"/>
    </row>
    <row r="43" spans="1:22" ht="21.95" customHeight="1" x14ac:dyDescent="0.25">
      <c r="A43" s="51"/>
      <c r="B43" s="51"/>
      <c r="C43" s="52"/>
      <c r="E43" s="23" t="s">
        <v>176</v>
      </c>
      <c r="F43" s="247">
        <v>46.31</v>
      </c>
      <c r="G43" s="247">
        <v>46.31</v>
      </c>
      <c r="H43" s="335">
        <v>0</v>
      </c>
      <c r="I43" s="49">
        <v>0</v>
      </c>
      <c r="J43" s="373">
        <v>0</v>
      </c>
      <c r="K43" s="359">
        <v>0</v>
      </c>
      <c r="L43" s="373">
        <v>75.019999999999982</v>
      </c>
      <c r="M43">
        <v>0</v>
      </c>
      <c r="N43" s="370" t="str">
        <f>HYPERLINK("http://finance.yahoo.com/q?s=" &amp; E43, "Link")</f>
        <v>Link</v>
      </c>
      <c r="O43" s="369">
        <v>1.61E-2</v>
      </c>
      <c r="P43" s="369">
        <v>8.9999999999999998E-4</v>
      </c>
      <c r="Q43" s="446"/>
      <c r="R43" s="49"/>
      <c r="S43" s="49"/>
      <c r="T43" s="49"/>
      <c r="V43" s="49"/>
    </row>
    <row r="44" spans="1:22" ht="21.95" customHeight="1" x14ac:dyDescent="0.25">
      <c r="A44" s="52"/>
      <c r="B44" s="52"/>
      <c r="C44" s="52"/>
      <c r="E44" s="23" t="s">
        <v>23</v>
      </c>
      <c r="F44" s="247">
        <v>32.99</v>
      </c>
      <c r="G44" s="50">
        <v>32.99</v>
      </c>
      <c r="H44" s="335">
        <v>0</v>
      </c>
      <c r="I44" s="49">
        <v>0</v>
      </c>
      <c r="J44" s="373">
        <v>0</v>
      </c>
      <c r="K44" s="359">
        <v>0</v>
      </c>
      <c r="L44" s="373">
        <v>171.89999999999964</v>
      </c>
      <c r="M44">
        <v>0</v>
      </c>
      <c r="N44" s="370" t="str">
        <f>HYPERLINK("http://finance.yahoo.com/q?s=" &amp; E44, "Link")</f>
        <v>Link</v>
      </c>
      <c r="O44" s="369">
        <v>0</v>
      </c>
      <c r="P44" s="369">
        <v>1.4500000000000001E-2</v>
      </c>
      <c r="Q44" s="49"/>
      <c r="R44" s="49"/>
      <c r="T44" s="49"/>
      <c r="V44" s="49"/>
    </row>
    <row r="45" spans="1:22" ht="21.95" customHeight="1" x14ac:dyDescent="0.25">
      <c r="A45" s="51"/>
      <c r="B45" s="52"/>
      <c r="C45" s="52"/>
      <c r="E45" s="23" t="s">
        <v>218</v>
      </c>
      <c r="F45" s="247">
        <v>66.17</v>
      </c>
      <c r="G45" s="247">
        <v>71.599450000000019</v>
      </c>
      <c r="H45" s="335">
        <v>200</v>
      </c>
      <c r="I45" s="49">
        <v>14319.890000000003</v>
      </c>
      <c r="J45" s="373">
        <v>-1085.8900000000031</v>
      </c>
      <c r="K45" s="359">
        <v>-7.5830889762421583E-2</v>
      </c>
      <c r="L45" s="373">
        <v>-409.94000000000233</v>
      </c>
      <c r="M45">
        <v>200</v>
      </c>
      <c r="N45" s="370" t="str">
        <f>HYPERLINK("http://finance.yahoo.com/q?s=" &amp; E45, "Link")</f>
        <v>Link</v>
      </c>
      <c r="O45" s="369">
        <v>1.7899999999999999E-2</v>
      </c>
      <c r="P45" s="369">
        <v>4.7000000000000002E-3</v>
      </c>
      <c r="R45" s="49"/>
      <c r="T45" s="49"/>
    </row>
    <row r="46" spans="1:22" ht="21.95" customHeight="1" x14ac:dyDescent="0.25">
      <c r="A46" s="51"/>
      <c r="B46" s="51"/>
      <c r="C46" s="52"/>
      <c r="E46" s="23" t="s">
        <v>177</v>
      </c>
      <c r="F46" s="247">
        <v>233.44</v>
      </c>
      <c r="G46" s="247">
        <v>233.44</v>
      </c>
      <c r="H46" s="335">
        <v>0</v>
      </c>
      <c r="I46" s="49">
        <v>0</v>
      </c>
      <c r="J46" s="373">
        <v>0</v>
      </c>
      <c r="K46" s="359">
        <v>0</v>
      </c>
      <c r="L46" s="373">
        <v>160.82999999999993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-1.8E-3</v>
      </c>
      <c r="Q46" s="446"/>
      <c r="R46" s="49"/>
      <c r="S46" s="49"/>
      <c r="U46" s="49"/>
    </row>
    <row r="47" spans="1:22" ht="21.95" customHeight="1" x14ac:dyDescent="0.25">
      <c r="A47" s="51"/>
      <c r="B47" s="51"/>
      <c r="C47" s="52"/>
      <c r="E47" s="23" t="s">
        <v>172</v>
      </c>
      <c r="F47" s="247">
        <v>99.24</v>
      </c>
      <c r="G47" s="247">
        <v>99.24</v>
      </c>
      <c r="H47" s="50">
        <v>0</v>
      </c>
      <c r="I47" s="49">
        <v>0</v>
      </c>
      <c r="J47" s="373">
        <v>0</v>
      </c>
      <c r="K47" s="359">
        <v>0</v>
      </c>
      <c r="L47" s="49">
        <v>1368.9000000000015</v>
      </c>
      <c r="M47">
        <v>0</v>
      </c>
      <c r="N47" s="370" t="str">
        <f>HYPERLINK("http://finance.yahoo.com/q?s=" &amp; E47, "Link")</f>
        <v>Link</v>
      </c>
      <c r="O47" s="359">
        <v>1.14E-2</v>
      </c>
      <c r="P47" s="359">
        <v>2.0999999999999999E-3</v>
      </c>
      <c r="R47" s="49"/>
    </row>
    <row r="48" spans="1:22" ht="21.95" customHeight="1" x14ac:dyDescent="0.25">
      <c r="A48" s="51"/>
      <c r="B48" s="51"/>
      <c r="C48" s="52"/>
      <c r="E48" s="23" t="s">
        <v>349</v>
      </c>
      <c r="F48" s="247">
        <v>30.7</v>
      </c>
      <c r="G48" s="247">
        <v>31.661124999999991</v>
      </c>
      <c r="H48" s="335">
        <v>80</v>
      </c>
      <c r="I48" s="49">
        <v>2532.8899999999994</v>
      </c>
      <c r="J48" s="373">
        <v>-76.889999999999418</v>
      </c>
      <c r="K48" s="359">
        <v>-3.0356628199408337E-2</v>
      </c>
      <c r="L48" s="373">
        <v>-76.889999999999418</v>
      </c>
      <c r="M48" s="30">
        <v>42874</v>
      </c>
      <c r="N48" s="370" t="str">
        <f>HYPERLINK("http://finance.yahoo.com/q?s=" &amp; E48, "Link")</f>
        <v>Link</v>
      </c>
      <c r="O48" s="369">
        <v>4.24E-2</v>
      </c>
      <c r="P48" s="369">
        <v>-9.4000000000000004E-3</v>
      </c>
    </row>
    <row r="49" spans="1:21" ht="21.95" customHeight="1" x14ac:dyDescent="0.25">
      <c r="A49" s="51"/>
      <c r="B49" s="51"/>
      <c r="C49" s="52"/>
      <c r="E49" s="23" t="s">
        <v>363</v>
      </c>
      <c r="F49" s="247">
        <v>53.89</v>
      </c>
      <c r="G49" s="247">
        <v>57.772307692307692</v>
      </c>
      <c r="H49" s="335">
        <v>130</v>
      </c>
      <c r="I49" s="49">
        <v>7510.4</v>
      </c>
      <c r="J49" s="373">
        <v>-504.69999999999982</v>
      </c>
      <c r="K49" s="359">
        <v>-6.7200149126544512E-2</v>
      </c>
      <c r="L49" s="373">
        <v>-504.69999999999982</v>
      </c>
      <c r="M49">
        <v>130</v>
      </c>
      <c r="N49" s="370" t="str">
        <f>HYPERLINK("http://finance.yahoo.com/q?s=" &amp; E49, "Link")</f>
        <v>Link</v>
      </c>
      <c r="O49" s="369">
        <v>4.3499999999999997E-2</v>
      </c>
      <c r="P49" s="369">
        <v>5.4000000000000003E-3</v>
      </c>
      <c r="R49" s="49"/>
      <c r="S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43.75</v>
      </c>
      <c r="G50" s="247">
        <v>43.75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3.3999999999999998E-3</v>
      </c>
      <c r="Q50" s="151"/>
      <c r="R50" s="49"/>
      <c r="S50" s="49"/>
      <c r="T50" s="49"/>
    </row>
    <row r="51" spans="1:21" ht="21.95" customHeight="1" x14ac:dyDescent="0.25">
      <c r="A51" s="51"/>
      <c r="B51" s="52"/>
      <c r="C51" s="52"/>
      <c r="E51" s="23" t="s">
        <v>0</v>
      </c>
      <c r="F51" s="247">
        <v>154.46</v>
      </c>
      <c r="G51" s="247">
        <v>154.46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7.7999999999999996E-3</v>
      </c>
      <c r="S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69.290000000000006</v>
      </c>
      <c r="G52" s="247">
        <v>69.290000000000006</v>
      </c>
      <c r="H52" s="50">
        <v>0</v>
      </c>
      <c r="I52" s="49">
        <v>0</v>
      </c>
      <c r="J52" s="373">
        <v>0</v>
      </c>
      <c r="K52" s="359">
        <v>0</v>
      </c>
      <c r="L52" s="49">
        <v>1461.5600000000013</v>
      </c>
      <c r="M52">
        <v>0</v>
      </c>
      <c r="N52" s="370" t="str">
        <f>HYPERLINK("http://finance.yahoo.com/q?s=" &amp; E52, "Link")</f>
        <v>Link</v>
      </c>
      <c r="O52" s="359">
        <v>0</v>
      </c>
      <c r="P52" s="359">
        <v>2.2700000000000001E-2</v>
      </c>
      <c r="Q52" s="151"/>
      <c r="S52" s="49"/>
    </row>
    <row r="53" spans="1:21" ht="21.95" customHeight="1" x14ac:dyDescent="0.25">
      <c r="A53" s="61"/>
      <c r="B53" s="62"/>
      <c r="C53" s="61"/>
      <c r="E53" s="23" t="s">
        <v>51</v>
      </c>
      <c r="F53" s="247">
        <v>169.25</v>
      </c>
      <c r="G53" s="247">
        <v>169.25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3.8999999999999998E-3</v>
      </c>
      <c r="Q53" s="151"/>
      <c r="R53" s="49"/>
      <c r="S53" s="49"/>
      <c r="T53" s="49"/>
    </row>
    <row r="54" spans="1:21" ht="21.95" customHeight="1" x14ac:dyDescent="0.25">
      <c r="A54" s="51"/>
      <c r="B54" s="51"/>
      <c r="C54" s="52"/>
      <c r="E54" s="23" t="s">
        <v>42</v>
      </c>
      <c r="F54" s="247">
        <v>106.79</v>
      </c>
      <c r="G54" s="247">
        <v>106.79</v>
      </c>
      <c r="H54" s="335">
        <v>0</v>
      </c>
      <c r="I54" s="49">
        <v>0</v>
      </c>
      <c r="J54" s="373">
        <v>0</v>
      </c>
      <c r="K54" s="359">
        <v>0</v>
      </c>
      <c r="L54" s="373">
        <v>128.08999999999833</v>
      </c>
      <c r="M54">
        <v>0</v>
      </c>
      <c r="N54" s="370" t="str">
        <f>HYPERLINK("http://finance.yahoo.com/q?s=" &amp; E54, "Link")</f>
        <v>Link</v>
      </c>
      <c r="O54" s="369">
        <v>2.18E-2</v>
      </c>
      <c r="P54" s="369">
        <v>5.1999999999999998E-3</v>
      </c>
      <c r="Q54" s="49"/>
      <c r="R54" s="49"/>
      <c r="S54" s="49"/>
      <c r="T54" s="49"/>
    </row>
    <row r="55" spans="1:21" ht="21.95" customHeight="1" x14ac:dyDescent="0.25">
      <c r="A55" s="51"/>
      <c r="B55" s="51"/>
      <c r="C55" s="52"/>
      <c r="E55" s="23" t="s">
        <v>54</v>
      </c>
      <c r="F55" s="247">
        <v>112.92</v>
      </c>
      <c r="G55" s="247">
        <v>112.92</v>
      </c>
      <c r="H55" s="335">
        <v>0</v>
      </c>
      <c r="I55" s="49">
        <v>0</v>
      </c>
      <c r="J55" s="373">
        <v>0</v>
      </c>
      <c r="K55" s="359">
        <v>0</v>
      </c>
      <c r="L55" s="373">
        <v>114.84999999999991</v>
      </c>
      <c r="M55">
        <v>0</v>
      </c>
      <c r="N55" s="370" t="str">
        <f>HYPERLINK("http://finance.yahoo.com/q?s=" &amp; E55, "Link")</f>
        <v>Link</v>
      </c>
      <c r="O55" s="369">
        <v>2.35E-2</v>
      </c>
      <c r="P55" s="369">
        <v>-5.5999999999999999E-3</v>
      </c>
      <c r="Q55" s="49"/>
      <c r="R55" s="49"/>
      <c r="U55" s="49"/>
    </row>
    <row r="56" spans="1:21" ht="21.95" customHeight="1" x14ac:dyDescent="0.25">
      <c r="A56" s="51"/>
      <c r="B56" s="51"/>
      <c r="C56" s="51"/>
      <c r="E56" s="23" t="s">
        <v>228</v>
      </c>
      <c r="F56" s="247">
        <v>51.14</v>
      </c>
      <c r="G56" s="247">
        <v>51.14</v>
      </c>
      <c r="H56" s="50">
        <v>0</v>
      </c>
      <c r="I56" s="49">
        <v>0</v>
      </c>
      <c r="J56" s="373">
        <v>0</v>
      </c>
      <c r="K56" s="359">
        <v>0</v>
      </c>
      <c r="L56" s="49">
        <v>257.64999999999964</v>
      </c>
      <c r="M56">
        <v>0</v>
      </c>
      <c r="N56" s="370" t="str">
        <f>HYPERLINK("http://finance.yahoo.com/q?s=" &amp; E56, "Link")</f>
        <v>Link</v>
      </c>
      <c r="O56" s="359">
        <v>0</v>
      </c>
      <c r="P56" s="359">
        <v>-2.5000000000000001E-3</v>
      </c>
      <c r="S56" s="49"/>
    </row>
    <row r="57" spans="1:21" ht="21.95" customHeight="1" x14ac:dyDescent="0.25">
      <c r="A57" s="51"/>
      <c r="B57" s="51"/>
      <c r="C57" s="52"/>
      <c r="E57" s="23" t="s">
        <v>175</v>
      </c>
      <c r="F57" s="247">
        <v>52.15</v>
      </c>
      <c r="G57" s="247">
        <v>56.243333333333332</v>
      </c>
      <c r="H57" s="335">
        <v>120</v>
      </c>
      <c r="I57" s="49">
        <v>6749.2</v>
      </c>
      <c r="J57" s="373">
        <v>-491.19999999999982</v>
      </c>
      <c r="K57" s="359">
        <v>-7.2778996029159021E-2</v>
      </c>
      <c r="L57" s="373">
        <v>713.6800000000012</v>
      </c>
      <c r="M57">
        <v>40</v>
      </c>
      <c r="N57" s="370" t="str">
        <f>HYPERLINK("http://finance.yahoo.com/q?s=" &amp; E57, "Link")</f>
        <v>Link</v>
      </c>
      <c r="O57" s="369">
        <v>2.7300000000000001E-2</v>
      </c>
      <c r="P57" s="369">
        <v>-5.7000000000000002E-3</v>
      </c>
    </row>
    <row r="58" spans="1:21" ht="21.95" customHeight="1" x14ac:dyDescent="0.25">
      <c r="A58" s="52"/>
      <c r="B58" s="158"/>
      <c r="C58" s="336"/>
      <c r="E58" s="23" t="s">
        <v>53</v>
      </c>
      <c r="F58" s="247">
        <v>69.12</v>
      </c>
      <c r="G58" s="247">
        <v>69.12</v>
      </c>
      <c r="H58" s="335">
        <v>0</v>
      </c>
      <c r="I58" s="49">
        <v>0</v>
      </c>
      <c r="J58" s="373">
        <v>0</v>
      </c>
      <c r="K58" s="359">
        <v>0</v>
      </c>
      <c r="L58" s="373">
        <v>33.940000000000055</v>
      </c>
      <c r="M58">
        <v>0</v>
      </c>
      <c r="N58" s="370" t="str">
        <f>HYPERLINK("http://finance.yahoo.com/q?s=" &amp; E58, "Link")</f>
        <v>Link</v>
      </c>
      <c r="O58" s="369">
        <v>7.4000000000000003E-3</v>
      </c>
      <c r="P58" s="369">
        <v>4.7000000000000002E-3</v>
      </c>
      <c r="Q58" s="151"/>
      <c r="R58" s="49"/>
      <c r="S58" s="49"/>
      <c r="T58" s="49"/>
    </row>
    <row r="59" spans="1:21" ht="21.95" customHeight="1" x14ac:dyDescent="0.25">
      <c r="A59" s="51"/>
      <c r="B59" s="51"/>
      <c r="C59" s="52"/>
      <c r="E59" s="23"/>
      <c r="H59" s="335"/>
      <c r="J59" s="373"/>
      <c r="K59" s="359"/>
      <c r="L59" s="373"/>
      <c r="N59" s="370"/>
      <c r="O59" s="369"/>
      <c r="P59" s="369"/>
      <c r="Q59" s="151"/>
      <c r="S59" s="49"/>
      <c r="T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Q60" s="151"/>
      <c r="R60" s="49"/>
      <c r="S60" s="49"/>
    </row>
  </sheetData>
  <sortState ref="A2:V60">
    <sortCondition ref="E1"/>
  </sortState>
  <dataConsolidate/>
  <conditionalFormatting sqref="O1:O1048576">
    <cfRule type="expression" dxfId="1305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304" priority="13">
      <formula>$H2=0</formula>
    </cfRule>
  </conditionalFormatting>
  <conditionalFormatting sqref="J2:K200">
    <cfRule type="expression" dxfId="1303" priority="14">
      <formula>$J2=0</formula>
    </cfRule>
  </conditionalFormatting>
  <conditionalFormatting sqref="L1:L1048576">
    <cfRule type="expression" dxfId="1302" priority="12">
      <formula>$L2=0</formula>
    </cfRule>
  </conditionalFormatting>
  <conditionalFormatting sqref="M1">
    <cfRule type="expression" dxfId="1301" priority="8">
      <formula>$L2=0</formula>
    </cfRule>
  </conditionalFormatting>
  <conditionalFormatting sqref="J2:K58">
    <cfRule type="expression" dxfId="1300" priority="56">
      <formula>$J2&gt;0</formula>
    </cfRule>
  </conditionalFormatting>
  <conditionalFormatting sqref="L2:L58">
    <cfRule type="expression" dxfId="1299" priority="10">
      <formula>$L2&lt;0</formula>
    </cfRule>
    <cfRule type="expression" dxfId="1298" priority="11">
      <formula>$L2&gt;0</formula>
    </cfRule>
  </conditionalFormatting>
  <conditionalFormatting sqref="J2:K458">
    <cfRule type="expression" dxfId="1297" priority="55">
      <formula>$J2&lt;0</formula>
    </cfRule>
  </conditionalFormatting>
  <conditionalFormatting sqref="P1:P1048576">
    <cfRule type="expression" dxfId="1296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10" location="BIIB!A1" display="BIIB"/>
    <hyperlink ref="E39" location="MYL!A1" display="MYL"/>
    <hyperlink ref="E45" location="SIG!A1" display="SIG"/>
    <hyperlink ref="E3" location="AAPL!A1" display="AAPL"/>
    <hyperlink ref="E9" location="AXP!A1" display="AXP"/>
    <hyperlink ref="E19" location="DG!A1" display="DG"/>
    <hyperlink ref="E44" location="PINC!A1" display="PINC"/>
    <hyperlink ref="E23" location="FOXA!A1" display="FOXA"/>
    <hyperlink ref="E6" location="AOBC!A1" display="AOBC"/>
    <hyperlink ref="E35" location="LUV!A1" display="LUV"/>
    <hyperlink ref="E13" location="CCE!A1" display="CCE"/>
    <hyperlink ref="E11" location="BMY!A1" display="BMY"/>
    <hyperlink ref="E4" location="AKAM!A1" display="AKAM"/>
    <hyperlink ref="E7" location="ARNC!A1" display="ARNC"/>
    <hyperlink ref="E17" location="CVS!A1" display="CVS"/>
    <hyperlink ref="E37" location="MRO!A1" display="MRO"/>
    <hyperlink ref="E34" location="KR!A1" display="KR"/>
    <hyperlink ref="E22" location="F!A1" display="F"/>
    <hyperlink ref="E31" location="JNJ!A1" display="JNJ"/>
    <hyperlink ref="E16" location="CPN!A1" display="CPN"/>
    <hyperlink ref="E21" location="EW!A1" display="EW"/>
    <hyperlink ref="E41" location="NKE!A1" display="NKE"/>
    <hyperlink ref="E36" location="MOS!A1" display="MOS"/>
    <hyperlink ref="E56" location="VGK!A1" display="VGK"/>
    <hyperlink ref="E38" location="MU!A1" display="MU"/>
    <hyperlink ref="E30" location="IP!A1" display="IP"/>
    <hyperlink ref="E29" location="INTC!A1" display="INTC"/>
    <hyperlink ref="E28" location="HES!A1" display="HES"/>
    <hyperlink ref="E54" location="UNP!A1" display="UNP"/>
    <hyperlink ref="E40" location="NCLH!A1" display="NCLH"/>
    <hyperlink ref="E46" location="SPY!A1" display="SPY"/>
    <hyperlink ref="E47" location="SWKS!A1" display="SWKS"/>
    <hyperlink ref="E15" location="CNI!A1" display="CNI"/>
    <hyperlink ref="E57" location="WFC!A1" display="WFC"/>
    <hyperlink ref="E2" location="AA!A1" display="AA"/>
    <hyperlink ref="E32" location="KATE!A1" display="KATE"/>
    <hyperlink ref="E14" location="CF!A1" display="CF"/>
    <hyperlink ref="E49" location="TGT!A1" display="TGT"/>
    <hyperlink ref="E43" location="NWL!A1" display="NWL"/>
    <hyperlink ref="E33" location="KORS!A1" display="KORS"/>
    <hyperlink ref="E5" location="ALL!A1" display="ALL"/>
    <hyperlink ref="E42" location="NSC!A1" display="NSC"/>
    <hyperlink ref="E8" location="AVGO!A1" display="AVGO"/>
    <hyperlink ref="E52" location="UAL!A1" display="UAL"/>
    <hyperlink ref="E12" location="CAH!A1" display="CAH"/>
    <hyperlink ref="E18" location="DAL!A1" display="DAL"/>
    <hyperlink ref="E48" location="TEVA!A1" display="TEVA"/>
    <hyperlink ref="E20" location="DIS!A1" display="DIS"/>
    <hyperlink ref="E24" location="FTR!A1" display="FTR"/>
    <hyperlink ref="E25" location="GILD!A1" display="GILD"/>
    <hyperlink ref="E58" location="WWD!A1" display="WWD"/>
    <hyperlink ref="E26" location="GIS!A1" display="GIS"/>
    <hyperlink ref="E27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29" activePane="bottomLeft" state="frozen"/>
      <selection activeCell="E5" sqref="E5"/>
      <selection pane="bottomLeft" activeCell="B257" sqref="B257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410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13511.218000001378</v>
      </c>
    </row>
    <row r="250" spans="1:20" ht="18" customHeight="1" x14ac:dyDescent="0.25">
      <c r="M250" s="26" t="s">
        <v>144</v>
      </c>
      <c r="N250" s="144">
        <f>SUM(N245:N248)</f>
        <v>12053.858000001444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12053.830000000016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-1.9999985725007718E-3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95" priority="5">
      <formula>#REF!&gt;0</formula>
    </cfRule>
    <cfRule type="expression" dxfId="1294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403"/>
  <sheetViews>
    <sheetView tabSelected="1" zoomScaleNormal="100" workbookViewId="0">
      <pane ySplit="1" topLeftCell="A383" activePane="bottomLeft" state="frozen"/>
      <selection pane="bottomLeft" activeCell="M308" sqref="M308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12053.830000000016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401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401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603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603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  <row r="399" spans="2:23" ht="20.100000000000001" customHeight="1" x14ac:dyDescent="0.25">
      <c r="B399" s="248">
        <v>42837</v>
      </c>
      <c r="C399" s="338">
        <v>2344.9299999999998</v>
      </c>
      <c r="D399" s="174">
        <f t="shared" ref="D399:D401" si="493">(C399-C398)/C398</f>
        <v>-3.7599095922305243E-3</v>
      </c>
      <c r="E399" s="250">
        <f t="shared" ref="E399" si="494">(C399-$C$2)/$C$2</f>
        <v>0.11533741747683633</v>
      </c>
      <c r="F399" s="251">
        <v>5836.16</v>
      </c>
      <c r="G399" s="174">
        <f t="shared" si="400"/>
        <v>-5.2175217368331432E-3</v>
      </c>
      <c r="H399" s="252">
        <f t="shared" ref="H399" si="495">(F399-F$2)/F$2</f>
        <v>0.14621049944026554</v>
      </c>
      <c r="I399" s="569">
        <v>422212.73</v>
      </c>
      <c r="J399" s="254">
        <v>400000</v>
      </c>
      <c r="K399" s="254">
        <f t="shared" ref="K399" si="496">I399-I398-J399+J398</f>
        <v>-1772.2700000000186</v>
      </c>
      <c r="L399" s="174">
        <f t="shared" si="391"/>
        <v>-4.1800299538899219E-3</v>
      </c>
      <c r="M399" s="603">
        <f t="shared" ref="M399" si="497">I399-J399</f>
        <v>22212.729999999981</v>
      </c>
      <c r="N399" s="256">
        <f t="shared" ref="N399" si="498">M399/J399</f>
        <v>5.5531824999999951E-2</v>
      </c>
      <c r="O399" s="255" t="b">
        <f t="shared" ref="O399" si="499">L399&gt;D399</f>
        <v>0</v>
      </c>
      <c r="P399" s="256">
        <f>COUNTIF(O$2:O399, TRUE)/(COUNTIF(O$2:O399,FALSE) + COUNTIF(O$2:O399, TRUE))</f>
        <v>0.48743718592964824</v>
      </c>
      <c r="Q399" s="254">
        <v>291946.2</v>
      </c>
      <c r="R399" s="254">
        <f t="shared" ref="R399" si="500">I399-Q399</f>
        <v>130266.52999999997</v>
      </c>
      <c r="S399" s="254">
        <v>-32526</v>
      </c>
      <c r="T399" s="254">
        <f t="shared" ref="T399" si="501">M399-S399</f>
        <v>54738.729999999981</v>
      </c>
      <c r="U399" s="256">
        <f>STDEV(D$2:D399)*SQRT(252)</f>
        <v>0.15245244674413128</v>
      </c>
      <c r="V399" s="256">
        <f>STDEV(L$2:L399)*SQRT(252)</f>
        <v>0.33064456752182653</v>
      </c>
      <c r="W399" s="255">
        <f t="shared" ref="W399" si="502">N399/V399</f>
        <v>0.16795021135901222</v>
      </c>
    </row>
    <row r="400" spans="2:23" ht="20.100000000000001" customHeight="1" x14ac:dyDescent="0.25">
      <c r="B400" s="248">
        <v>42838</v>
      </c>
      <c r="C400" s="338">
        <v>2328.9499999999998</v>
      </c>
      <c r="D400" s="174">
        <f t="shared" si="493"/>
        <v>-6.8147023578529076E-3</v>
      </c>
      <c r="E400" s="250">
        <f t="shared" ref="E400" si="503">(C400-$C$2)/$C$2</f>
        <v>0.10773672494815537</v>
      </c>
      <c r="F400" s="251">
        <v>5805.15</v>
      </c>
      <c r="G400" s="174">
        <f t="shared" si="400"/>
        <v>-5.3134252659283194E-3</v>
      </c>
      <c r="H400" s="252">
        <f t="shared" ref="H400" si="504">(F400-F$2)/F$2</f>
        <v>0.14012019561246733</v>
      </c>
      <c r="I400" s="569">
        <v>418306.53</v>
      </c>
      <c r="J400" s="254">
        <v>400000</v>
      </c>
      <c r="K400" s="254">
        <f t="shared" ref="K400" si="505">I400-I399-J400+J399</f>
        <v>-3906.1999999999534</v>
      </c>
      <c r="L400" s="174">
        <f t="shared" si="391"/>
        <v>-9.2517343093846405E-3</v>
      </c>
      <c r="M400" s="603">
        <f t="shared" ref="M400" si="506">I400-J400</f>
        <v>18306.530000000028</v>
      </c>
      <c r="N400" s="256">
        <f t="shared" ref="N400" si="507">M400/J400</f>
        <v>4.5766325000000073E-2</v>
      </c>
      <c r="O400" s="255" t="b">
        <f t="shared" ref="O400" si="508">L400&gt;D400</f>
        <v>0</v>
      </c>
      <c r="P400" s="256">
        <f>COUNTIF(O$2:O400, TRUE)/(COUNTIF(O$2:O400,FALSE) + COUNTIF(O$2:O400, TRUE))</f>
        <v>0.48621553884711777</v>
      </c>
      <c r="Q400" s="254">
        <v>286240.8</v>
      </c>
      <c r="R400" s="254">
        <f t="shared" ref="R400" si="509">I400-Q400</f>
        <v>132065.73000000004</v>
      </c>
      <c r="S400" s="254">
        <v>-33099</v>
      </c>
      <c r="T400" s="254">
        <f t="shared" ref="T400" si="510">M400-S400</f>
        <v>51405.530000000028</v>
      </c>
      <c r="U400" s="256">
        <f>STDEV(D$2:D400)*SQRT(252)</f>
        <v>0.15236615023728597</v>
      </c>
      <c r="V400" s="256">
        <f>STDEV(L$2:L400)*SQRT(252)</f>
        <v>0.33032064931831551</v>
      </c>
      <c r="W400" s="255">
        <f t="shared" ref="W400" si="511">N400/V400</f>
        <v>0.138551208029072</v>
      </c>
    </row>
    <row r="401" spans="2:23" ht="20.100000000000001" customHeight="1" x14ac:dyDescent="0.25">
      <c r="B401" s="175">
        <v>42842</v>
      </c>
      <c r="C401" s="219">
        <v>2349.0100000000002</v>
      </c>
      <c r="D401" s="174">
        <f t="shared" si="493"/>
        <v>8.6133236007644651E-3</v>
      </c>
      <c r="E401" s="213">
        <f t="shared" ref="E401" si="512">(C401-$C$2)/$C$2</f>
        <v>0.11727801982458484</v>
      </c>
      <c r="F401" s="223">
        <v>5856.78</v>
      </c>
      <c r="G401" s="174">
        <f t="shared" si="400"/>
        <v>8.8938270328932263E-3</v>
      </c>
      <c r="H401" s="207">
        <f t="shared" ref="H401" si="513">(F401-F$2)/F$2</f>
        <v>0.15026022742895298</v>
      </c>
      <c r="I401" s="225">
        <v>420202.33</v>
      </c>
      <c r="J401" s="176">
        <v>400000</v>
      </c>
      <c r="K401" s="176">
        <f t="shared" ref="K401" si="514">I401-I400-J401+J400</f>
        <v>1895.7999999999884</v>
      </c>
      <c r="L401" s="174">
        <f t="shared" si="391"/>
        <v>4.5320832070204313E-3</v>
      </c>
      <c r="M401" s="186">
        <f t="shared" ref="M401" si="515">I401-J401</f>
        <v>20202.330000000016</v>
      </c>
      <c r="N401" s="188">
        <f t="shared" ref="N401" si="516">M401/J401</f>
        <v>5.0505825000000039E-2</v>
      </c>
      <c r="O401" s="186" t="b">
        <f t="shared" ref="O401" si="517">L401&gt;D401</f>
        <v>0</v>
      </c>
      <c r="P401" s="188">
        <f>COUNTIF(O$2:O401, TRUE)/(COUNTIF(O$2:O401,FALSE) + COUNTIF(O$2:O401, TRUE))</f>
        <v>0.48499999999999999</v>
      </c>
      <c r="Q401" s="176">
        <v>288136.59999999998</v>
      </c>
      <c r="R401" s="176">
        <f t="shared" ref="R401" si="518">I401-Q401</f>
        <v>132065.73000000004</v>
      </c>
      <c r="S401" s="176">
        <v>-32580</v>
      </c>
      <c r="T401" s="176">
        <f t="shared" ref="T401" si="519">M401-S401</f>
        <v>52782.330000000016</v>
      </c>
      <c r="U401" s="188">
        <f>STDEV(D$2:D401)*SQRT(252)</f>
        <v>0.15231786401444669</v>
      </c>
      <c r="V401" s="188">
        <f>STDEV(L$2:L401)*SQRT(252)</f>
        <v>0.32992050318629979</v>
      </c>
      <c r="W401" s="186">
        <f t="shared" ref="W401" si="520">N401/V401</f>
        <v>0.15308483259520361</v>
      </c>
    </row>
    <row r="402" spans="2:23" ht="20.100000000000001" customHeight="1" x14ac:dyDescent="0.25">
      <c r="B402" s="175">
        <v>42843</v>
      </c>
      <c r="C402" s="219">
        <v>2342.19</v>
      </c>
      <c r="D402" s="174">
        <f t="shared" ref="D402" si="521">(C402-C401)/C401</f>
        <v>-2.9033507733045678E-3</v>
      </c>
      <c r="E402" s="213">
        <f t="shared" ref="E402" si="522">(C402-$C$2)/$C$2</f>
        <v>0.11403416982173094</v>
      </c>
      <c r="F402" s="223">
        <v>5849.47</v>
      </c>
      <c r="G402" s="174">
        <f t="shared" ref="G402" si="523">(F402-F401)/F401</f>
        <v>-1.2481261034219299E-3</v>
      </c>
      <c r="H402" s="207">
        <f t="shared" ref="H402" si="524">(F402-F$2)/F$2</f>
        <v>0.14882455761337088</v>
      </c>
      <c r="I402" s="225">
        <v>417764.53</v>
      </c>
      <c r="J402" s="176">
        <v>400000</v>
      </c>
      <c r="K402" s="176">
        <f t="shared" ref="K402" si="525">I402-I401-J402+J401</f>
        <v>-2437.7999999999884</v>
      </c>
      <c r="L402" s="174">
        <f t="shared" ref="L402" si="526">K402/I401</f>
        <v>-5.801490915102704E-3</v>
      </c>
      <c r="M402" s="186">
        <f t="shared" ref="M402" si="527">I402-J402</f>
        <v>17764.530000000028</v>
      </c>
      <c r="N402" s="188">
        <f t="shared" ref="N402" si="528">M402/J402</f>
        <v>4.4411325000000071E-2</v>
      </c>
      <c r="O402" s="186" t="b">
        <f t="shared" ref="O402" si="529">L402&gt;D402</f>
        <v>0</v>
      </c>
      <c r="P402" s="188">
        <f>COUNTIF(O$2:O402, TRUE)/(COUNTIF(O$2:O402,FALSE) + COUNTIF(O$2:O402, TRUE))</f>
        <v>0.48379052369077308</v>
      </c>
      <c r="Q402" s="176">
        <v>290653.2</v>
      </c>
      <c r="R402" s="176">
        <f t="shared" ref="R402" si="530">I402-Q402</f>
        <v>127111.33000000002</v>
      </c>
      <c r="S402" s="176">
        <v>-32684</v>
      </c>
      <c r="T402" s="176">
        <f t="shared" ref="T402" si="531">M402-S402</f>
        <v>50448.530000000028</v>
      </c>
      <c r="U402" s="188">
        <f>STDEV(D$2:D402)*SQRT(252)</f>
        <v>0.15214843271809947</v>
      </c>
      <c r="V402" s="188">
        <f>STDEV(L$2:L402)*SQRT(252)</f>
        <v>0.32954563372803763</v>
      </c>
      <c r="W402" s="186">
        <f t="shared" ref="W402" si="532">N402/V402</f>
        <v>0.13476532672452632</v>
      </c>
    </row>
    <row r="403" spans="2:23" ht="20.100000000000001" customHeight="1" x14ac:dyDescent="0.25">
      <c r="B403" s="175">
        <v>42844</v>
      </c>
      <c r="C403" s="219">
        <v>2338.17</v>
      </c>
      <c r="D403" s="174">
        <f t="shared" ref="D403" si="533">(C403-C402)/C402</f>
        <v>-1.716342397499768E-3</v>
      </c>
      <c r="E403" s="213">
        <f t="shared" ref="E403" si="534">(C403-$C$2)/$C$2</f>
        <v>0.11212210574380245</v>
      </c>
      <c r="F403" s="223">
        <v>5863.03</v>
      </c>
      <c r="G403" s="174">
        <f t="shared" ref="G403" si="535">(F403-F402)/F402</f>
        <v>2.3181587391677347E-3</v>
      </c>
      <c r="H403" s="207">
        <f t="shared" ref="H403" si="536">(F403-F$2)/F$2</f>
        <v>0.15148771530137281</v>
      </c>
      <c r="I403" s="225">
        <v>412053.83</v>
      </c>
      <c r="J403" s="176">
        <v>400000</v>
      </c>
      <c r="K403" s="176">
        <f t="shared" ref="K403" si="537">I403-I402-J403+J402</f>
        <v>-5710.7000000000116</v>
      </c>
      <c r="L403" s="174">
        <f t="shared" ref="L403" si="538">K403/I402</f>
        <v>-1.3669662189846542E-2</v>
      </c>
      <c r="M403" s="186">
        <f t="shared" ref="M403" si="539">I403-J403</f>
        <v>12053.830000000016</v>
      </c>
      <c r="N403" s="188">
        <f t="shared" ref="N403" si="540">M403/J403</f>
        <v>3.0134575000000042E-2</v>
      </c>
      <c r="O403" s="186" t="b">
        <f t="shared" ref="O403" si="541">L403&gt;D403</f>
        <v>0</v>
      </c>
      <c r="P403" s="188">
        <f>COUNTIF(O$2:O403, TRUE)/(COUNTIF(O$2:O403,FALSE) + COUNTIF(O$2:O403, TRUE))</f>
        <v>0.48258706467661694</v>
      </c>
      <c r="Q403" s="176">
        <v>290014.5</v>
      </c>
      <c r="R403" s="176">
        <f t="shared" ref="R403" si="542">I403-Q403</f>
        <v>122039.33000000002</v>
      </c>
      <c r="S403" s="176">
        <v>-34379</v>
      </c>
      <c r="T403" s="176">
        <f t="shared" ref="T403" si="543">M403-S403</f>
        <v>46432.830000000016</v>
      </c>
      <c r="U403" s="188">
        <f>STDEV(D$2:D403)*SQRT(252)</f>
        <v>0.15196666630040803</v>
      </c>
      <c r="V403" s="188">
        <f>STDEV(L$2:L403)*SQRT(252)</f>
        <v>0.32932657085630085</v>
      </c>
      <c r="W403" s="186">
        <f t="shared" ref="W403" si="544">N403/V403</f>
        <v>9.1503624871948255E-2</v>
      </c>
    </row>
  </sheetData>
  <conditionalFormatting sqref="D3:D403">
    <cfRule type="colorScale" priority="346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403">
    <cfRule type="colorScale" priority="28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403">
    <cfRule type="colorScale" priority="281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403">
    <cfRule type="colorScale" priority="34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404:L1048576">
    <cfRule type="colorScale" priority="572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271.94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271.94</v>
      </c>
      <c r="R4" s="517">
        <v>2.8999999999999998E-3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299.13400000000001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296.41460000000001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293.6952</v>
      </c>
      <c r="Q45" s="2"/>
      <c r="T45" s="428" t="s">
        <v>100</v>
      </c>
      <c r="U45" s="494" t="s">
        <v>633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290.97579999999999</v>
      </c>
      <c r="Q46" s="2"/>
      <c r="T46" s="428" t="s">
        <v>101</v>
      </c>
      <c r="U46" s="494" t="s">
        <v>634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288.25639999999999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285.53700000000003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282.81760000000003</v>
      </c>
      <c r="Q49" s="2"/>
      <c r="T49" s="428" t="s">
        <v>104</v>
      </c>
      <c r="U49" s="494" t="s">
        <v>581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280.09820000000002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277.37880000000001</v>
      </c>
      <c r="Q51" s="2"/>
      <c r="T51" s="428" t="s">
        <v>105</v>
      </c>
      <c r="U51" s="494" t="s">
        <v>635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274.65940000000001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271.94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269.22059999999999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266.50119999999998</v>
      </c>
      <c r="Q55" s="2"/>
      <c r="T55" s="428" t="s">
        <v>108</v>
      </c>
      <c r="U55" s="494" t="s">
        <v>636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263.78179999999998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261.06239999999997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258.34299999999996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255.62359999999998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252.9042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250.1848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247.46540000000002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244.74600000000001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93" priority="58">
      <formula>F19&gt;0</formula>
    </cfRule>
    <cfRule type="expression" dxfId="1292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91" priority="47">
      <formula>H25&gt;0</formula>
    </cfRule>
    <cfRule type="expression" dxfId="1290" priority="48">
      <formula>H25&lt;0</formula>
    </cfRule>
  </conditionalFormatting>
  <conditionalFormatting sqref="M39">
    <cfRule type="expression" dxfId="1289" priority="45">
      <formula>M39&gt;0</formula>
    </cfRule>
    <cfRule type="expression" dxfId="1288" priority="46">
      <formula>M39&lt;0</formula>
    </cfRule>
  </conditionalFormatting>
  <conditionalFormatting sqref="F61:F67">
    <cfRule type="expression" dxfId="1287" priority="43">
      <formula>F61&gt;0</formula>
    </cfRule>
    <cfRule type="expression" dxfId="1286" priority="44">
      <formula>F61&lt;0</formula>
    </cfRule>
  </conditionalFormatting>
  <conditionalFormatting sqref="H61:H67">
    <cfRule type="expression" dxfId="1285" priority="41">
      <formula>H61&gt;0</formula>
    </cfRule>
    <cfRule type="expression" dxfId="1284" priority="42">
      <formula>H61&lt;0</formula>
    </cfRule>
  </conditionalFormatting>
  <conditionalFormatting sqref="F21:F24">
    <cfRule type="expression" dxfId="1283" priority="39">
      <formula>F21&gt;0</formula>
    </cfRule>
    <cfRule type="expression" dxfId="1282" priority="40">
      <formula>F21&lt;0</formula>
    </cfRule>
  </conditionalFormatting>
  <conditionalFormatting sqref="H21:H24">
    <cfRule type="expression" dxfId="1281" priority="37">
      <formula>H21&gt;0</formula>
    </cfRule>
    <cfRule type="expression" dxfId="1280" priority="38">
      <formula>H21&lt;0</formula>
    </cfRule>
  </conditionalFormatting>
  <conditionalFormatting sqref="I25:I28">
    <cfRule type="expression" dxfId="1279" priority="31">
      <formula>I25&gt;0</formula>
    </cfRule>
    <cfRule type="expression" dxfId="1278" priority="32">
      <formula>I25&lt;0</formula>
    </cfRule>
  </conditionalFormatting>
  <conditionalFormatting sqref="I21:I24">
    <cfRule type="expression" dxfId="1277" priority="29">
      <formula>I21&gt;0</formula>
    </cfRule>
    <cfRule type="expression" dxfId="1276" priority="30">
      <formula>I21&lt;0</formula>
    </cfRule>
  </conditionalFormatting>
  <conditionalFormatting sqref="H29">
    <cfRule type="expression" dxfId="1275" priority="27">
      <formula>H29&gt;0</formula>
    </cfRule>
    <cfRule type="expression" dxfId="1274" priority="28">
      <formula>H29&lt;0</formula>
    </cfRule>
  </conditionalFormatting>
  <conditionalFormatting sqref="H30">
    <cfRule type="expression" dxfId="1273" priority="25">
      <formula>H30&gt;0</formula>
    </cfRule>
    <cfRule type="expression" dxfId="1272" priority="26">
      <formula>H30&lt;0</formula>
    </cfRule>
  </conditionalFormatting>
  <conditionalFormatting sqref="H31">
    <cfRule type="expression" dxfId="1271" priority="23">
      <formula>H31&gt;0</formula>
    </cfRule>
    <cfRule type="expression" dxfId="1270" priority="24">
      <formula>H31&lt;0</formula>
    </cfRule>
  </conditionalFormatting>
  <conditionalFormatting sqref="Q7">
    <cfRule type="expression" dxfId="1269" priority="21">
      <formula>Q7&gt;0</formula>
    </cfRule>
    <cfRule type="expression" dxfId="1268" priority="22">
      <formula>Q7&lt;0</formula>
    </cfRule>
  </conditionalFormatting>
  <conditionalFormatting sqref="Q8">
    <cfRule type="expression" dxfId="1267" priority="19">
      <formula>Q8&gt;0</formula>
    </cfRule>
    <cfRule type="expression" dxfId="1266" priority="20">
      <formula>Q8&lt;0</formula>
    </cfRule>
  </conditionalFormatting>
  <conditionalFormatting sqref="F73:F82">
    <cfRule type="expression" dxfId="1265" priority="17">
      <formula>F73&gt;0</formula>
    </cfRule>
    <cfRule type="expression" dxfId="1264" priority="18">
      <formula>F73&lt;0</formula>
    </cfRule>
  </conditionalFormatting>
  <conditionalFormatting sqref="H73:H76">
    <cfRule type="expression" dxfId="1263" priority="15">
      <formula>H73&gt;0</formula>
    </cfRule>
    <cfRule type="expression" dxfId="1262" priority="16">
      <formula>H73&lt;0</formula>
    </cfRule>
  </conditionalFormatting>
  <conditionalFormatting sqref="F69:F72">
    <cfRule type="expression" dxfId="1261" priority="13">
      <formula>F69&gt;0</formula>
    </cfRule>
    <cfRule type="expression" dxfId="1260" priority="14">
      <formula>F69&lt;0</formula>
    </cfRule>
  </conditionalFormatting>
  <conditionalFormatting sqref="H69:H72">
    <cfRule type="expression" dxfId="1259" priority="11">
      <formula>H69&gt;0</formula>
    </cfRule>
    <cfRule type="expression" dxfId="1258" priority="12">
      <formula>H69&lt;0</formula>
    </cfRule>
  </conditionalFormatting>
  <conditionalFormatting sqref="I73:I76">
    <cfRule type="expression" dxfId="1257" priority="9">
      <formula>I73&gt;0</formula>
    </cfRule>
    <cfRule type="expression" dxfId="1256" priority="10">
      <formula>I73&lt;0</formula>
    </cfRule>
  </conditionalFormatting>
  <conditionalFormatting sqref="I69:I72">
    <cfRule type="expression" dxfId="1255" priority="7">
      <formula>I69&gt;0</formula>
    </cfRule>
    <cfRule type="expression" dxfId="1254" priority="8">
      <formula>I69&lt;0</formula>
    </cfRule>
  </conditionalFormatting>
  <conditionalFormatting sqref="H77">
    <cfRule type="expression" dxfId="1253" priority="5">
      <formula>H77&gt;0</formula>
    </cfRule>
    <cfRule type="expression" dxfId="1252" priority="6">
      <formula>H77&lt;0</formula>
    </cfRule>
  </conditionalFormatting>
  <conditionalFormatting sqref="H78">
    <cfRule type="expression" dxfId="1251" priority="3">
      <formula>H78&gt;0</formula>
    </cfRule>
    <cfRule type="expression" dxfId="1250" priority="4">
      <formula>H78&lt;0</formula>
    </cfRule>
  </conditionalFormatting>
  <conditionalFormatting sqref="H79">
    <cfRule type="expression" dxfId="1249" priority="1">
      <formula>H79&gt;0</formula>
    </cfRule>
    <cfRule type="expression" dxfId="1248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36.96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36.96</v>
      </c>
      <c r="R4" s="517">
        <v>-1.9E-3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40.656000000000006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40.2864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39.916800000000002</v>
      </c>
      <c r="Q45" s="2"/>
      <c r="T45" s="107" t="s">
        <v>100</v>
      </c>
      <c r="U45" s="365" t="s">
        <v>637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39.547200000000004</v>
      </c>
      <c r="Q46" s="2"/>
      <c r="T46" s="107" t="s">
        <v>101</v>
      </c>
      <c r="U46" s="365" t="s">
        <v>638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39.177600000000005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38.808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38.438400000000001</v>
      </c>
      <c r="Q49" s="2"/>
      <c r="T49" s="107" t="s">
        <v>122</v>
      </c>
      <c r="U49" s="365" t="s">
        <v>452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38.068800000000003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37.699200000000005</v>
      </c>
      <c r="Q51" s="2"/>
      <c r="T51" s="107" t="s">
        <v>105</v>
      </c>
      <c r="U51" s="365" t="s">
        <v>639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37.329599999999999</v>
      </c>
      <c r="Q52" s="2"/>
      <c r="T52" s="107" t="s">
        <v>106</v>
      </c>
      <c r="U52" s="365" t="s">
        <v>442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36.96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36.590400000000002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36.220799999999997</v>
      </c>
      <c r="Q55" s="2"/>
      <c r="T55" s="107" t="s">
        <v>108</v>
      </c>
      <c r="U55" s="365" t="s">
        <v>640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35.851199999999999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35.4816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35.112000000000002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34.742399999999996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34.372800000000005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34.0032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33.633600000000001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33.264000000000003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47" priority="25">
      <formula>N19&gt;0</formula>
    </cfRule>
    <cfRule type="expression" dxfId="1246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245" priority="19">
      <formula>F21&gt;0</formula>
    </cfRule>
    <cfRule type="expression" dxfId="1244" priority="20">
      <formula>F21&lt;0</formula>
    </cfRule>
  </conditionalFormatting>
  <conditionalFormatting sqref="H21:H31">
    <cfRule type="expression" dxfId="1243" priority="17">
      <formula>H21&gt;0</formula>
    </cfRule>
    <cfRule type="expression" dxfId="1242" priority="18">
      <formula>H21&lt;0</formula>
    </cfRule>
  </conditionalFormatting>
  <conditionalFormatting sqref="I21:I31">
    <cfRule type="expression" dxfId="1241" priority="15">
      <formula>I21&gt;0</formula>
    </cfRule>
    <cfRule type="expression" dxfId="1240" priority="16">
      <formula>I21&lt;0</formula>
    </cfRule>
  </conditionalFormatting>
  <conditionalFormatting sqref="Q8">
    <cfRule type="expression" dxfId="1239" priority="7">
      <formula>Q8&gt;0</formula>
    </cfRule>
    <cfRule type="expression" dxfId="1238" priority="8">
      <formula>Q8&lt;0</formula>
    </cfRule>
  </conditionalFormatting>
  <conditionalFormatting sqref="Q7">
    <cfRule type="expression" dxfId="1237" priority="9">
      <formula>Q7&gt;0</formula>
    </cfRule>
    <cfRule type="expression" dxfId="1236" priority="10">
      <formula>Q7&lt;0</formula>
    </cfRule>
  </conditionalFormatting>
  <conditionalFormatting sqref="F56:F66">
    <cfRule type="expression" dxfId="1235" priority="5">
      <formula>F56&gt;0</formula>
    </cfRule>
    <cfRule type="expression" dxfId="1234" priority="6">
      <formula>F56&lt;0</formula>
    </cfRule>
  </conditionalFormatting>
  <conditionalFormatting sqref="H56:H66">
    <cfRule type="expression" dxfId="1233" priority="3">
      <formula>H56&gt;0</formula>
    </cfRule>
    <cfRule type="expression" dxfId="1232" priority="4">
      <formula>H56&lt;0</formula>
    </cfRule>
  </conditionalFormatting>
  <conditionalFormatting sqref="I56:I66">
    <cfRule type="expression" dxfId="1231" priority="1">
      <formula>I56&gt;0</formula>
    </cfRule>
    <cfRule type="expression" dxfId="1230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544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66.17</v>
      </c>
      <c r="R4" s="517">
        <v>4.7000000000000002E-3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13234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-409.94000000000233</v>
      </c>
      <c r="R7">
        <v>200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-1085.8900000000031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-7.5830889762421555E-2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73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367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367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407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361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433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476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498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498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72.787000000000006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72.12530000000001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71.4636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70.801900000000003</v>
      </c>
      <c r="Q46" s="2"/>
      <c r="T46" s="107" t="s">
        <v>122</v>
      </c>
      <c r="U46" s="365" t="s">
        <v>518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70.140200000000007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69.478500000000011</v>
      </c>
      <c r="Q48" s="2"/>
      <c r="T48" s="107" t="s">
        <v>105</v>
      </c>
      <c r="U48" s="365" t="s">
        <v>641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68.816800000000001</v>
      </c>
      <c r="Q49" s="2"/>
      <c r="T49" s="107" t="s">
        <v>106</v>
      </c>
      <c r="U49" s="365" t="s">
        <v>642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68.155100000000004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67.493400000000008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66.831699999999998</v>
      </c>
      <c r="Q52" s="2"/>
      <c r="T52" s="107" t="s">
        <v>108</v>
      </c>
      <c r="U52" s="365" t="s">
        <v>643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66.17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65.508300000000006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64.846599999999995</v>
      </c>
      <c r="Q55" s="2"/>
      <c r="T55" s="107" t="s">
        <v>109</v>
      </c>
      <c r="U55" s="365" t="s">
        <v>600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64.184899999999999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63.523200000000003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62.861499999999999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62.199799999999996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61.538100000000007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60.876400000000004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60.214700000000001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59.553000000000004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229" priority="35">
      <formula>N19&gt;0</formula>
    </cfRule>
    <cfRule type="expression" dxfId="1228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227" priority="29">
      <formula>F61&gt;0</formula>
    </cfRule>
    <cfRule type="expression" dxfId="1226" priority="30">
      <formula>F61&lt;0</formula>
    </cfRule>
  </conditionalFormatting>
  <conditionalFormatting sqref="H61:H79 H83:H100">
    <cfRule type="expression" dxfId="1225" priority="27">
      <formula>H61&gt;0</formula>
    </cfRule>
    <cfRule type="expression" dxfId="1224" priority="28">
      <formula>H61&lt;0</formula>
    </cfRule>
  </conditionalFormatting>
  <conditionalFormatting sqref="I57:I79 I82:I100">
    <cfRule type="expression" dxfId="1223" priority="25">
      <formula>I57&gt;0</formula>
    </cfRule>
    <cfRule type="expression" dxfId="1222" priority="26">
      <formula>I57&lt;0</formula>
    </cfRule>
  </conditionalFormatting>
  <conditionalFormatting sqref="Q7">
    <cfRule type="expression" dxfId="1221" priority="23">
      <formula>Q7&gt;0</formula>
    </cfRule>
    <cfRule type="expression" dxfId="1220" priority="24">
      <formula>Q7&lt;0</formula>
    </cfRule>
  </conditionalFormatting>
  <conditionalFormatting sqref="Q8">
    <cfRule type="expression" dxfId="1219" priority="21">
      <formula>Q8&gt;0</formula>
    </cfRule>
    <cfRule type="expression" dxfId="1218" priority="22">
      <formula>Q8&lt;0</formula>
    </cfRule>
  </conditionalFormatting>
  <conditionalFormatting sqref="F57:F60">
    <cfRule type="expression" dxfId="1217" priority="19">
      <formula>F57&gt;0</formula>
    </cfRule>
    <cfRule type="expression" dxfId="1216" priority="20">
      <formula>F57&lt;0</formula>
    </cfRule>
  </conditionalFormatting>
  <conditionalFormatting sqref="H57:H60">
    <cfRule type="expression" dxfId="1215" priority="17">
      <formula>H57&gt;0</formula>
    </cfRule>
    <cfRule type="expression" dxfId="1214" priority="18">
      <formula>H57&lt;0</formula>
    </cfRule>
  </conditionalFormatting>
  <conditionalFormatting sqref="F82:F96">
    <cfRule type="expression" dxfId="1213" priority="11">
      <formula>F82&gt;0</formula>
    </cfRule>
    <cfRule type="expression" dxfId="1212" priority="12">
      <formula>F82&lt;0</formula>
    </cfRule>
  </conditionalFormatting>
  <conditionalFormatting sqref="H82:H96">
    <cfRule type="expression" dxfId="1211" priority="9">
      <formula>H82&gt;0</formula>
    </cfRule>
    <cfRule type="expression" dxfId="1210" priority="10">
      <formula>H82&lt;0</formula>
    </cfRule>
  </conditionalFormatting>
  <conditionalFormatting sqref="F25:F41">
    <cfRule type="expression" dxfId="1209" priority="7">
      <formula>F25&gt;0</formula>
    </cfRule>
    <cfRule type="expression" dxfId="1208" priority="8">
      <formula>F25&lt;0</formula>
    </cfRule>
  </conditionalFormatting>
  <conditionalFormatting sqref="H25:H41">
    <cfRule type="expression" dxfId="1207" priority="5">
      <formula>H25&gt;0</formula>
    </cfRule>
    <cfRule type="expression" dxfId="1206" priority="6">
      <formula>H25&lt;0</formula>
    </cfRule>
  </conditionalFormatting>
  <conditionalFormatting sqref="J34:J47">
    <cfRule type="expression" dxfId="1205" priority="3">
      <formula>J34&gt;0</formula>
    </cfRule>
    <cfRule type="expression" dxfId="1204" priority="4">
      <formula>J34&lt;0</formula>
    </cfRule>
  </conditionalFormatting>
  <conditionalFormatting sqref="J39">
    <cfRule type="expression" dxfId="1203" priority="1">
      <formula>J39&gt;0</formula>
    </cfRule>
    <cfRule type="expression" dxfId="1202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140.68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140.68</v>
      </c>
      <c r="R4" s="517">
        <v>-3.7000000000000002E-3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644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154.74800000000002</v>
      </c>
      <c r="Q43" s="2"/>
      <c r="T43" s="107" t="s">
        <v>101</v>
      </c>
      <c r="U43" s="365" t="s">
        <v>645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153.34120000000001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151.93440000000001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150.52760000000001</v>
      </c>
      <c r="Q46" s="2"/>
      <c r="T46" s="107" t="s">
        <v>122</v>
      </c>
      <c r="U46" s="365" t="s">
        <v>415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149.1208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147.71400000000003</v>
      </c>
      <c r="Q48" s="2"/>
      <c r="T48" s="107" t="s">
        <v>105</v>
      </c>
      <c r="U48" s="365" t="s">
        <v>646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146.30720000000002</v>
      </c>
      <c r="Q49" s="2"/>
      <c r="T49" s="107" t="s">
        <v>106</v>
      </c>
      <c r="U49" s="365" t="s">
        <v>647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144.90040000000002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143.49360000000001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142.08680000000001</v>
      </c>
      <c r="Q52" s="2"/>
      <c r="T52" s="107" t="s">
        <v>108</v>
      </c>
      <c r="U52" s="365" t="s">
        <v>648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140.68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139.2732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137.8664</v>
      </c>
      <c r="Q55" s="2"/>
      <c r="T55" s="107" t="s">
        <v>109</v>
      </c>
      <c r="U55" s="365" t="s">
        <v>592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136.45959999999999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135.05279999999999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133.64599999999999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132.23920000000001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130.83240000000001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129.4256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128.0188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126.61200000000001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201" priority="35">
      <formula>N19&gt;0</formula>
    </cfRule>
    <cfRule type="expression" dxfId="1200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99" priority="21">
      <formula>F25&gt;0</formula>
    </cfRule>
    <cfRule type="expression" dxfId="1198" priority="22">
      <formula>F25&lt;0</formula>
    </cfRule>
  </conditionalFormatting>
  <conditionalFormatting sqref="H25:H47">
    <cfRule type="expression" dxfId="1197" priority="19">
      <formula>H25&gt;0</formula>
    </cfRule>
    <cfRule type="expression" dxfId="1196" priority="20">
      <formula>H25&lt;0</formula>
    </cfRule>
  </conditionalFormatting>
  <conditionalFormatting sqref="I25:I27">
    <cfRule type="expression" dxfId="1195" priority="15">
      <formula>I25&gt;0</formula>
    </cfRule>
    <cfRule type="expression" dxfId="1194" priority="16">
      <formula>I25&lt;0</formula>
    </cfRule>
  </conditionalFormatting>
  <conditionalFormatting sqref="Q7">
    <cfRule type="expression" dxfId="1193" priority="5">
      <formula>Q7&gt;0</formula>
    </cfRule>
    <cfRule type="expression" dxfId="1192" priority="6">
      <formula>Q7&lt;0</formula>
    </cfRule>
  </conditionalFormatting>
  <conditionalFormatting sqref="Q8">
    <cfRule type="expression" dxfId="1191" priority="3">
      <formula>Q8&gt;0</formula>
    </cfRule>
    <cfRule type="expression" dxfId="1190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75.55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75.55</v>
      </c>
      <c r="R4" s="499">
        <v>-3.2000000000000002E-3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83.105000000000004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82.349500000000006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81.594000000000008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80.838499999999996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80.082999999999998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79.327500000000001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78.572000000000003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77.816500000000005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77.060999999999993</v>
      </c>
      <c r="Q49" s="2"/>
      <c r="T49" s="92" t="s">
        <v>104</v>
      </c>
      <c r="U49" s="129" t="s">
        <v>570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76.305499999999995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75.55</v>
      </c>
      <c r="Q51" s="2"/>
      <c r="T51" s="92" t="s">
        <v>105</v>
      </c>
      <c r="U51" s="129" t="s">
        <v>649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74.794499999999999</v>
      </c>
      <c r="Q52" s="2"/>
      <c r="T52" s="92" t="s">
        <v>106</v>
      </c>
      <c r="U52" s="129" t="s">
        <v>504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74.039000000000001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73.283499999999989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72.527999999999992</v>
      </c>
      <c r="T55" s="92" t="s">
        <v>108</v>
      </c>
      <c r="U55" s="129" t="s">
        <v>650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71.772499999999994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71.016999999999996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70.261499999999998</v>
      </c>
      <c r="T58" s="92" t="s">
        <v>109</v>
      </c>
      <c r="U58" s="129" t="s">
        <v>601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69.506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68.750500000000002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67.995000000000005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89" priority="9">
      <formula>F36&gt;0</formula>
    </cfRule>
    <cfRule type="expression" dxfId="1188" priority="10">
      <formula>F36&lt;0</formula>
    </cfRule>
  </conditionalFormatting>
  <conditionalFormatting sqref="F25:F35">
    <cfRule type="expression" dxfId="1187" priority="7">
      <formula>F25&gt;0</formula>
    </cfRule>
    <cfRule type="expression" dxfId="1186" priority="8">
      <formula>F25&lt;0</formula>
    </cfRule>
  </conditionalFormatting>
  <conditionalFormatting sqref="H25:H35">
    <cfRule type="expression" dxfId="1185" priority="5">
      <formula>H25&gt;0</formula>
    </cfRule>
    <cfRule type="expression" dxfId="1184" priority="6">
      <formula>H25&lt;0</formula>
    </cfRule>
  </conditionalFormatting>
  <conditionalFormatting sqref="Q7">
    <cfRule type="expression" dxfId="1183" priority="3">
      <formula>Q7&gt;0</formula>
    </cfRule>
    <cfRule type="expression" dxfId="1182" priority="4">
      <formula>Q7&lt;0</formula>
    </cfRule>
  </conditionalFormatting>
  <conditionalFormatting sqref="Q8">
    <cfRule type="expression" dxfId="1181" priority="1">
      <formula>Q8&gt;0</formula>
    </cfRule>
    <cfRule type="expression" dxfId="1180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6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548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69.31</v>
      </c>
      <c r="R4" s="522">
        <v>3.5000000000000001E-3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6931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-78.700000000000728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-237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-3.3063616071428568E-2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76.241000000000014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75.547900000000013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74.854800000000012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74.16170000000001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73.468600000000009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72.775500000000008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72.082400000000007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71.389300000000006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70.696200000000005</v>
      </c>
      <c r="Q49" s="2"/>
      <c r="T49" s="92" t="s">
        <v>122</v>
      </c>
      <c r="U49" s="129" t="s">
        <v>560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70.003100000000003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69.31</v>
      </c>
      <c r="Q51" s="2"/>
      <c r="T51" s="92" t="s">
        <v>105</v>
      </c>
      <c r="U51" s="129" t="s">
        <v>651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68.616900000000001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67.9238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67.230699999999999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66.537599999999998</v>
      </c>
      <c r="T55" s="92" t="s">
        <v>108</v>
      </c>
      <c r="U55" s="129" t="s">
        <v>652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65.844499999999996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65.151399999999995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64.458300000000008</v>
      </c>
      <c r="T58" s="92" t="s">
        <v>109</v>
      </c>
      <c r="U58" s="129" t="s">
        <v>602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63.765200000000007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63.072100000000006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62.379000000000005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79" priority="17">
      <formula>F47&gt;0</formula>
    </cfRule>
    <cfRule type="expression" dxfId="1178" priority="18">
      <formula>F47&lt;0</formula>
    </cfRule>
  </conditionalFormatting>
  <conditionalFormatting sqref="Q7">
    <cfRule type="expression" dxfId="1177" priority="15">
      <formula>Q7&gt;0</formula>
    </cfRule>
    <cfRule type="expression" dxfId="1176" priority="16">
      <formula>Q7&lt;0</formula>
    </cfRule>
  </conditionalFormatting>
  <conditionalFormatting sqref="Q8">
    <cfRule type="expression" dxfId="1175" priority="13">
      <formula>Q8&gt;0</formula>
    </cfRule>
    <cfRule type="expression" dxfId="1174" priority="14">
      <formula>Q8&lt;0</formula>
    </cfRule>
  </conditionalFormatting>
  <conditionalFormatting sqref="F25:F46">
    <cfRule type="expression" dxfId="1173" priority="11">
      <formula>F25&gt;0</formula>
    </cfRule>
    <cfRule type="expression" dxfId="1172" priority="12">
      <formula>F25&lt;0</formula>
    </cfRule>
  </conditionalFormatting>
  <conditionalFormatting sqref="H25:H46">
    <cfRule type="expression" dxfId="1171" priority="9">
      <formula>H25&gt;0</formula>
    </cfRule>
    <cfRule type="expression" dxfId="1170" priority="10">
      <formula>H25&lt;0</formula>
    </cfRule>
  </conditionalFormatting>
  <conditionalFormatting sqref="F89:F110">
    <cfRule type="expression" dxfId="1169" priority="7">
      <formula>F89&gt;0</formula>
    </cfRule>
    <cfRule type="expression" dxfId="1168" priority="8">
      <formula>F89&lt;0</formula>
    </cfRule>
  </conditionalFormatting>
  <conditionalFormatting sqref="H89:H110">
    <cfRule type="expression" dxfId="1167" priority="5">
      <formula>H89&gt;0</formula>
    </cfRule>
    <cfRule type="expression" dxfId="1166" priority="6">
      <formula>H89&lt;0</formula>
    </cfRule>
  </conditionalFormatting>
  <conditionalFormatting sqref="Q10">
    <cfRule type="expression" dxfId="1165" priority="3">
      <formula>Q10&gt;0</formula>
    </cfRule>
    <cfRule type="expression" dxfId="1164" priority="4">
      <formula>Q10&lt;0</formula>
    </cfRule>
  </conditionalFormatting>
  <conditionalFormatting sqref="J25:J38">
    <cfRule type="expression" dxfId="1163" priority="1">
      <formula>J25&gt;0</formula>
    </cfRule>
    <cfRule type="expression" dxfId="1162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32.99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32.99</v>
      </c>
      <c r="R4" s="499">
        <v>1.4500000000000001E-2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36.289000000000009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35.959100000000007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35.629200000000004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35.299300000000002</v>
      </c>
      <c r="R43" s="82"/>
      <c r="T43" s="86" t="s">
        <v>101</v>
      </c>
      <c r="U43" s="129" t="s">
        <v>586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34.969400000000007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34.639500000000005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34.309600000000003</v>
      </c>
      <c r="R46" s="82"/>
      <c r="T46" s="86" t="s">
        <v>122</v>
      </c>
      <c r="U46" s="231" t="s">
        <v>451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33.979700000000001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33.649800000000006</v>
      </c>
      <c r="R48" s="82"/>
      <c r="T48" s="86" t="s">
        <v>105</v>
      </c>
      <c r="U48" s="129" t="s">
        <v>653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33.319900000000004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32.99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32.6601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32.330199999999998</v>
      </c>
      <c r="R52" s="82"/>
      <c r="T52" s="86" t="s">
        <v>108</v>
      </c>
      <c r="U52" s="129" t="s">
        <v>654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32.000300000000003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31.670400000000001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31.340499999999999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31.0106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30.680700000000005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30.350800000000003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30.020900000000005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29.691000000000003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61" priority="31">
      <formula>F29&gt;0</formula>
    </cfRule>
    <cfRule type="expression" dxfId="1160" priority="32">
      <formula>F29&lt;0</formula>
    </cfRule>
  </conditionalFormatting>
  <conditionalFormatting sqref="F29 F31:F35">
    <cfRule type="expression" dxfId="1159" priority="33">
      <formula>F29&gt;0</formula>
    </cfRule>
    <cfRule type="expression" dxfId="1158" priority="34">
      <formula>F29&lt;0</formula>
    </cfRule>
  </conditionalFormatting>
  <conditionalFormatting sqref="H29 H31:H35">
    <cfRule type="expression" dxfId="1157" priority="29">
      <formula>H29&gt;0</formula>
    </cfRule>
    <cfRule type="expression" dxfId="1156" priority="30">
      <formula>H29&lt;0</formula>
    </cfRule>
  </conditionalFormatting>
  <conditionalFormatting sqref="F21:F28">
    <cfRule type="expression" dxfId="1155" priority="27">
      <formula>F21&gt;0</formula>
    </cfRule>
    <cfRule type="expression" dxfId="1154" priority="28">
      <formula>F21&lt;0</formula>
    </cfRule>
  </conditionalFormatting>
  <conditionalFormatting sqref="H21:H28">
    <cfRule type="expression" dxfId="1153" priority="25">
      <formula>H21&gt;0</formula>
    </cfRule>
    <cfRule type="expression" dxfId="1152" priority="26">
      <formula>H21&lt;0</formula>
    </cfRule>
  </conditionalFormatting>
  <conditionalFormatting sqref="Q8">
    <cfRule type="expression" dxfId="1151" priority="21">
      <formula>Q8&gt;0</formula>
    </cfRule>
    <cfRule type="expression" dxfId="1150" priority="22">
      <formula>Q8&lt;0</formula>
    </cfRule>
  </conditionalFormatting>
  <conditionalFormatting sqref="Q7">
    <cfRule type="expression" dxfId="1149" priority="23">
      <formula>Q7&gt;0</formula>
    </cfRule>
    <cfRule type="expression" dxfId="1148" priority="24">
      <formula>Q7&lt;0</formula>
    </cfRule>
  </conditionalFormatting>
  <conditionalFormatting sqref="F30">
    <cfRule type="expression" dxfId="1147" priority="19">
      <formula>F30&gt;0</formula>
    </cfRule>
    <cfRule type="expression" dxfId="1146" priority="20">
      <formula>F30&lt;0</formula>
    </cfRule>
  </conditionalFormatting>
  <conditionalFormatting sqref="H30">
    <cfRule type="expression" dxfId="1145" priority="17">
      <formula>H30&gt;0</formula>
    </cfRule>
    <cfRule type="expression" dxfId="1144" priority="18">
      <formula>H30&lt;0</formula>
    </cfRule>
  </conditionalFormatting>
  <conditionalFormatting sqref="F68 F70:F74">
    <cfRule type="expression" dxfId="1143" priority="13">
      <formula>F68&gt;0</formula>
    </cfRule>
    <cfRule type="expression" dxfId="1142" priority="14">
      <formula>F68&lt;0</formula>
    </cfRule>
  </conditionalFormatting>
  <conditionalFormatting sqref="F68 F70:F74">
    <cfRule type="expression" dxfId="1141" priority="15">
      <formula>F68&gt;0</formula>
    </cfRule>
    <cfRule type="expression" dxfId="1140" priority="16">
      <formula>F68&lt;0</formula>
    </cfRule>
  </conditionalFormatting>
  <conditionalFormatting sqref="H68 H70:H74">
    <cfRule type="expression" dxfId="1139" priority="11">
      <formula>H68&gt;0</formula>
    </cfRule>
    <cfRule type="expression" dxfId="1138" priority="12">
      <formula>H68&lt;0</formula>
    </cfRule>
  </conditionalFormatting>
  <conditionalFormatting sqref="F60:F67">
    <cfRule type="expression" dxfId="1137" priority="9">
      <formula>F60&gt;0</formula>
    </cfRule>
    <cfRule type="expression" dxfId="1136" priority="10">
      <formula>F60&lt;0</formula>
    </cfRule>
  </conditionalFormatting>
  <conditionalFormatting sqref="H60:H67">
    <cfRule type="expression" dxfId="1135" priority="7">
      <formula>H60&gt;0</formula>
    </cfRule>
    <cfRule type="expression" dxfId="1134" priority="8">
      <formula>H60&lt;0</formula>
    </cfRule>
  </conditionalFormatting>
  <conditionalFormatting sqref="F69">
    <cfRule type="expression" dxfId="1133" priority="5">
      <formula>F69&gt;0</formula>
    </cfRule>
    <cfRule type="expression" dxfId="1132" priority="6">
      <formula>F69&lt;0</formula>
    </cfRule>
  </conditionalFormatting>
  <conditionalFormatting sqref="H69">
    <cfRule type="expression" dxfId="1131" priority="3">
      <formula>H69&gt;0</formula>
    </cfRule>
    <cfRule type="expression" dxfId="1130" priority="4">
      <formula>H69&lt;0</formula>
    </cfRule>
  </conditionalFormatting>
  <conditionalFormatting sqref="Q10">
    <cfRule type="expression" dxfId="1129" priority="1">
      <formula>Q10&gt;0</formula>
    </cfRule>
    <cfRule type="expression" dxfId="1128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30.39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30.39</v>
      </c>
      <c r="R4" s="499">
        <v>-8.8000000000000005E-3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33.429000000000002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33.125100000000003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32.821200000000005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32.517300000000006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32.2134</v>
      </c>
      <c r="Q45" s="2"/>
      <c r="T45" s="92" t="s">
        <v>100</v>
      </c>
      <c r="U45" s="129" t="s">
        <v>655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31.909500000000001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31.605600000000003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31.3017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30.997800000000002</v>
      </c>
      <c r="Q49" s="2"/>
      <c r="T49" s="92" t="s">
        <v>122</v>
      </c>
      <c r="U49" s="129" t="s">
        <v>452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30.693899999999999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30.39</v>
      </c>
      <c r="Q51" s="2"/>
      <c r="T51" s="92" t="s">
        <v>105</v>
      </c>
      <c r="U51" s="129" t="s">
        <v>656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30.086100000000002</v>
      </c>
      <c r="Q52" s="2"/>
      <c r="T52" s="92" t="s">
        <v>106</v>
      </c>
      <c r="U52" s="129" t="s">
        <v>593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29.7822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29.478300000000001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29.174399999999999</v>
      </c>
      <c r="T55" s="92" t="s">
        <v>108</v>
      </c>
      <c r="U55" s="129" t="s">
        <v>657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28.8705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28.566599999999998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28.262700000000002</v>
      </c>
      <c r="T58" s="92" t="s">
        <v>109</v>
      </c>
      <c r="U58" s="129" t="s">
        <v>594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27.9588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27.654900000000001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27.351000000000003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127" priority="11">
      <formula>F33&gt;0</formula>
    </cfRule>
    <cfRule type="expression" dxfId="1126" priority="12">
      <formula>F33&lt;0</formula>
    </cfRule>
  </conditionalFormatting>
  <conditionalFormatting sqref="Q7">
    <cfRule type="expression" dxfId="1125" priority="9">
      <formula>Q7&gt;0</formula>
    </cfRule>
    <cfRule type="expression" dxfId="1124" priority="10">
      <formula>Q7&lt;0</formula>
    </cfRule>
  </conditionalFormatting>
  <conditionalFormatting sqref="Q8">
    <cfRule type="expression" dxfId="1123" priority="7">
      <formula>Q8&gt;0</formula>
    </cfRule>
    <cfRule type="expression" dxfId="1122" priority="8">
      <formula>Q8&lt;0</formula>
    </cfRule>
  </conditionalFormatting>
  <conditionalFormatting sqref="F25:F32">
    <cfRule type="expression" dxfId="1121" priority="5">
      <formula>F25&gt;0</formula>
    </cfRule>
    <cfRule type="expression" dxfId="1120" priority="6">
      <formula>F25&lt;0</formula>
    </cfRule>
  </conditionalFormatting>
  <conditionalFormatting sqref="H25:H32">
    <cfRule type="expression" dxfId="1119" priority="3">
      <formula>H25&gt;0</formula>
    </cfRule>
    <cfRule type="expression" dxfId="1118" priority="4">
      <formula>H25&lt;0</formula>
    </cfRule>
  </conditionalFormatting>
  <conditionalFormatting sqref="Q10">
    <cfRule type="expression" dxfId="1117" priority="1">
      <formula>Q10&gt;0</formula>
    </cfRule>
    <cfRule type="expression" dxfId="1116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485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514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21.2</v>
      </c>
      <c r="R4" s="499">
        <v>5.0000000000000001E-4</v>
      </c>
      <c r="T4" s="162" t="s">
        <v>515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6360</v>
      </c>
      <c r="T5" t="s">
        <v>516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966.06999999999698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621.08999999999651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0.10822438407293304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360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353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360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394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405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414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436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360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360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465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23.32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23.108000000000001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22.896000000000001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22.684000000000001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22.472000000000001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22.26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22.047999999999998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A48">
        <v>0</v>
      </c>
      <c r="B48" s="192">
        <v>42843</v>
      </c>
      <c r="C48" s="10">
        <v>300</v>
      </c>
      <c r="D48" s="199">
        <v>19.13</v>
      </c>
      <c r="E48" s="40">
        <v>21.19</v>
      </c>
      <c r="F48" s="40">
        <f t="shared" ref="F48" si="20">C48*(E48-D48)</f>
        <v>618.00000000000068</v>
      </c>
      <c r="G48" s="40">
        <f t="shared" ref="G48" si="21">D48*C48</f>
        <v>5739</v>
      </c>
      <c r="H48" s="230">
        <f t="shared" ref="H48" si="22">(E48-D48)/D48</f>
        <v>0.10768426555148992</v>
      </c>
      <c r="I48" s="40"/>
      <c r="J48" s="40">
        <v>963</v>
      </c>
      <c r="O48" s="82">
        <v>1.03</v>
      </c>
      <c r="P48" s="82">
        <f t="shared" si="13"/>
        <v>21.835999999999999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21.623999999999999</v>
      </c>
      <c r="Q49" s="2"/>
      <c r="T49" s="92" t="s">
        <v>122</v>
      </c>
      <c r="U49" s="129" t="s">
        <v>561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21.411999999999999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21.2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20.988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20.776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20.564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20.352</v>
      </c>
      <c r="T55" s="92" t="s">
        <v>108</v>
      </c>
      <c r="U55" s="129" t="s">
        <v>551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20.139999999999997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19.927999999999997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19.716000000000001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19.504000000000001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19.292000000000002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19.079999999999998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524</v>
      </c>
      <c r="T67" s="598" t="s">
        <v>514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528</v>
      </c>
      <c r="T68" s="23" t="s">
        <v>527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529</v>
      </c>
      <c r="T69" s="23" t="s">
        <v>530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531</v>
      </c>
      <c r="T70" s="23" t="s">
        <v>532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535</v>
      </c>
      <c r="T73" s="23" t="s">
        <v>525</v>
      </c>
    </row>
    <row r="74" spans="1:31" x14ac:dyDescent="0.25">
      <c r="S74" t="s">
        <v>534</v>
      </c>
      <c r="T74" s="23" t="s">
        <v>526</v>
      </c>
    </row>
    <row r="75" spans="1:31" x14ac:dyDescent="0.25">
      <c r="S75" t="s">
        <v>533</v>
      </c>
      <c r="T75" s="23" t="s">
        <v>536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3">C83*(E83-D83)</f>
        <v>-67.999999999999829</v>
      </c>
      <c r="G83" s="379">
        <f t="shared" ref="G83:G92" si="24">D83*C83</f>
        <v>2110.4</v>
      </c>
      <c r="H83" s="380">
        <f t="shared" ref="H83:H92" si="25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3"/>
        <v>-65.999999999999659</v>
      </c>
      <c r="G84" s="379">
        <f t="shared" si="24"/>
        <v>3129.6</v>
      </c>
      <c r="H84" s="380">
        <f t="shared" si="25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3"/>
        <v>-9.5999999999997954</v>
      </c>
      <c r="G85" s="379">
        <f t="shared" si="24"/>
        <v>3129.6</v>
      </c>
      <c r="H85" s="380">
        <f t="shared" si="25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3"/>
        <v>61.200000000000188</v>
      </c>
      <c r="G86" s="379">
        <f t="shared" si="24"/>
        <v>3129.6</v>
      </c>
      <c r="H86" s="380">
        <f t="shared" si="25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3"/>
        <v>-61.199999999999477</v>
      </c>
      <c r="G87" s="379">
        <f t="shared" si="24"/>
        <v>5103.2</v>
      </c>
      <c r="H87" s="380">
        <f t="shared" si="25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3"/>
        <v>-37.199999999999989</v>
      </c>
      <c r="G88" s="379">
        <f t="shared" si="24"/>
        <v>5103.2</v>
      </c>
      <c r="H88" s="380">
        <f t="shared" si="25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3"/>
        <v>146.80000000000035</v>
      </c>
      <c r="G89" s="379">
        <f t="shared" si="24"/>
        <v>5103.2</v>
      </c>
      <c r="H89" s="380">
        <f t="shared" si="25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3"/>
        <v>180.80000000000069</v>
      </c>
      <c r="G90" s="379">
        <f t="shared" si="24"/>
        <v>5103.2</v>
      </c>
      <c r="H90" s="380">
        <f t="shared" si="25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3"/>
        <v>214.24000000000021</v>
      </c>
      <c r="G91" s="379">
        <f t="shared" si="24"/>
        <v>2454.7599999999998</v>
      </c>
      <c r="H91" s="380">
        <f t="shared" si="25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3"/>
        <v>270.63199999999995</v>
      </c>
      <c r="G92" s="379">
        <f t="shared" si="24"/>
        <v>1908.568</v>
      </c>
      <c r="H92" s="380">
        <f t="shared" si="25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47 H31:H47 H49:H51 F49:F51">
    <cfRule type="expression" dxfId="1115" priority="31">
      <formula>F31&gt;0</formula>
    </cfRule>
    <cfRule type="expression" dxfId="1114" priority="32">
      <formula>F31&lt;0</formula>
    </cfRule>
  </conditionalFormatting>
  <conditionalFormatting sqref="Q7">
    <cfRule type="expression" dxfId="1113" priority="29">
      <formula>Q7&gt;0</formula>
    </cfRule>
    <cfRule type="expression" dxfId="1112" priority="30">
      <formula>Q7&lt;0</formula>
    </cfRule>
  </conditionalFormatting>
  <conditionalFormatting sqref="Q8">
    <cfRule type="expression" dxfId="1111" priority="27">
      <formula>Q8&gt;0</formula>
    </cfRule>
    <cfRule type="expression" dxfId="1110" priority="28">
      <formula>Q8&lt;0</formula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109" priority="19">
      <formula>M53&gt;0</formula>
    </cfRule>
    <cfRule type="expression" dxfId="1108" priority="20">
      <formula>M53&lt;0</formula>
    </cfRule>
  </conditionalFormatting>
  <conditionalFormatting sqref="Q10">
    <cfRule type="expression" dxfId="1107" priority="17">
      <formula>Q10&gt;0</formula>
    </cfRule>
    <cfRule type="expression" dxfId="1106" priority="18">
      <formula>Q10&lt;0</formula>
    </cfRule>
  </conditionalFormatting>
  <conditionalFormatting sqref="F25:F30">
    <cfRule type="expression" dxfId="1105" priority="15">
      <formula>F25&gt;0</formula>
    </cfRule>
    <cfRule type="expression" dxfId="1104" priority="16">
      <formula>F25&lt;0</formula>
    </cfRule>
  </conditionalFormatting>
  <conditionalFormatting sqref="H25:H30">
    <cfRule type="expression" dxfId="1103" priority="13">
      <formula>H25&gt;0</formula>
    </cfRule>
    <cfRule type="expression" dxfId="1102" priority="14">
      <formula>H25&lt;0</formula>
    </cfRule>
  </conditionalFormatting>
  <conditionalFormatting sqref="F83:F94">
    <cfRule type="expression" dxfId="1101" priority="11">
      <formula>F83&gt;0</formula>
    </cfRule>
    <cfRule type="expression" dxfId="1100" priority="12">
      <formula>F83&lt;0</formula>
    </cfRule>
  </conditionalFormatting>
  <conditionalFormatting sqref="H83:H94">
    <cfRule type="expression" dxfId="1099" priority="9">
      <formula>H83&gt;0</formula>
    </cfRule>
    <cfRule type="expression" dxfId="1098" priority="10">
      <formula>H83&lt;0</formula>
    </cfRule>
  </conditionalFormatting>
  <conditionalFormatting sqref="J41">
    <cfRule type="expression" dxfId="1097" priority="7">
      <formula>J41&gt;0</formula>
    </cfRule>
    <cfRule type="expression" dxfId="1096" priority="8">
      <formula>J41&lt;0</formula>
    </cfRule>
  </conditionalFormatting>
  <conditionalFormatting sqref="J39:J47 J49">
    <cfRule type="expression" dxfId="1095" priority="5">
      <formula>J39&gt;0</formula>
    </cfRule>
    <cfRule type="expression" dxfId="1094" priority="6">
      <formula>J39&lt;0</formula>
    </cfRule>
  </conditionalFormatting>
  <conditionalFormatting sqref="F48 H48">
    <cfRule type="expression" dxfId="1093" priority="3">
      <formula>F48&gt;0</formula>
    </cfRule>
    <cfRule type="expression" dxfId="1092" priority="4">
      <formula>F48&lt;0</formula>
    </cfRule>
  </conditionalFormatting>
  <conditionalFormatting sqref="J48">
    <cfRule type="expression" dxfId="1091" priority="1">
      <formula>J48&gt;0</formula>
    </cfRule>
    <cfRule type="expression" dxfId="1090" priority="2">
      <formula>J48&lt;0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54.65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54.65</v>
      </c>
      <c r="R4" s="499">
        <v>4.1999999999999997E-3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60.115000000000002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59.5685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59.022000000000006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58.475500000000004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57.929000000000002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57.3825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56.835999999999999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56.289499999999997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55.743000000000002</v>
      </c>
      <c r="Q49" s="2"/>
      <c r="T49" s="92" t="s">
        <v>104</v>
      </c>
      <c r="U49" s="129" t="s">
        <v>396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55.1965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54.65</v>
      </c>
      <c r="Q51" s="2"/>
      <c r="T51" s="92" t="s">
        <v>105</v>
      </c>
      <c r="U51" s="129" t="s">
        <v>658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54.103499999999997</v>
      </c>
      <c r="Q52" s="2"/>
      <c r="T52" s="92" t="s">
        <v>106</v>
      </c>
      <c r="U52" s="129" t="s">
        <v>505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53.556999999999995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53.0105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52.463999999999999</v>
      </c>
      <c r="T55" s="92" t="s">
        <v>108</v>
      </c>
      <c r="U55" s="129" t="s">
        <v>659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51.917499999999997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51.370999999999995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50.8245</v>
      </c>
      <c r="T58" s="92" t="s">
        <v>109</v>
      </c>
      <c r="U58" s="129" t="s">
        <v>595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50.277999999999999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49.731499999999997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49.185000000000002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89" priority="15">
      <formula>F39&gt;0</formula>
    </cfRule>
    <cfRule type="expression" dxfId="1088" priority="16">
      <formula>F39&lt;0</formula>
    </cfRule>
  </conditionalFormatting>
  <conditionalFormatting sqref="Q7">
    <cfRule type="expression" dxfId="1087" priority="13">
      <formula>Q7&gt;0</formula>
    </cfRule>
    <cfRule type="expression" dxfId="1086" priority="14">
      <formula>Q7&lt;0</formula>
    </cfRule>
  </conditionalFormatting>
  <conditionalFormatting sqref="Q8">
    <cfRule type="expression" dxfId="1085" priority="11">
      <formula>Q8&gt;0</formula>
    </cfRule>
    <cfRule type="expression" dxfId="1084" priority="12">
      <formula>Q8&lt;0</formula>
    </cfRule>
  </conditionalFormatting>
  <conditionalFormatting sqref="F25:F38">
    <cfRule type="expression" dxfId="1083" priority="9">
      <formula>F25&gt;0</formula>
    </cfRule>
    <cfRule type="expression" dxfId="1082" priority="10">
      <formula>F25&lt;0</formula>
    </cfRule>
  </conditionalFormatting>
  <conditionalFormatting sqref="H25:H38">
    <cfRule type="expression" dxfId="1081" priority="7">
      <formula>H25&gt;0</formula>
    </cfRule>
    <cfRule type="expression" dxfId="1080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79" priority="3">
      <formula>M55&gt;0</formula>
    </cfRule>
    <cfRule type="expression" dxfId="1078" priority="4">
      <formula>M55&lt;0</formula>
    </cfRule>
  </conditionalFormatting>
  <conditionalFormatting sqref="Q10">
    <cfRule type="expression" dxfId="1077" priority="1">
      <formula>Q10&gt;0</formula>
    </cfRule>
    <cfRule type="expression" dxfId="1076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37.96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37.96</v>
      </c>
      <c r="R4" s="499">
        <v>-3.8999999999999998E-3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370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41.756000000000007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41.376400000000004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40.9968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40.617200000000004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40.2376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39.858000000000004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39.478400000000001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39.098800000000004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38.719200000000001</v>
      </c>
      <c r="Q49" s="2"/>
      <c r="T49" s="92" t="s">
        <v>104</v>
      </c>
      <c r="U49" s="129" t="s">
        <v>660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38.339600000000004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37.96</v>
      </c>
      <c r="Q51" s="2"/>
      <c r="T51" s="92" t="s">
        <v>105</v>
      </c>
      <c r="U51" s="129" t="s">
        <v>661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37.580399999999997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37.200800000000001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36.821199999999997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36.441600000000001</v>
      </c>
      <c r="T55" s="92" t="s">
        <v>108</v>
      </c>
      <c r="U55" s="129" t="s">
        <v>662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36.061999999999998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35.682400000000001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35.302800000000005</v>
      </c>
      <c r="T58" s="92" t="s">
        <v>109</v>
      </c>
      <c r="U58" s="129" t="s">
        <v>562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34.923200000000001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34.543600000000005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34.164000000000001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75" priority="27">
      <formula>F27&gt;0</formula>
    </cfRule>
    <cfRule type="expression" dxfId="1074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3" priority="15">
      <formula>Q8&gt;0</formula>
    </cfRule>
    <cfRule type="expression" dxfId="1072" priority="16">
      <formula>Q8&lt;0</formula>
    </cfRule>
  </conditionalFormatting>
  <conditionalFormatting sqref="Q7">
    <cfRule type="expression" dxfId="1071" priority="17">
      <formula>Q7&gt;0</formula>
    </cfRule>
    <cfRule type="expression" dxfId="1070" priority="18">
      <formula>Q7&lt;0</formula>
    </cfRule>
  </conditionalFormatting>
  <conditionalFormatting sqref="F37:F38">
    <cfRule type="expression" dxfId="1069" priority="13">
      <formula>F37&gt;0</formula>
    </cfRule>
    <cfRule type="expression" dxfId="1068" priority="14">
      <formula>F37&lt;0</formula>
    </cfRule>
  </conditionalFormatting>
  <conditionalFormatting sqref="H37:H38">
    <cfRule type="expression" dxfId="1067" priority="11">
      <formula>H37&gt;0</formula>
    </cfRule>
    <cfRule type="expression" dxfId="1066" priority="12">
      <formula>H37&lt;0</formula>
    </cfRule>
  </conditionalFormatting>
  <conditionalFormatting sqref="F23:F26 H23:H26">
    <cfRule type="expression" dxfId="1065" priority="9">
      <formula>F23&gt;0</formula>
    </cfRule>
    <cfRule type="expression" dxfId="1064" priority="10">
      <formula>F23&lt;0</formula>
    </cfRule>
  </conditionalFormatting>
  <conditionalFormatting sqref="Q10">
    <cfRule type="expression" dxfId="1063" priority="3">
      <formula>Q10&gt;0</formula>
    </cfRule>
    <cfRule type="expression" dxfId="1062" priority="4">
      <formula>Q10&lt;0</formula>
    </cfRule>
  </conditionalFormatting>
  <conditionalFormatting sqref="F22 H22">
    <cfRule type="expression" dxfId="1061" priority="1">
      <formula>F22&gt;0</formula>
    </cfRule>
    <cfRule type="expression" dxfId="1060" priority="2">
      <formula>F22&lt;0</formula>
    </cfRule>
  </conditionalFormatting>
  <conditionalFormatting sqref="M41">
    <cfRule type="expression" dxfId="1059" priority="5">
      <formula>M41&gt;0</formula>
    </cfRule>
    <cfRule type="expression" dxfId="1058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53.2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53.2</v>
      </c>
      <c r="R4" s="499">
        <v>5.1000000000000004E-3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58.52000000000001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57.988000000000007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57.45600000000001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56.924000000000007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56.392000000000003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55.860000000000007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55.328000000000003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54.796000000000006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54.264000000000003</v>
      </c>
      <c r="Q49" s="2"/>
      <c r="T49" s="92" t="s">
        <v>104</v>
      </c>
      <c r="U49" s="129" t="s">
        <v>519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53.732000000000006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53.2</v>
      </c>
      <c r="Q51" s="2"/>
      <c r="T51" s="92" t="s">
        <v>105</v>
      </c>
      <c r="U51" s="129" t="s">
        <v>663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52.667999999999999</v>
      </c>
      <c r="Q52" s="2"/>
      <c r="T52" s="92" t="s">
        <v>106</v>
      </c>
      <c r="U52" s="129" t="s">
        <v>390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52.136000000000003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51.603999999999999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51.072000000000003</v>
      </c>
      <c r="T55" s="92" t="s">
        <v>108</v>
      </c>
      <c r="U55" s="129" t="s">
        <v>664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50.54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50.008000000000003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49.476000000000006</v>
      </c>
      <c r="T58" s="92" t="s">
        <v>109</v>
      </c>
      <c r="U58" s="129" t="s">
        <v>603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48.944000000000003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48.412000000000006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47.88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356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369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387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387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413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450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468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486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57" priority="29">
      <formula>F25&gt;0</formula>
    </cfRule>
    <cfRule type="expression" dxfId="1056" priority="30">
      <formula>F25&lt;0</formula>
    </cfRule>
  </conditionalFormatting>
  <conditionalFormatting sqref="Q7">
    <cfRule type="expression" dxfId="1055" priority="27">
      <formula>Q7&gt;0</formula>
    </cfRule>
    <cfRule type="expression" dxfId="1054" priority="28">
      <formula>Q7&lt;0</formula>
    </cfRule>
  </conditionalFormatting>
  <conditionalFormatting sqref="Q8">
    <cfRule type="expression" dxfId="1053" priority="25">
      <formula>Q8&gt;0</formula>
    </cfRule>
    <cfRule type="expression" dxfId="1052" priority="26">
      <formula>Q8&lt;0</formula>
    </cfRule>
  </conditionalFormatting>
  <conditionalFormatting sqref="Q10">
    <cfRule type="expression" dxfId="1051" priority="13">
      <formula>Q10&gt;0</formula>
    </cfRule>
    <cfRule type="expression" dxfId="1050" priority="14">
      <formula>Q10&lt;0</formula>
    </cfRule>
  </conditionalFormatting>
  <conditionalFormatting sqref="M46">
    <cfRule type="expression" dxfId="1049" priority="11">
      <formula>M46&gt;0</formula>
    </cfRule>
    <cfRule type="expression" dxfId="1048" priority="12">
      <formula>M46&lt;0</formula>
    </cfRule>
  </conditionalFormatting>
  <conditionalFormatting sqref="F80:F88 H80:H88">
    <cfRule type="expression" dxfId="1047" priority="9">
      <formula>F80&gt;0</formula>
    </cfRule>
    <cfRule type="expression" dxfId="1046" priority="10">
      <formula>F80&lt;0</formula>
    </cfRule>
  </conditionalFormatting>
  <conditionalFormatting sqref="F75:F79">
    <cfRule type="expression" dxfId="1045" priority="7">
      <formula>F75&gt;0</formula>
    </cfRule>
    <cfRule type="expression" dxfId="1044" priority="8">
      <formula>F75&lt;0</formula>
    </cfRule>
  </conditionalFormatting>
  <conditionalFormatting sqref="H75:H79">
    <cfRule type="expression" dxfId="1043" priority="5">
      <formula>H75&gt;0</formula>
    </cfRule>
    <cfRule type="expression" dxfId="1042" priority="6">
      <formula>H75&lt;0</formula>
    </cfRule>
  </conditionalFormatting>
  <conditionalFormatting sqref="F71:F74">
    <cfRule type="expression" dxfId="1041" priority="3">
      <formula>F71&gt;0</formula>
    </cfRule>
    <cfRule type="expression" dxfId="1040" priority="4">
      <formula>F71&lt;0</formula>
    </cfRule>
  </conditionalFormatting>
  <conditionalFormatting sqref="H71:H74">
    <cfRule type="expression" dxfId="1039" priority="1">
      <formula>H71&gt;0</formula>
    </cfRule>
    <cfRule type="expression" dxfId="1038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59.68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59.68</v>
      </c>
      <c r="R4" s="499">
        <v>1.24E-2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65.64800000000001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65.051200000000009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64.454400000000007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63.857600000000005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63.260800000000003</v>
      </c>
      <c r="Q45" s="2"/>
      <c r="T45" s="92" t="s">
        <v>100</v>
      </c>
      <c r="U45" s="129" t="s">
        <v>665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62.664000000000001</v>
      </c>
      <c r="Q46" s="2"/>
      <c r="T46" s="92" t="s">
        <v>101</v>
      </c>
      <c r="U46" s="129" t="s">
        <v>666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62.0672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61.470399999999998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60.873600000000003</v>
      </c>
      <c r="Q49" s="2"/>
      <c r="T49" s="92" t="s">
        <v>122</v>
      </c>
      <c r="U49" s="129" t="s">
        <v>415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60.276800000000001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59.68</v>
      </c>
      <c r="Q51" s="2"/>
      <c r="T51" s="92" t="s">
        <v>105</v>
      </c>
      <c r="U51" s="129" t="s">
        <v>667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59.083199999999998</v>
      </c>
      <c r="Q52" s="2"/>
      <c r="T52" s="92" t="s">
        <v>106</v>
      </c>
      <c r="U52" s="129" t="s">
        <v>447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58.486399999999996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57.889600000000002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57.2928</v>
      </c>
      <c r="T55" s="92" t="s">
        <v>108</v>
      </c>
      <c r="U55" s="129" t="s">
        <v>668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56.695999999999998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56.099199999999996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55.502400000000002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54.9056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54.308800000000005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53.712000000000003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1037" priority="11">
      <formula>F34&gt;0</formula>
    </cfRule>
    <cfRule type="expression" dxfId="1036" priority="12">
      <formula>F34&lt;0</formula>
    </cfRule>
  </conditionalFormatting>
  <conditionalFormatting sqref="Q7">
    <cfRule type="expression" dxfId="1035" priority="9">
      <formula>Q7&gt;0</formula>
    </cfRule>
    <cfRule type="expression" dxfId="1034" priority="10">
      <formula>Q7&lt;0</formula>
    </cfRule>
  </conditionalFormatting>
  <conditionalFormatting sqref="Q8">
    <cfRule type="expression" dxfId="1033" priority="7">
      <formula>Q8&gt;0</formula>
    </cfRule>
    <cfRule type="expression" dxfId="1032" priority="8">
      <formula>Q8&lt;0</formula>
    </cfRule>
  </conditionalFormatting>
  <conditionalFormatting sqref="F25:F33">
    <cfRule type="expression" dxfId="1031" priority="5">
      <formula>F25&gt;0</formula>
    </cfRule>
    <cfRule type="expression" dxfId="1030" priority="6">
      <formula>F25&lt;0</formula>
    </cfRule>
  </conditionalFormatting>
  <conditionalFormatting sqref="H25:H33">
    <cfRule type="expression" dxfId="1029" priority="3">
      <formula>H25&gt;0</formula>
    </cfRule>
    <cfRule type="expression" dxfId="1028" priority="4">
      <formula>H25&lt;0</formula>
    </cfRule>
  </conditionalFormatting>
  <conditionalFormatting sqref="M46">
    <cfRule type="expression" dxfId="1027" priority="1">
      <formula>M46&gt;0</formula>
    </cfRule>
    <cfRule type="expression" dxfId="1026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31" x14ac:dyDescent="0.25">
      <c r="A2" s="6" t="s">
        <v>782</v>
      </c>
      <c r="B2" s="498">
        <v>42843</v>
      </c>
      <c r="C2" s="4">
        <v>100</v>
      </c>
      <c r="D2" s="3">
        <v>24.68</v>
      </c>
      <c r="E2" s="3">
        <v>0</v>
      </c>
      <c r="F2" s="3">
        <f>C2*D2+E2</f>
        <v>2468</v>
      </c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100</v>
      </c>
      <c r="T2" s="1"/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490">
        <f>IF(Q2=0, Q4, (F18-K18-M18)/Q2)</f>
        <v>24.68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25.97</v>
      </c>
      <c r="R4" s="499">
        <v>6.6E-3</v>
      </c>
      <c r="T4" s="162"/>
      <c r="U4" s="1"/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2597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2468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129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129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5.2269043760129662E-2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31" x14ac:dyDescent="0.25">
      <c r="H10" s="71"/>
      <c r="O10" s="11" t="s">
        <v>212</v>
      </c>
      <c r="P10" s="34"/>
      <c r="Q10" s="2"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31" x14ac:dyDescent="0.25">
      <c r="H11" s="71"/>
      <c r="O11" s="11" t="s">
        <v>178</v>
      </c>
      <c r="P11" s="34"/>
      <c r="Q11" s="137" t="e">
        <f>IF(U58="N/A (N/A)", 0, VALUE(TRIM(CLEAN(MID(U58, FIND("(", U58)+1, 5)))))</f>
        <v>#VALUE!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31" x14ac:dyDescent="0.25">
      <c r="H12" s="71"/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2" t="s">
        <v>81</v>
      </c>
      <c r="B18" s="14"/>
      <c r="C18" s="14">
        <f>SUM(C2:C7)</f>
        <v>100</v>
      </c>
      <c r="D18" s="18"/>
      <c r="E18" s="18"/>
      <c r="F18" s="18">
        <f>SUM(F2:F7)</f>
        <v>2468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B25" s="192">
        <v>42843</v>
      </c>
      <c r="C25" s="10">
        <v>100</v>
      </c>
      <c r="D25" s="40">
        <v>24.68</v>
      </c>
      <c r="E25" s="40">
        <v>25.8</v>
      </c>
      <c r="F25" s="40">
        <f t="shared" ref="F25" si="1">C25*(E25-D25)</f>
        <v>112.0000000000001</v>
      </c>
      <c r="G25" s="40">
        <f t="shared" ref="G25" si="2">D25*C25</f>
        <v>2468</v>
      </c>
      <c r="H25" s="230">
        <f t="shared" ref="H25" si="3">(E25-D25)/D25</f>
        <v>4.5380875202593235E-2</v>
      </c>
      <c r="I25" s="40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28.567</v>
      </c>
      <c r="Q41" s="2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4">O42*$Q$4</f>
        <v>28.307300000000001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4"/>
        <v>28.047599999999999</v>
      </c>
      <c r="Q43" s="2"/>
      <c r="T43" s="127"/>
      <c r="U43" s="128"/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4"/>
        <v>27.7879</v>
      </c>
      <c r="Q44" s="2"/>
      <c r="T44" s="92"/>
      <c r="U44" s="129"/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4"/>
        <v>27.528200000000002</v>
      </c>
      <c r="Q45" s="2"/>
      <c r="T45" s="92"/>
      <c r="U45" s="129"/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4"/>
        <v>27.2685</v>
      </c>
      <c r="Q46" s="2"/>
      <c r="T46" s="92"/>
      <c r="U46" s="129"/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4"/>
        <v>27.008800000000001</v>
      </c>
      <c r="Q47" s="2"/>
      <c r="T47" s="92"/>
      <c r="U47" s="129"/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4"/>
        <v>26.749099999999999</v>
      </c>
      <c r="Q48" s="2"/>
      <c r="T48" s="92"/>
      <c r="U48" s="129"/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4"/>
        <v>26.4894</v>
      </c>
      <c r="Q49" s="2"/>
      <c r="T49" s="92"/>
      <c r="U49" s="129"/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4"/>
        <v>26.229699999999998</v>
      </c>
      <c r="Q50" s="2"/>
      <c r="T50" s="92"/>
      <c r="U50" s="129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4"/>
        <v>25.97</v>
      </c>
      <c r="Q51" s="2"/>
      <c r="T51" s="92"/>
      <c r="U51" s="129"/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4"/>
        <v>25.7103</v>
      </c>
      <c r="Q52" s="2"/>
      <c r="T52" s="92"/>
      <c r="U52" s="129"/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4"/>
        <v>25.450599999999998</v>
      </c>
      <c r="Q53" s="2"/>
      <c r="T53" s="92"/>
      <c r="U53" s="130"/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4"/>
        <v>25.190899999999999</v>
      </c>
      <c r="T54" s="92"/>
      <c r="U54" s="130"/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4"/>
        <v>24.931199999999997</v>
      </c>
      <c r="T55" s="92"/>
      <c r="U55" s="129"/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4"/>
        <v>24.671499999999998</v>
      </c>
      <c r="T56" s="92"/>
      <c r="U56" s="129"/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4"/>
        <v>24.411799999999996</v>
      </c>
      <c r="T57" s="92"/>
      <c r="U57" s="129"/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4"/>
        <v>24.152100000000001</v>
      </c>
      <c r="T58" s="92"/>
      <c r="U58" s="129"/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4"/>
        <v>23.892399999999999</v>
      </c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4"/>
        <v>23.6327</v>
      </c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4"/>
        <v>23.373000000000001</v>
      </c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/>
      <c r="X67" s="10"/>
      <c r="Y67" s="10"/>
      <c r="Z67" s="10"/>
      <c r="AA67" s="10"/>
      <c r="AB67" s="94"/>
      <c r="AC67" s="10"/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/>
      <c r="X68" s="10"/>
      <c r="Y68" s="10"/>
      <c r="Z68" s="10"/>
      <c r="AA68" s="10"/>
      <c r="AB68" s="94"/>
      <c r="AC68" s="10"/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/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{EC5D12A8-AB24-4E94-A2BF-E90494F95CD8}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25" priority="9">
      <formula>F57&gt;0</formula>
    </cfRule>
    <cfRule type="expression" dxfId="1024" priority="10">
      <formula>F57&lt;0</formula>
    </cfRule>
  </conditionalFormatting>
  <conditionalFormatting sqref="Q7">
    <cfRule type="expression" dxfId="1023" priority="7">
      <formula>Q7&gt;0</formula>
    </cfRule>
    <cfRule type="expression" dxfId="1022" priority="8">
      <formula>Q7&lt;0</formula>
    </cfRule>
  </conditionalFormatting>
  <conditionalFormatting sqref="Q8">
    <cfRule type="expression" dxfId="1021" priority="5">
      <formula>Q8&gt;0</formula>
    </cfRule>
    <cfRule type="expression" dxfId="1020" priority="6">
      <formula>Q8&lt;0</formula>
    </cfRule>
  </conditionalFormatting>
  <conditionalFormatting sqref="F25:F56">
    <cfRule type="expression" dxfId="1019" priority="3">
      <formula>F25&gt;0</formula>
    </cfRule>
    <cfRule type="expression" dxfId="1018" priority="4">
      <formula>F25&lt;0</formula>
    </cfRule>
  </conditionalFormatting>
  <conditionalFormatting sqref="H25:H56">
    <cfRule type="expression" dxfId="1017" priority="1">
      <formula>H25&gt;0</formula>
    </cfRule>
    <cfRule type="expression" dxfId="101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C5D12A8-AB24-4E94-A2BF-E90494F95CD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3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492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546</v>
      </c>
      <c r="M4" s="4"/>
      <c r="O4" s="11" t="s">
        <v>66</v>
      </c>
      <c r="Q4" s="55">
        <v>77.83</v>
      </c>
      <c r="R4" s="499">
        <v>1E-3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4669.8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-81.68000000000302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-81.68000000000302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-1.7190433296573483E-2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395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412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412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85.613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470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84.834699999999998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472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84.056400000000011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472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83.278100000000009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503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82.499800000000008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81.721500000000006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:F48" si="15">C47*(E47-D47)</f>
        <v>-42.078000000000202</v>
      </c>
      <c r="G47" s="40">
        <f t="shared" ref="G47:G48" si="16">D47*C47</f>
        <v>4751.4780000000001</v>
      </c>
      <c r="H47" s="230">
        <f t="shared" ref="H47:H48" si="17">(E47-D47)/D47</f>
        <v>-8.8557707727995802E-3</v>
      </c>
      <c r="I47" s="40"/>
      <c r="O47" s="82">
        <v>1.04</v>
      </c>
      <c r="P47" s="82">
        <f t="shared" si="5"/>
        <v>80.943200000000004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A48">
        <v>60</v>
      </c>
      <c r="B48" s="192">
        <v>42841</v>
      </c>
      <c r="C48" s="10">
        <v>60</v>
      </c>
      <c r="D48" s="40">
        <v>79.19</v>
      </c>
      <c r="E48" s="40">
        <v>77.959999999999994</v>
      </c>
      <c r="F48" s="40">
        <f t="shared" si="15"/>
        <v>-73.800000000000239</v>
      </c>
      <c r="G48" s="40">
        <f t="shared" si="16"/>
        <v>4751.3999999999996</v>
      </c>
      <c r="H48" s="230">
        <f t="shared" si="17"/>
        <v>-1.5532264174769592E-2</v>
      </c>
      <c r="I48" s="40"/>
      <c r="O48" s="82">
        <v>1.03</v>
      </c>
      <c r="P48" s="82">
        <f t="shared" si="5"/>
        <v>80.164900000000003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79.386600000000001</v>
      </c>
      <c r="Q49" s="2"/>
      <c r="T49" s="92" t="s">
        <v>104</v>
      </c>
      <c r="U49" s="129" t="s">
        <v>506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78.6083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77.83</v>
      </c>
      <c r="Q51" s="2"/>
      <c r="T51" s="92" t="s">
        <v>105</v>
      </c>
      <c r="U51" s="129" t="s">
        <v>669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77.051699999999997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76.273399999999995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75.495099999999994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74.716799999999992</v>
      </c>
      <c r="T55" s="92" t="s">
        <v>108</v>
      </c>
      <c r="U55" s="129" t="s">
        <v>670</v>
      </c>
      <c r="W55" s="132">
        <v>42755</v>
      </c>
      <c r="X55" s="10" t="s">
        <v>365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73.938499999999991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73.160199999999989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72.381900000000002</v>
      </c>
      <c r="T58" s="92" t="s">
        <v>109</v>
      </c>
      <c r="U58" s="129" t="s">
        <v>582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71.6036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70.825299999999999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70.046999999999997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1015" priority="9">
      <formula>F57&gt;0</formula>
    </cfRule>
    <cfRule type="expression" dxfId="1014" priority="10">
      <formula>F57&lt;0</formula>
    </cfRule>
  </conditionalFormatting>
  <conditionalFormatting sqref="Q7">
    <cfRule type="expression" dxfId="1013" priority="7">
      <formula>Q7&gt;0</formula>
    </cfRule>
    <cfRule type="expression" dxfId="1012" priority="8">
      <formula>Q7&lt;0</formula>
    </cfRule>
  </conditionalFormatting>
  <conditionalFormatting sqref="Q8">
    <cfRule type="expression" dxfId="1011" priority="5">
      <formula>Q8&gt;0</formula>
    </cfRule>
    <cfRule type="expression" dxfId="1010" priority="6">
      <formula>Q8&lt;0</formula>
    </cfRule>
  </conditionalFormatting>
  <conditionalFormatting sqref="F25:F56">
    <cfRule type="expression" dxfId="1009" priority="3">
      <formula>F25&gt;0</formula>
    </cfRule>
    <cfRule type="expression" dxfId="1008" priority="4">
      <formula>F25&lt;0</formula>
    </cfRule>
  </conditionalFormatting>
  <conditionalFormatting sqref="H25:H56">
    <cfRule type="expression" dxfId="1007" priority="1">
      <formula>H25&gt;0</formula>
    </cfRule>
    <cfRule type="expression" dxfId="1006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8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6400</v>
      </c>
      <c r="T2" s="42" t="s">
        <v>517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543</v>
      </c>
      <c r="M3" s="3"/>
      <c r="O3" s="11" t="s">
        <v>58</v>
      </c>
      <c r="Q3" s="507">
        <f>IF(Q2=0, Q4, (F31-K31-M31)/Q2)</f>
        <v>16.334723437499996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15.06</v>
      </c>
      <c r="R4" s="499">
        <v>-4.3200000000000002E-2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96384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104542.22999999997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6457.3410000016447</v>
      </c>
      <c r="R7">
        <v>5300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-8158.2299999999814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-7.8037650430835312E-2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1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B27" s="502">
        <v>42837</v>
      </c>
      <c r="C27" s="4">
        <v>200</v>
      </c>
      <c r="D27" s="79">
        <v>15.95</v>
      </c>
      <c r="E27" s="2">
        <v>0</v>
      </c>
      <c r="F27" s="2">
        <f t="shared" si="0"/>
        <v>3190</v>
      </c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B28" s="502">
        <v>42844</v>
      </c>
      <c r="C28" s="4">
        <v>200</v>
      </c>
      <c r="D28" s="79">
        <v>15.08</v>
      </c>
      <c r="E28" s="2">
        <v>0</v>
      </c>
      <c r="F28" s="2">
        <f t="shared" si="0"/>
        <v>3016</v>
      </c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8800</v>
      </c>
      <c r="D31" s="18"/>
      <c r="E31" s="18"/>
      <c r="F31" s="18">
        <f>SUM(F2:F30)</f>
        <v>142999.4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2600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540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461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474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380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18.373200000000001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18.2226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18.071999999999999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17.921399999999998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17.770800000000001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17.620200000000001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17.4696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17.318999999999999</v>
      </c>
      <c r="T49" s="135" t="s">
        <v>122</v>
      </c>
      <c r="U49" s="129" t="s">
        <v>452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17.168399999999998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17.017799999999998</v>
      </c>
      <c r="T51" s="135" t="s">
        <v>105</v>
      </c>
      <c r="U51" s="129" t="s">
        <v>671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16.8672</v>
      </c>
      <c r="T52" s="135" t="s">
        <v>106</v>
      </c>
      <c r="U52" s="129" t="s">
        <v>672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:F55" si="50">C53*(E53-D53)</f>
        <v>-2453.9999999999936</v>
      </c>
      <c r="G53" s="40">
        <f t="shared" ref="G53:G55" si="51">D53*C53</f>
        <v>98334</v>
      </c>
      <c r="H53" s="231">
        <f t="shared" ref="H53:H55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16.716600000000003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A54">
        <v>4800</v>
      </c>
      <c r="B54" s="156">
        <v>42838</v>
      </c>
      <c r="C54" s="10">
        <v>6200</v>
      </c>
      <c r="D54" s="241">
        <v>16.375</v>
      </c>
      <c r="E54" s="40">
        <v>15.9</v>
      </c>
      <c r="F54" s="40">
        <f t="shared" si="50"/>
        <v>-2944.9999999999977</v>
      </c>
      <c r="G54" s="40">
        <f t="shared" si="51"/>
        <v>101525</v>
      </c>
      <c r="H54" s="230">
        <f t="shared" si="52"/>
        <v>-2.9007633587786238E-2</v>
      </c>
      <c r="I54" s="40"/>
      <c r="J54" s="40"/>
      <c r="K54" s="40">
        <v>11731</v>
      </c>
      <c r="O54" s="82">
        <v>1.1000000000000001</v>
      </c>
      <c r="P54" s="82">
        <f>O54*$Q$4</f>
        <v>16.566000000000003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A55">
        <v>5300</v>
      </c>
      <c r="B55" s="156">
        <v>42844</v>
      </c>
      <c r="C55" s="10">
        <v>6400</v>
      </c>
      <c r="D55" s="241">
        <v>16.335000000000001</v>
      </c>
      <c r="E55" s="40">
        <v>15.06</v>
      </c>
      <c r="F55" s="40">
        <f t="shared" si="50"/>
        <v>-8160.0000000000018</v>
      </c>
      <c r="G55" s="40">
        <f t="shared" si="51"/>
        <v>104544</v>
      </c>
      <c r="H55" s="230">
        <f t="shared" si="52"/>
        <v>-7.805325987144171E-2</v>
      </c>
      <c r="I55" s="40"/>
      <c r="J55" s="40"/>
      <c r="K55" s="40">
        <v>6457</v>
      </c>
      <c r="O55" s="82">
        <v>1.0900000000000001</v>
      </c>
      <c r="P55" s="82">
        <f t="shared" ref="P55:P74" si="53">O55*$Q$4</f>
        <v>16.415400000000002</v>
      </c>
      <c r="T55" s="135" t="s">
        <v>108</v>
      </c>
      <c r="U55" s="129" t="s">
        <v>673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16.264800000000001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16.1142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15.963600000000001</v>
      </c>
      <c r="T58" s="135" t="s">
        <v>109</v>
      </c>
      <c r="U58" s="129" t="s">
        <v>604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15.813000000000001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15.662400000000002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15.511800000000001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15.3612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15.210600000000001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15.06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14.9094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14.758800000000001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14.6082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14.457599999999999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14.307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14.1564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14.005800000000001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13.855200000000002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13.704600000000001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13.554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13.403400000000001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13.252800000000001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13.1022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12.951600000000001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12.801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352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352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388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392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403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404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408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411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419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430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435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459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461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1005" priority="102">
      <formula>F79&gt;0</formula>
    </cfRule>
    <cfRule type="expression" dxfId="1004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1003" priority="95">
      <formula>F72&gt;0</formula>
    </cfRule>
    <cfRule type="expression" dxfId="1002" priority="96">
      <formula>F72&lt;0</formula>
    </cfRule>
  </conditionalFormatting>
  <conditionalFormatting sqref="H72:H78">
    <cfRule type="expression" dxfId="1001" priority="91">
      <formula>H72&gt;0</formula>
    </cfRule>
    <cfRule type="expression" dxfId="1000" priority="92">
      <formula>H72&lt;0</formula>
    </cfRule>
  </conditionalFormatting>
  <conditionalFormatting sqref="Q8">
    <cfRule type="expression" dxfId="999" priority="77">
      <formula>Q8&gt;0</formula>
    </cfRule>
    <cfRule type="expression" dxfId="998" priority="78">
      <formula>Q8&lt;0</formula>
    </cfRule>
  </conditionalFormatting>
  <conditionalFormatting sqref="Q7">
    <cfRule type="expression" dxfId="997" priority="79">
      <formula>Q7&gt;0</formula>
    </cfRule>
    <cfRule type="expression" dxfId="996" priority="80">
      <formula>Q7&lt;0</formula>
    </cfRule>
  </conditionalFormatting>
  <conditionalFormatting sqref="F180:F186">
    <cfRule type="expression" dxfId="995" priority="51">
      <formula>F180&gt;0</formula>
    </cfRule>
    <cfRule type="expression" dxfId="994" priority="52">
      <formula>F180&lt;0</formula>
    </cfRule>
  </conditionalFormatting>
  <conditionalFormatting sqref="F105:F123 H105:H123">
    <cfRule type="expression" dxfId="993" priority="73">
      <formula>F105&gt;0</formula>
    </cfRule>
    <cfRule type="expression" dxfId="992" priority="74">
      <formula>F105&lt;0</formula>
    </cfRule>
  </conditionalFormatting>
  <conditionalFormatting sqref="F98:F104">
    <cfRule type="expression" dxfId="991" priority="71">
      <formula>F98&gt;0</formula>
    </cfRule>
    <cfRule type="expression" dxfId="990" priority="72">
      <formula>F98&lt;0</formula>
    </cfRule>
  </conditionalFormatting>
  <conditionalFormatting sqref="H98:H104">
    <cfRule type="expression" dxfId="989" priority="69">
      <formula>H98&gt;0</formula>
    </cfRule>
    <cfRule type="expression" dxfId="988" priority="70">
      <formula>H98&lt;0</formula>
    </cfRule>
  </conditionalFormatting>
  <conditionalFormatting sqref="F131:F149 H131:H149">
    <cfRule type="expression" dxfId="987" priority="67">
      <formula>F131&gt;0</formula>
    </cfRule>
    <cfRule type="expression" dxfId="986" priority="68">
      <formula>F131&lt;0</formula>
    </cfRule>
  </conditionalFormatting>
  <conditionalFormatting sqref="F124:F130">
    <cfRule type="expression" dxfId="985" priority="65">
      <formula>F124&gt;0</formula>
    </cfRule>
    <cfRule type="expression" dxfId="984" priority="66">
      <formula>F124&lt;0</formula>
    </cfRule>
  </conditionalFormatting>
  <conditionalFormatting sqref="H124:H130">
    <cfRule type="expression" dxfId="983" priority="63">
      <formula>H124&gt;0</formula>
    </cfRule>
    <cfRule type="expression" dxfId="982" priority="64">
      <formula>H124&lt;0</formula>
    </cfRule>
  </conditionalFormatting>
  <conditionalFormatting sqref="F157:F174 H157:H174">
    <cfRule type="expression" dxfId="981" priority="61">
      <formula>F157&gt;0</formula>
    </cfRule>
    <cfRule type="expression" dxfId="980" priority="62">
      <formula>F157&lt;0</formula>
    </cfRule>
  </conditionalFormatting>
  <conditionalFormatting sqref="F150:F156">
    <cfRule type="expression" dxfId="979" priority="59">
      <formula>F150&gt;0</formula>
    </cfRule>
    <cfRule type="expression" dxfId="978" priority="60">
      <formula>F150&lt;0</formula>
    </cfRule>
  </conditionalFormatting>
  <conditionalFormatting sqref="H150:H156">
    <cfRule type="expression" dxfId="977" priority="57">
      <formula>H150&gt;0</formula>
    </cfRule>
    <cfRule type="expression" dxfId="976" priority="58">
      <formula>H150&lt;0</formula>
    </cfRule>
  </conditionalFormatting>
  <conditionalFormatting sqref="F175:F179 H175:H179">
    <cfRule type="expression" dxfId="975" priority="55">
      <formula>F175&gt;0</formula>
    </cfRule>
    <cfRule type="expression" dxfId="974" priority="56">
      <formula>F175&lt;0</formula>
    </cfRule>
  </conditionalFormatting>
  <conditionalFormatting sqref="F187:F202 H187:H202">
    <cfRule type="expression" dxfId="973" priority="53">
      <formula>F187&gt;0</formula>
    </cfRule>
    <cfRule type="expression" dxfId="972" priority="54">
      <formula>F187&lt;0</formula>
    </cfRule>
  </conditionalFormatting>
  <conditionalFormatting sqref="H180:H186">
    <cfRule type="expression" dxfId="971" priority="49">
      <formula>H180&gt;0</formula>
    </cfRule>
    <cfRule type="expression" dxfId="970" priority="50">
      <formula>H180&lt;0</formula>
    </cfRule>
  </conditionalFormatting>
  <conditionalFormatting sqref="F203 H203">
    <cfRule type="expression" dxfId="969" priority="47">
      <formula>F203&gt;0</formula>
    </cfRule>
    <cfRule type="expression" dxfId="968" priority="48">
      <formula>F203&lt;0</formula>
    </cfRule>
  </conditionalFormatting>
  <conditionalFormatting sqref="F204:F208 H204:H208">
    <cfRule type="expression" dxfId="967" priority="45">
      <formula>F204&gt;0</formula>
    </cfRule>
    <cfRule type="expression" dxfId="966" priority="46">
      <formula>F204&lt;0</formula>
    </cfRule>
  </conditionalFormatting>
  <conditionalFormatting sqref="F216:F231 H216:H231">
    <cfRule type="expression" dxfId="965" priority="43">
      <formula>F216&gt;0</formula>
    </cfRule>
    <cfRule type="expression" dxfId="964" priority="44">
      <formula>F216&lt;0</formula>
    </cfRule>
  </conditionalFormatting>
  <conditionalFormatting sqref="F209:F215">
    <cfRule type="expression" dxfId="963" priority="41">
      <formula>F209&gt;0</formula>
    </cfRule>
    <cfRule type="expression" dxfId="962" priority="42">
      <formula>F209&lt;0</formula>
    </cfRule>
  </conditionalFormatting>
  <conditionalFormatting sqref="H209:H215">
    <cfRule type="expression" dxfId="961" priority="39">
      <formula>H209&gt;0</formula>
    </cfRule>
    <cfRule type="expression" dxfId="960" priority="40">
      <formula>H209&lt;0</formula>
    </cfRule>
  </conditionalFormatting>
  <conditionalFormatting sqref="F233:F238 H233:H238">
    <cfRule type="expression" dxfId="959" priority="37">
      <formula>F233&gt;0</formula>
    </cfRule>
    <cfRule type="expression" dxfId="958" priority="38">
      <formula>F233&lt;0</formula>
    </cfRule>
  </conditionalFormatting>
  <conditionalFormatting sqref="F239 H239">
    <cfRule type="expression" dxfId="957" priority="35">
      <formula>F239&gt;0</formula>
    </cfRule>
    <cfRule type="expression" dxfId="956" priority="36">
      <formula>F239&lt;0</formula>
    </cfRule>
  </conditionalFormatting>
  <conditionalFormatting sqref="F240:F244 H240:H244">
    <cfRule type="expression" dxfId="955" priority="33">
      <formula>F240&gt;0</formula>
    </cfRule>
    <cfRule type="expression" dxfId="954" priority="34">
      <formula>F240&lt;0</formula>
    </cfRule>
  </conditionalFormatting>
  <conditionalFormatting sqref="F252:F267 H252:H267">
    <cfRule type="expression" dxfId="953" priority="31">
      <formula>F252&gt;0</formula>
    </cfRule>
    <cfRule type="expression" dxfId="952" priority="32">
      <formula>F252&lt;0</formula>
    </cfRule>
  </conditionalFormatting>
  <conditionalFormatting sqref="F245:F251">
    <cfRule type="expression" dxfId="951" priority="29">
      <formula>F245&gt;0</formula>
    </cfRule>
    <cfRule type="expression" dxfId="950" priority="30">
      <formula>F245&lt;0</formula>
    </cfRule>
  </conditionalFormatting>
  <conditionalFormatting sqref="H245:H251">
    <cfRule type="expression" dxfId="949" priority="27">
      <formula>H245&gt;0</formula>
    </cfRule>
    <cfRule type="expression" dxfId="948" priority="28">
      <formula>H245&lt;0</formula>
    </cfRule>
  </conditionalFormatting>
  <conditionalFormatting sqref="F268:F273 H268:H273">
    <cfRule type="expression" dxfId="947" priority="25">
      <formula>F268&gt;0</formula>
    </cfRule>
    <cfRule type="expression" dxfId="946" priority="26">
      <formula>F268&lt;0</formula>
    </cfRule>
  </conditionalFormatting>
  <conditionalFormatting sqref="F274 H274">
    <cfRule type="expression" dxfId="945" priority="23">
      <formula>F274&gt;0</formula>
    </cfRule>
    <cfRule type="expression" dxfId="944" priority="24">
      <formula>F274&lt;0</formula>
    </cfRule>
  </conditionalFormatting>
  <conditionalFormatting sqref="F275:F279 H275:H279">
    <cfRule type="expression" dxfId="943" priority="21">
      <formula>F275&gt;0</formula>
    </cfRule>
    <cfRule type="expression" dxfId="942" priority="22">
      <formula>F275&lt;0</formula>
    </cfRule>
  </conditionalFormatting>
  <conditionalFormatting sqref="F287:F302 H287:H302">
    <cfRule type="expression" dxfId="941" priority="19">
      <formula>F287&gt;0</formula>
    </cfRule>
    <cfRule type="expression" dxfId="940" priority="20">
      <formula>F287&lt;0</formula>
    </cfRule>
  </conditionalFormatting>
  <conditionalFormatting sqref="F280:F286">
    <cfRule type="expression" dxfId="939" priority="17">
      <formula>F280&gt;0</formula>
    </cfRule>
    <cfRule type="expression" dxfId="938" priority="18">
      <formula>F280&lt;0</formula>
    </cfRule>
  </conditionalFormatting>
  <conditionalFormatting sqref="H280:H286">
    <cfRule type="expression" dxfId="937" priority="15">
      <formula>H280&gt;0</formula>
    </cfRule>
    <cfRule type="expression" dxfId="936" priority="16">
      <formula>H280&lt;0</formula>
    </cfRule>
  </conditionalFormatting>
  <conditionalFormatting sqref="M331">
    <cfRule type="expression" dxfId="935" priority="13">
      <formula>M331&gt;0</formula>
    </cfRule>
    <cfRule type="expression" dxfId="934" priority="14">
      <formula>M331&lt;0</formula>
    </cfRule>
  </conditionalFormatting>
  <conditionalFormatting sqref="F54:F68 H54:H68">
    <cfRule type="expression" dxfId="933" priority="11">
      <formula>F54&gt;0</formula>
    </cfRule>
    <cfRule type="expression" dxfId="932" priority="12">
      <formula>F54&lt;0</formula>
    </cfRule>
  </conditionalFormatting>
  <conditionalFormatting sqref="F42:F53">
    <cfRule type="expression" dxfId="931" priority="9">
      <formula>F42&gt;0</formula>
    </cfRule>
    <cfRule type="expression" dxfId="930" priority="10">
      <formula>F42&lt;0</formula>
    </cfRule>
  </conditionalFormatting>
  <conditionalFormatting sqref="H42:H53">
    <cfRule type="expression" dxfId="929" priority="7">
      <formula>H42&gt;0</formula>
    </cfRule>
    <cfRule type="expression" dxfId="928" priority="8">
      <formula>H42&lt;0</formula>
    </cfRule>
  </conditionalFormatting>
  <conditionalFormatting sqref="F36:F41 H36:H41">
    <cfRule type="expression" dxfId="927" priority="5">
      <formula>F36&gt;0</formula>
    </cfRule>
    <cfRule type="expression" dxfId="926" priority="6">
      <formula>F36&lt;0</formula>
    </cfRule>
  </conditionalFormatting>
  <conditionalFormatting sqref="J38:K38">
    <cfRule type="expression" dxfId="925" priority="3">
      <formula>J38&gt;0</formula>
    </cfRule>
    <cfRule type="expression" dxfId="924" priority="4">
      <formula>J38&lt;0</formula>
    </cfRule>
  </conditionalFormatting>
  <conditionalFormatting sqref="J39:K45 K44:K68">
    <cfRule type="expression" dxfId="923" priority="1">
      <formula>J39&gt;0</formula>
    </cfRule>
    <cfRule type="expression" dxfId="922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372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541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493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29.95</v>
      </c>
      <c r="R4" s="499">
        <v>4.4000000000000003E-3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44925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575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-1119.8100000000049</v>
      </c>
      <c r="R7">
        <v>1500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-2867.7799999999988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-6.0004460924850969E-2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1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540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358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358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393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420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437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391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394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462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471</v>
      </c>
      <c r="J41" s="40"/>
      <c r="K41" s="40"/>
      <c r="O41" s="82">
        <v>1.1000000000000001</v>
      </c>
      <c r="P41" s="82">
        <f>O41*$Q$4</f>
        <v>32.945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360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32.645499999999998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496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32.346000000000004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502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32.046500000000002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31.747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31.447500000000002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31.148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30.848500000000001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30.548999999999999</v>
      </c>
      <c r="Q49" s="2"/>
      <c r="T49" s="92" t="s">
        <v>104</v>
      </c>
      <c r="U49" s="87" t="s">
        <v>563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30.249500000000001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29.95</v>
      </c>
      <c r="Q51" s="2"/>
      <c r="T51" s="92" t="s">
        <v>105</v>
      </c>
      <c r="U51" s="87" t="s">
        <v>674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29.650499999999997</v>
      </c>
      <c r="Q52" s="2"/>
      <c r="T52" s="92" t="s">
        <v>106</v>
      </c>
      <c r="U52" s="87" t="s">
        <v>675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29.350999999999999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29.051499999999997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28.751999999999999</v>
      </c>
      <c r="T55" s="92" t="s">
        <v>108</v>
      </c>
      <c r="U55" s="87" t="s">
        <v>676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28.452499999999997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28.152999999999999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27.8535</v>
      </c>
      <c r="T58" s="92" t="s">
        <v>109</v>
      </c>
      <c r="U58" s="87" t="s">
        <v>605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27.554000000000002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27.2545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26.954999999999998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780</v>
      </c>
      <c r="S66" s="23" t="s">
        <v>779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921" priority="49">
      <formula>F58&gt;0</formula>
    </cfRule>
    <cfRule type="expression" dxfId="920" priority="50">
      <formula>F58&lt;0</formula>
    </cfRule>
  </conditionalFormatting>
  <conditionalFormatting sqref="F63:F76 F79:F123 F126:F127">
    <cfRule type="expression" dxfId="919" priority="45">
      <formula>F63&gt;0</formula>
    </cfRule>
    <cfRule type="expression" dxfId="918" priority="46">
      <formula>F63&lt;0</formula>
    </cfRule>
  </conditionalFormatting>
  <conditionalFormatting sqref="F63:F76 F79:F123 F126:F127">
    <cfRule type="expression" dxfId="917" priority="47">
      <formula>F63&gt;0</formula>
    </cfRule>
    <cfRule type="expression" dxfId="916" priority="48">
      <formula>F63&lt;0</formula>
    </cfRule>
  </conditionalFormatting>
  <conditionalFormatting sqref="H58:H76 H79:H123 H126:H127">
    <cfRule type="expression" dxfId="915" priority="43">
      <formula>H58&gt;0</formula>
    </cfRule>
    <cfRule type="expression" dxfId="914" priority="44">
      <formula>H58&lt;0</formula>
    </cfRule>
  </conditionalFormatting>
  <conditionalFormatting sqref="F54:F57">
    <cfRule type="expression" dxfId="913" priority="37">
      <formula>F54&gt;0</formula>
    </cfRule>
    <cfRule type="expression" dxfId="912" priority="38">
      <formula>F54&lt;0</formula>
    </cfRule>
  </conditionalFormatting>
  <conditionalFormatting sqref="H54:H57">
    <cfRule type="expression" dxfId="911" priority="35">
      <formula>H54&gt;0</formula>
    </cfRule>
    <cfRule type="expression" dxfId="910" priority="36">
      <formula>H54&lt;0</formula>
    </cfRule>
  </conditionalFormatting>
  <conditionalFormatting sqref="Q8">
    <cfRule type="expression" dxfId="909" priority="31">
      <formula>Q8&gt;0</formula>
    </cfRule>
    <cfRule type="expression" dxfId="908" priority="32">
      <formula>Q8&lt;0</formula>
    </cfRule>
  </conditionalFormatting>
  <conditionalFormatting sqref="Q7">
    <cfRule type="expression" dxfId="907" priority="33">
      <formula>Q7&gt;0</formula>
    </cfRule>
    <cfRule type="expression" dxfId="906" priority="34">
      <formula>Q7&lt;0</formula>
    </cfRule>
  </conditionalFormatting>
  <conditionalFormatting sqref="F77">
    <cfRule type="expression" dxfId="905" priority="27">
      <formula>F77&gt;0</formula>
    </cfRule>
    <cfRule type="expression" dxfId="904" priority="28">
      <formula>F77&lt;0</formula>
    </cfRule>
  </conditionalFormatting>
  <conditionalFormatting sqref="F77">
    <cfRule type="expression" dxfId="903" priority="29">
      <formula>F77&gt;0</formula>
    </cfRule>
    <cfRule type="expression" dxfId="902" priority="30">
      <formula>F77&lt;0</formula>
    </cfRule>
  </conditionalFormatting>
  <conditionalFormatting sqref="H77">
    <cfRule type="expression" dxfId="901" priority="25">
      <formula>H77&gt;0</formula>
    </cfRule>
    <cfRule type="expression" dxfId="900" priority="26">
      <formula>H77&lt;0</formula>
    </cfRule>
  </conditionalFormatting>
  <conditionalFormatting sqref="F78">
    <cfRule type="expression" dxfId="899" priority="21">
      <formula>F78&gt;0</formula>
    </cfRule>
    <cfRule type="expression" dxfId="898" priority="22">
      <formula>F78&lt;0</formula>
    </cfRule>
  </conditionalFormatting>
  <conditionalFormatting sqref="F78">
    <cfRule type="expression" dxfId="897" priority="23">
      <formula>F78&gt;0</formula>
    </cfRule>
    <cfRule type="expression" dxfId="896" priority="24">
      <formula>F78&lt;0</formula>
    </cfRule>
  </conditionalFormatting>
  <conditionalFormatting sqref="H78">
    <cfRule type="expression" dxfId="895" priority="19">
      <formula>H78&gt;0</formula>
    </cfRule>
    <cfRule type="expression" dxfId="894" priority="20">
      <formula>H78&lt;0</formula>
    </cfRule>
  </conditionalFormatting>
  <conditionalFormatting sqref="F124:F125">
    <cfRule type="expression" dxfId="893" priority="15">
      <formula>F124&gt;0</formula>
    </cfRule>
    <cfRule type="expression" dxfId="892" priority="16">
      <formula>F124&lt;0</formula>
    </cfRule>
  </conditionalFormatting>
  <conditionalFormatting sqref="F124:F125">
    <cfRule type="expression" dxfId="891" priority="17">
      <formula>F124&gt;0</formula>
    </cfRule>
    <cfRule type="expression" dxfId="890" priority="18">
      <formula>F124&lt;0</formula>
    </cfRule>
  </conditionalFormatting>
  <conditionalFormatting sqref="H124:H125">
    <cfRule type="expression" dxfId="889" priority="13">
      <formula>H124&gt;0</formula>
    </cfRule>
    <cfRule type="expression" dxfId="888" priority="14">
      <formula>H124&lt;0</formula>
    </cfRule>
  </conditionalFormatting>
  <conditionalFormatting sqref="F35:F48">
    <cfRule type="expression" dxfId="887" priority="11">
      <formula>F35&gt;0</formula>
    </cfRule>
    <cfRule type="expression" dxfId="886" priority="12">
      <formula>F35&lt;0</formula>
    </cfRule>
  </conditionalFormatting>
  <conditionalFormatting sqref="H35:H48">
    <cfRule type="expression" dxfId="885" priority="9">
      <formula>H35&gt;0</formula>
    </cfRule>
    <cfRule type="expression" dxfId="884" priority="10">
      <formula>H35&lt;0</formula>
    </cfRule>
  </conditionalFormatting>
  <conditionalFormatting sqref="Q10">
    <cfRule type="expression" dxfId="883" priority="7">
      <formula>Q10&gt;0</formula>
    </cfRule>
    <cfRule type="expression" dxfId="882" priority="8">
      <formula>Q10&lt;0</formula>
    </cfRule>
  </conditionalFormatting>
  <conditionalFormatting sqref="J45:K45">
    <cfRule type="expression" dxfId="881" priority="5">
      <formula>J45&gt;0</formula>
    </cfRule>
    <cfRule type="expression" dxfId="880" priority="6">
      <formula>J45&lt;0</formula>
    </cfRule>
  </conditionalFormatting>
  <conditionalFormatting sqref="K46">
    <cfRule type="expression" dxfId="879" priority="3">
      <formula>K46&gt;0</formula>
    </cfRule>
    <cfRule type="expression" dxfId="878" priority="4">
      <formula>K46&lt;0</formula>
    </cfRule>
  </conditionalFormatting>
  <conditionalFormatting sqref="K47:K51">
    <cfRule type="expression" dxfId="877" priority="1">
      <formula>K47&gt;0</formula>
    </cfRule>
    <cfRule type="expression" dxfId="876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/>
      <c r="X2" s="10"/>
      <c r="Y2" s="10"/>
      <c r="Z2" s="10"/>
      <c r="AA2" s="10"/>
      <c r="AB2" s="94"/>
      <c r="AC2" s="10"/>
      <c r="AD2" s="2">
        <f>Y2-Z2</f>
        <v>0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11.19</v>
      </c>
      <c r="T3" s="1"/>
      <c r="W3" s="132"/>
      <c r="X3" s="10"/>
      <c r="Y3" s="10"/>
      <c r="Z3" s="10"/>
      <c r="AA3" s="10"/>
      <c r="AB3" s="94"/>
      <c r="AC3" s="10"/>
      <c r="AD3" s="2">
        <f t="shared" ref="AD3:AD66" si="0">Y3-Z3</f>
        <v>0</v>
      </c>
      <c r="AE3" s="137" t="e">
        <f t="shared" ref="AE3:AE66" si="1">AC3/AC4-1</f>
        <v>#DIV/0!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11.19</v>
      </c>
      <c r="R4" s="499">
        <v>4.4999999999999997E-3</v>
      </c>
      <c r="T4" s="162"/>
      <c r="W4" s="132"/>
      <c r="X4" s="10"/>
      <c r="Y4" s="10"/>
      <c r="Z4" s="10"/>
      <c r="AA4" s="10"/>
      <c r="AB4" s="94"/>
      <c r="AC4" s="10"/>
      <c r="AD4" s="2">
        <f t="shared" si="0"/>
        <v>0</v>
      </c>
      <c r="AE4" s="137" t="e">
        <f t="shared" si="1"/>
        <v>#DIV/0!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/>
      <c r="X5" s="10"/>
      <c r="Y5" s="10"/>
      <c r="Z5" s="10"/>
      <c r="AA5" s="10"/>
      <c r="AB5" s="94"/>
      <c r="AC5" s="10"/>
      <c r="AD5" s="2">
        <f t="shared" si="0"/>
        <v>0</v>
      </c>
      <c r="AE5" s="137" t="e">
        <f t="shared" si="1"/>
        <v>#DIV/0!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/>
      <c r="X6" s="10"/>
      <c r="Y6" s="10"/>
      <c r="Z6" s="10"/>
      <c r="AA6" s="10"/>
      <c r="AB6" s="94"/>
      <c r="AC6" s="10"/>
      <c r="AD6" s="2">
        <f t="shared" si="0"/>
        <v>0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/>
      <c r="X7" s="10"/>
      <c r="Y7" s="10"/>
      <c r="Z7" s="10"/>
      <c r="AA7" s="10"/>
      <c r="AB7" s="94"/>
      <c r="AC7" s="10"/>
      <c r="AD7" s="2">
        <f t="shared" si="0"/>
        <v>0</v>
      </c>
      <c r="AE7" s="137" t="e">
        <f t="shared" si="1"/>
        <v>#DIV/0!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/>
      <c r="X8" s="10"/>
      <c r="Y8" s="10"/>
      <c r="Z8" s="10"/>
      <c r="AA8" s="10"/>
      <c r="AB8" s="94"/>
      <c r="AC8" s="10"/>
      <c r="AD8" s="2">
        <f t="shared" si="0"/>
        <v>0</v>
      </c>
      <c r="AE8" s="137" t="e">
        <f t="shared" si="1"/>
        <v>#DIV/0!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/>
      <c r="X9" s="10"/>
      <c r="Y9" s="10"/>
      <c r="Z9" s="10"/>
      <c r="AA9" s="10"/>
      <c r="AB9" s="94"/>
      <c r="AC9" s="10"/>
      <c r="AD9" s="2">
        <f t="shared" si="0"/>
        <v>0</v>
      </c>
      <c r="AE9" s="137" t="e">
        <f t="shared" si="1"/>
        <v>#DIV/0!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/>
      <c r="X10" s="10"/>
      <c r="Y10" s="10"/>
      <c r="Z10" s="10"/>
      <c r="AA10" s="10"/>
      <c r="AB10" s="94"/>
      <c r="AC10" s="10"/>
      <c r="AD10" s="2">
        <f t="shared" si="0"/>
        <v>0</v>
      </c>
      <c r="AE10" s="137" t="e">
        <f t="shared" si="1"/>
        <v>#DIV/0!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/>
      <c r="X11" s="10"/>
      <c r="Y11" s="10"/>
      <c r="Z11" s="10"/>
      <c r="AA11" s="10"/>
      <c r="AB11" s="94"/>
      <c r="AC11" s="10"/>
      <c r="AD11" s="2">
        <f t="shared" si="0"/>
        <v>0</v>
      </c>
      <c r="AE11" s="137" t="e">
        <f t="shared" si="1"/>
        <v>#DIV/0!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>
        <f t="shared" si="0"/>
        <v>0</v>
      </c>
      <c r="AE12" s="137" t="e">
        <f t="shared" si="1"/>
        <v>#DIV/0!</v>
      </c>
    </row>
    <row r="13" spans="1:31" x14ac:dyDescent="0.25">
      <c r="H13" s="71"/>
      <c r="W13" s="132"/>
      <c r="X13" s="10"/>
      <c r="Y13" s="10"/>
      <c r="Z13" s="10"/>
      <c r="AA13" s="10"/>
      <c r="AB13" s="94"/>
      <c r="AC13" s="10"/>
      <c r="AD13" s="2">
        <f t="shared" si="0"/>
        <v>0</v>
      </c>
      <c r="AE13" s="137" t="e">
        <f t="shared" si="1"/>
        <v>#DIV/0!</v>
      </c>
    </row>
    <row r="14" spans="1:31" x14ac:dyDescent="0.25">
      <c r="H14" s="71"/>
      <c r="W14" s="132"/>
      <c r="X14" s="10"/>
      <c r="Y14" s="10"/>
      <c r="Z14" s="10"/>
      <c r="AA14" s="10"/>
      <c r="AB14" s="94"/>
      <c r="AC14" s="10"/>
      <c r="AD14" s="2">
        <f t="shared" si="0"/>
        <v>0</v>
      </c>
      <c r="AE14" s="137" t="e">
        <f t="shared" si="1"/>
        <v>#DIV/0!</v>
      </c>
    </row>
    <row r="15" spans="1:31" x14ac:dyDescent="0.25">
      <c r="H15" s="71"/>
      <c r="W15" s="132"/>
      <c r="X15" s="10"/>
      <c r="Y15" s="10"/>
      <c r="Z15" s="10"/>
      <c r="AA15" s="10"/>
      <c r="AB15" s="94"/>
      <c r="AC15" s="10"/>
      <c r="AD15" s="2">
        <f t="shared" si="0"/>
        <v>0</v>
      </c>
      <c r="AE15" s="137" t="e">
        <f t="shared" si="1"/>
        <v>#DIV/0!</v>
      </c>
    </row>
    <row r="16" spans="1:31" x14ac:dyDescent="0.25">
      <c r="H16" s="71"/>
      <c r="W16" s="132"/>
      <c r="X16" s="10"/>
      <c r="Y16" s="10"/>
      <c r="Z16" s="10"/>
      <c r="AA16" s="10"/>
      <c r="AB16" s="94"/>
      <c r="AC16" s="10"/>
      <c r="AD16" s="2">
        <f t="shared" si="0"/>
        <v>0</v>
      </c>
      <c r="AE16" s="137" t="e">
        <f t="shared" si="1"/>
        <v>#DIV/0!</v>
      </c>
    </row>
    <row r="17" spans="1:31" x14ac:dyDescent="0.25">
      <c r="H17" s="71"/>
      <c r="W17" s="132"/>
      <c r="X17" s="10"/>
      <c r="Y17" s="10"/>
      <c r="Z17" s="10"/>
      <c r="AA17" s="10"/>
      <c r="AB17" s="94"/>
      <c r="AC17" s="10"/>
      <c r="AD17" s="2">
        <f t="shared" si="0"/>
        <v>0</v>
      </c>
      <c r="AE17" s="137" t="e">
        <f t="shared" si="1"/>
        <v>#DIV/0!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/>
      <c r="X18" s="10"/>
      <c r="Y18" s="10"/>
      <c r="Z18" s="10"/>
      <c r="AA18" s="10"/>
      <c r="AB18" s="94"/>
      <c r="AC18" s="10"/>
      <c r="AD18" s="2">
        <f t="shared" si="0"/>
        <v>0</v>
      </c>
      <c r="AE18" s="137" t="e">
        <f t="shared" si="1"/>
        <v>#DIV/0!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/>
      <c r="X19" s="10"/>
      <c r="Y19" s="10"/>
      <c r="Z19" s="10"/>
      <c r="AA19" s="10"/>
      <c r="AB19" s="94"/>
      <c r="AC19" s="10"/>
      <c r="AD19" s="2">
        <f t="shared" si="0"/>
        <v>0</v>
      </c>
      <c r="AE19" s="137" t="e">
        <f t="shared" si="1"/>
        <v>#DIV/0!</v>
      </c>
    </row>
    <row r="20" spans="1:31" x14ac:dyDescent="0.25">
      <c r="W20" s="132"/>
      <c r="X20" s="10"/>
      <c r="Y20" s="10"/>
      <c r="Z20" s="10"/>
      <c r="AA20" s="10"/>
      <c r="AB20" s="94"/>
      <c r="AC20" s="10"/>
      <c r="AD20" s="2">
        <f t="shared" si="0"/>
        <v>0</v>
      </c>
      <c r="AE20" s="137" t="e">
        <f t="shared" si="1"/>
        <v>#DIV/0!</v>
      </c>
    </row>
    <row r="21" spans="1:31" x14ac:dyDescent="0.25">
      <c r="W21" s="132"/>
      <c r="X21" s="10"/>
      <c r="Y21" s="10"/>
      <c r="Z21" s="10"/>
      <c r="AA21" s="10"/>
      <c r="AB21" s="94"/>
      <c r="AC21" s="10"/>
      <c r="AD21" s="2">
        <f t="shared" si="0"/>
        <v>0</v>
      </c>
      <c r="AE21" s="137" t="e">
        <f t="shared" si="1"/>
        <v>#DIV/0!</v>
      </c>
    </row>
    <row r="22" spans="1:31" x14ac:dyDescent="0.25">
      <c r="W22" s="132"/>
      <c r="X22" s="10"/>
      <c r="Y22" s="10"/>
      <c r="Z22" s="10"/>
      <c r="AA22" s="10"/>
      <c r="AB22" s="94"/>
      <c r="AC22" s="10"/>
      <c r="AD22" s="2">
        <f t="shared" si="0"/>
        <v>0</v>
      </c>
      <c r="AE22" s="137" t="e">
        <f t="shared" si="1"/>
        <v>#DIV/0!</v>
      </c>
    </row>
    <row r="23" spans="1:31" x14ac:dyDescent="0.25">
      <c r="W23" s="132"/>
      <c r="X23" s="10"/>
      <c r="Y23" s="10"/>
      <c r="Z23" s="10"/>
      <c r="AA23" s="10"/>
      <c r="AB23" s="94"/>
      <c r="AC23" s="10"/>
      <c r="AD23" s="2">
        <f t="shared" si="0"/>
        <v>0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/>
      <c r="X24" s="10"/>
      <c r="Y24" s="10"/>
      <c r="Z24" s="10"/>
      <c r="AA24" s="10"/>
      <c r="AB24" s="94"/>
      <c r="AC24" s="10"/>
      <c r="AD24" s="2">
        <f t="shared" si="0"/>
        <v>0</v>
      </c>
      <c r="AE24" s="137" t="e">
        <f t="shared" si="1"/>
        <v>#DIV/0!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/>
      <c r="X25" s="10"/>
      <c r="Y25" s="10"/>
      <c r="Z25" s="10"/>
      <c r="AA25" s="10"/>
      <c r="AB25" s="94"/>
      <c r="AC25" s="10"/>
      <c r="AD25" s="2">
        <f t="shared" si="0"/>
        <v>0</v>
      </c>
      <c r="AE25" s="137" t="e">
        <f t="shared" si="1"/>
        <v>#DIV/0!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/>
      <c r="X26" s="10"/>
      <c r="Y26" s="10"/>
      <c r="Z26" s="10"/>
      <c r="AA26" s="10"/>
      <c r="AB26" s="94"/>
      <c r="AC26" s="10"/>
      <c r="AD26" s="2">
        <f t="shared" si="0"/>
        <v>0</v>
      </c>
      <c r="AE26" s="137" t="e">
        <f t="shared" si="1"/>
        <v>#DIV/0!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/>
      <c r="X27" s="10"/>
      <c r="Y27" s="10"/>
      <c r="Z27" s="10"/>
      <c r="AA27" s="10"/>
      <c r="AB27" s="94"/>
      <c r="AC27" s="10"/>
      <c r="AD27" s="2">
        <f t="shared" si="0"/>
        <v>0</v>
      </c>
      <c r="AE27" s="137" t="e">
        <f t="shared" si="1"/>
        <v>#DIV/0!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/>
      <c r="X28" s="10"/>
      <c r="Y28" s="10"/>
      <c r="Z28" s="10"/>
      <c r="AA28" s="10"/>
      <c r="AB28" s="94"/>
      <c r="AC28" s="10"/>
      <c r="AD28" s="2">
        <f t="shared" si="0"/>
        <v>0</v>
      </c>
      <c r="AE28" s="137" t="e">
        <f t="shared" si="1"/>
        <v>#DIV/0!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/>
      <c r="X29" s="10"/>
      <c r="Y29" s="10"/>
      <c r="Z29" s="10"/>
      <c r="AA29" s="10"/>
      <c r="AB29" s="94"/>
      <c r="AC29" s="10"/>
      <c r="AD29" s="2">
        <f t="shared" si="0"/>
        <v>0</v>
      </c>
      <c r="AE29" s="137" t="e">
        <f t="shared" si="1"/>
        <v>#DIV/0!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/>
      <c r="X30" s="10"/>
      <c r="Y30" s="10"/>
      <c r="Z30" s="10"/>
      <c r="AA30" s="10"/>
      <c r="AB30" s="94"/>
      <c r="AC30" s="10"/>
      <c r="AD30" s="2">
        <f t="shared" si="0"/>
        <v>0</v>
      </c>
      <c r="AE30" s="137" t="e">
        <f t="shared" si="1"/>
        <v>#DIV/0!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/>
      <c r="X31" s="10"/>
      <c r="Y31" s="10"/>
      <c r="Z31" s="10"/>
      <c r="AA31" s="10"/>
      <c r="AB31" s="94"/>
      <c r="AC31" s="10"/>
      <c r="AD31" s="2">
        <f t="shared" si="0"/>
        <v>0</v>
      </c>
      <c r="AE31" s="137" t="e">
        <f t="shared" si="1"/>
        <v>#DIV/0!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/>
      <c r="X32" s="10"/>
      <c r="Y32" s="10"/>
      <c r="Z32" s="10"/>
      <c r="AA32" s="10"/>
      <c r="AB32" s="94"/>
      <c r="AC32" s="10"/>
      <c r="AD32" s="2">
        <f t="shared" si="0"/>
        <v>0</v>
      </c>
      <c r="AE32" s="137" t="e">
        <f t="shared" si="1"/>
        <v>#DIV/0!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/>
      <c r="X33" s="10"/>
      <c r="Y33" s="10"/>
      <c r="Z33" s="10"/>
      <c r="AA33" s="10"/>
      <c r="AB33" s="94"/>
      <c r="AC33" s="10"/>
      <c r="AD33" s="2">
        <f t="shared" si="0"/>
        <v>0</v>
      </c>
      <c r="AE33" s="137" t="e">
        <f t="shared" si="1"/>
        <v>#DIV/0!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/>
      <c r="X34" s="10"/>
      <c r="Y34" s="10"/>
      <c r="Z34" s="10"/>
      <c r="AA34" s="10"/>
      <c r="AB34" s="94"/>
      <c r="AC34" s="10"/>
      <c r="AD34" s="2">
        <f t="shared" si="0"/>
        <v>0</v>
      </c>
      <c r="AE34" s="137" t="e">
        <f t="shared" si="1"/>
        <v>#DIV/0!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/>
      <c r="X35" s="10"/>
      <c r="Y35" s="10"/>
      <c r="Z35" s="10"/>
      <c r="AA35" s="10"/>
      <c r="AB35" s="94"/>
      <c r="AC35" s="10"/>
      <c r="AD35" s="2">
        <f t="shared" si="0"/>
        <v>0</v>
      </c>
      <c r="AE35" s="137" t="e">
        <f t="shared" si="1"/>
        <v>#DIV/0!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/>
      <c r="X36" s="10"/>
      <c r="Y36" s="10"/>
      <c r="Z36" s="10"/>
      <c r="AA36" s="10"/>
      <c r="AB36" s="94"/>
      <c r="AC36" s="10"/>
      <c r="AD36" s="2">
        <f t="shared" si="0"/>
        <v>0</v>
      </c>
      <c r="AE36" s="137" t="e">
        <f t="shared" si="1"/>
        <v>#DIV/0!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/>
      <c r="X37" s="10"/>
      <c r="Y37" s="10"/>
      <c r="Z37" s="10"/>
      <c r="AA37" s="10"/>
      <c r="AB37" s="94"/>
      <c r="AC37" s="10"/>
      <c r="AD37" s="2">
        <f t="shared" si="0"/>
        <v>0</v>
      </c>
      <c r="AE37" s="137" t="e">
        <f t="shared" si="1"/>
        <v>#DIV/0!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/>
      <c r="X38" s="10"/>
      <c r="Y38" s="10"/>
      <c r="Z38" s="10"/>
      <c r="AA38" s="10"/>
      <c r="AB38" s="94"/>
      <c r="AC38" s="10"/>
      <c r="AD38" s="2">
        <f t="shared" si="0"/>
        <v>0</v>
      </c>
      <c r="AE38" s="137" t="e">
        <f t="shared" si="1"/>
        <v>#DIV/0!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/>
      <c r="X39" s="10"/>
      <c r="Y39" s="10"/>
      <c r="Z39" s="10"/>
      <c r="AA39" s="10"/>
      <c r="AB39" s="94"/>
      <c r="AC39" s="10"/>
      <c r="AD39" s="2">
        <f t="shared" si="0"/>
        <v>0</v>
      </c>
      <c r="AE39" s="137" t="e">
        <f t="shared" si="1"/>
        <v>#DIV/0!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/>
      <c r="X40" s="10"/>
      <c r="Y40" s="10"/>
      <c r="Z40" s="10"/>
      <c r="AA40" s="10"/>
      <c r="AB40" s="94"/>
      <c r="AC40" s="10"/>
      <c r="AD40" s="2">
        <f t="shared" si="0"/>
        <v>0</v>
      </c>
      <c r="AE40" s="137" t="e">
        <f t="shared" si="1"/>
        <v>#DIV/0!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12.309000000000001</v>
      </c>
      <c r="Q41" s="2"/>
      <c r="W41" s="132"/>
      <c r="X41" s="10"/>
      <c r="Y41" s="10"/>
      <c r="Z41" s="10"/>
      <c r="AA41" s="10"/>
      <c r="AB41" s="94"/>
      <c r="AC41" s="10"/>
      <c r="AD41" s="2">
        <f t="shared" si="0"/>
        <v>0</v>
      </c>
      <c r="AE41" s="137" t="e">
        <f t="shared" si="1"/>
        <v>#DIV/0!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12.197100000000001</v>
      </c>
      <c r="Q42" s="2"/>
      <c r="T42" s="90" t="s">
        <v>113</v>
      </c>
      <c r="W42" s="132"/>
      <c r="X42" s="10"/>
      <c r="Y42" s="10"/>
      <c r="Z42" s="10"/>
      <c r="AA42" s="10"/>
      <c r="AB42" s="94"/>
      <c r="AC42" s="10"/>
      <c r="AD42" s="2">
        <f t="shared" si="0"/>
        <v>0</v>
      </c>
      <c r="AE42" s="137" t="e">
        <f t="shared" si="1"/>
        <v>#DIV/0!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12.0852</v>
      </c>
      <c r="Q43" s="2"/>
      <c r="T43" s="127" t="s">
        <v>98</v>
      </c>
      <c r="U43" s="97">
        <v>11.37</v>
      </c>
      <c r="W43" s="132"/>
      <c r="X43" s="10"/>
      <c r="Y43" s="10"/>
      <c r="Z43" s="10"/>
      <c r="AA43" s="10"/>
      <c r="AB43" s="94"/>
      <c r="AC43" s="10"/>
      <c r="AD43" s="2">
        <f t="shared" si="0"/>
        <v>0</v>
      </c>
      <c r="AE43" s="137" t="e">
        <f t="shared" si="1"/>
        <v>#DIV/0!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11.9733</v>
      </c>
      <c r="Q44" s="2"/>
      <c r="T44" s="92" t="s">
        <v>99</v>
      </c>
      <c r="U44" s="87">
        <v>11.48</v>
      </c>
      <c r="W44" s="132"/>
      <c r="X44" s="10"/>
      <c r="Y44" s="10"/>
      <c r="Z44" s="10"/>
      <c r="AA44" s="10"/>
      <c r="AB44" s="94"/>
      <c r="AC44" s="10"/>
      <c r="AD44" s="2">
        <f t="shared" si="0"/>
        <v>0</v>
      </c>
      <c r="AE44" s="137" t="e">
        <f t="shared" si="1"/>
        <v>#DIV/0!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11.8614</v>
      </c>
      <c r="Q45" s="2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>
        <f t="shared" si="0"/>
        <v>0</v>
      </c>
      <c r="AE45" s="137" t="e">
        <f t="shared" si="1"/>
        <v>#DIV/0!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11.749499999999999</v>
      </c>
      <c r="Q46" s="2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>
        <f t="shared" si="0"/>
        <v>0</v>
      </c>
      <c r="AE46" s="137" t="e">
        <f t="shared" si="1"/>
        <v>#DIV/0!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11.637599999999999</v>
      </c>
      <c r="Q47" s="2"/>
      <c r="T47" s="92" t="s">
        <v>102</v>
      </c>
      <c r="U47" s="87">
        <v>13.18</v>
      </c>
      <c r="W47" s="132"/>
      <c r="X47" s="10"/>
      <c r="Y47" s="10"/>
      <c r="Z47" s="10"/>
      <c r="AA47" s="10"/>
      <c r="AB47" s="94"/>
      <c r="AC47" s="10"/>
      <c r="AD47" s="2">
        <f t="shared" si="0"/>
        <v>0</v>
      </c>
      <c r="AE47" s="137" t="e">
        <f t="shared" si="1"/>
        <v>#DIV/0!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11.525700000000001</v>
      </c>
      <c r="Q48" s="2"/>
      <c r="T48" s="92" t="s">
        <v>103</v>
      </c>
      <c r="U48" s="87">
        <v>1.34107</v>
      </c>
      <c r="W48" s="132"/>
      <c r="X48" s="10"/>
      <c r="Y48" s="10"/>
      <c r="Z48" s="10"/>
      <c r="AA48" s="10"/>
      <c r="AB48" s="94"/>
      <c r="AC48" s="10"/>
      <c r="AD48" s="2">
        <f t="shared" si="0"/>
        <v>0</v>
      </c>
      <c r="AE48" s="137" t="e">
        <f t="shared" si="1"/>
        <v>#DIV/0!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11.4138</v>
      </c>
      <c r="Q49" s="2"/>
      <c r="T49" s="92" t="s">
        <v>104</v>
      </c>
      <c r="U49" s="87" t="s">
        <v>398</v>
      </c>
      <c r="W49" s="132"/>
      <c r="X49" s="10"/>
      <c r="Y49" s="10"/>
      <c r="Z49" s="10"/>
      <c r="AA49" s="10"/>
      <c r="AB49" s="94"/>
      <c r="AC49" s="10"/>
      <c r="AD49" s="2">
        <f t="shared" si="0"/>
        <v>0</v>
      </c>
      <c r="AE49" s="137" t="e">
        <f t="shared" si="1"/>
        <v>#DIV/0!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11.3019</v>
      </c>
      <c r="Q50" s="2"/>
      <c r="T50" s="92"/>
      <c r="U50" s="87"/>
      <c r="W50" s="132"/>
      <c r="X50" s="10"/>
      <c r="Y50" s="10"/>
      <c r="Z50" s="10"/>
      <c r="AA50" s="10"/>
      <c r="AB50" s="94"/>
      <c r="AC50" s="10"/>
      <c r="AD50" s="2">
        <f t="shared" si="0"/>
        <v>0</v>
      </c>
      <c r="AE50" s="137" t="e">
        <f t="shared" si="1"/>
        <v>#DIV/0!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11.19</v>
      </c>
      <c r="Q51" s="2"/>
      <c r="T51" s="92" t="s">
        <v>105</v>
      </c>
      <c r="U51" s="87" t="s">
        <v>677</v>
      </c>
      <c r="W51" s="132"/>
      <c r="X51" s="10"/>
      <c r="Y51" s="10"/>
      <c r="Z51" s="10"/>
      <c r="AA51" s="10"/>
      <c r="AB51" s="94"/>
      <c r="AC51" s="10"/>
      <c r="AD51" s="2">
        <f t="shared" si="0"/>
        <v>0</v>
      </c>
      <c r="AE51" s="137" t="e">
        <f t="shared" si="1"/>
        <v>#DIV/0!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11.078099999999999</v>
      </c>
      <c r="Q52" s="2"/>
      <c r="T52" s="92" t="s">
        <v>106</v>
      </c>
      <c r="U52" s="87" t="s">
        <v>416</v>
      </c>
      <c r="W52" s="132"/>
      <c r="X52" s="10"/>
      <c r="Y52" s="10"/>
      <c r="Z52" s="10"/>
      <c r="AA52" s="10"/>
      <c r="AB52" s="94"/>
      <c r="AC52" s="10"/>
      <c r="AD52" s="2">
        <f t="shared" si="0"/>
        <v>0</v>
      </c>
      <c r="AE52" s="137" t="e">
        <f t="shared" si="1"/>
        <v>#DIV/0!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10.966199999999999</v>
      </c>
      <c r="Q53" s="2"/>
      <c r="T53" s="92" t="s">
        <v>107</v>
      </c>
      <c r="U53" s="89">
        <v>43316140</v>
      </c>
      <c r="W53" s="132"/>
      <c r="X53" s="10"/>
      <c r="Y53" s="10"/>
      <c r="Z53" s="10"/>
      <c r="AA53" s="10"/>
      <c r="AB53" s="94"/>
      <c r="AC53" s="10"/>
      <c r="AD53" s="2">
        <f t="shared" si="0"/>
        <v>0</v>
      </c>
      <c r="AE53" s="137" t="e">
        <f t="shared" si="1"/>
        <v>#DIV/0!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10.854299999999999</v>
      </c>
      <c r="T54" s="92" t="s">
        <v>110</v>
      </c>
      <c r="U54" s="89">
        <v>38267500</v>
      </c>
      <c r="W54" s="132"/>
      <c r="X54" s="10"/>
      <c r="Y54" s="10"/>
      <c r="Z54" s="10"/>
      <c r="AA54" s="10"/>
      <c r="AB54" s="94"/>
      <c r="AC54" s="10"/>
      <c r="AD54" s="2">
        <f t="shared" si="0"/>
        <v>0</v>
      </c>
      <c r="AE54" s="137" t="e">
        <f t="shared" si="1"/>
        <v>#DIV/0!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10.7424</v>
      </c>
      <c r="T55" s="92" t="s">
        <v>108</v>
      </c>
      <c r="U55" s="87" t="s">
        <v>678</v>
      </c>
      <c r="W55" s="132"/>
      <c r="X55" s="10"/>
      <c r="Y55" s="10"/>
      <c r="Z55" s="10"/>
      <c r="AA55" s="10"/>
      <c r="AB55" s="94"/>
      <c r="AC55" s="10"/>
      <c r="AD55" s="2">
        <f t="shared" si="0"/>
        <v>0</v>
      </c>
      <c r="AE55" s="137" t="e">
        <f t="shared" si="1"/>
        <v>#DIV/0!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10.6305</v>
      </c>
      <c r="T56" s="92" t="s">
        <v>111</v>
      </c>
      <c r="U56" s="87">
        <v>9.7899999999999991</v>
      </c>
      <c r="W56" s="132"/>
      <c r="X56" s="10"/>
      <c r="Y56" s="10"/>
      <c r="Z56" s="10"/>
      <c r="AA56" s="10"/>
      <c r="AB56" s="94"/>
      <c r="AC56" s="10"/>
      <c r="AD56" s="2">
        <f t="shared" si="0"/>
        <v>0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10.518599999999999</v>
      </c>
      <c r="T57" s="92" t="s">
        <v>112</v>
      </c>
      <c r="U57" s="87">
        <v>1.1499999999999999</v>
      </c>
      <c r="W57" s="132"/>
      <c r="X57" s="10"/>
      <c r="Y57" s="10"/>
      <c r="Z57" s="10"/>
      <c r="AA57" s="10"/>
      <c r="AB57" s="94"/>
      <c r="AC57" s="10"/>
      <c r="AD57" s="2">
        <f t="shared" si="0"/>
        <v>0</v>
      </c>
      <c r="AE57" s="137" t="e">
        <f t="shared" si="1"/>
        <v>#DIV/0!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10.406700000000001</v>
      </c>
      <c r="T58" s="92" t="s">
        <v>109</v>
      </c>
      <c r="U58" s="87" t="s">
        <v>596</v>
      </c>
      <c r="W58" s="132"/>
      <c r="X58" s="10"/>
      <c r="Y58" s="10"/>
      <c r="Z58" s="10"/>
      <c r="AA58" s="10"/>
      <c r="AB58" s="94"/>
      <c r="AC58" s="10"/>
      <c r="AD58" s="2">
        <f t="shared" si="0"/>
        <v>0</v>
      </c>
      <c r="AE58" s="137" t="e">
        <f t="shared" si="1"/>
        <v>#DIV/0!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10.2948</v>
      </c>
      <c r="W59" s="132"/>
      <c r="X59" s="10"/>
      <c r="Y59" s="10"/>
      <c r="Z59" s="10"/>
      <c r="AA59" s="10"/>
      <c r="AB59" s="94"/>
      <c r="AC59" s="10"/>
      <c r="AD59" s="2">
        <f t="shared" si="0"/>
        <v>0</v>
      </c>
      <c r="AE59" s="137" t="e">
        <f t="shared" si="1"/>
        <v>#DIV/0!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10.1829</v>
      </c>
      <c r="W60" s="132"/>
      <c r="X60" s="10"/>
      <c r="Y60" s="10"/>
      <c r="Z60" s="10"/>
      <c r="AA60" s="10"/>
      <c r="AB60" s="94"/>
      <c r="AC60" s="10"/>
      <c r="AD60" s="2">
        <f t="shared" si="0"/>
        <v>0</v>
      </c>
      <c r="AE60" s="137" t="e">
        <f t="shared" si="1"/>
        <v>#DIV/0!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10.071</v>
      </c>
      <c r="W61" s="132"/>
      <c r="X61" s="10"/>
      <c r="Y61" s="10"/>
      <c r="Z61" s="10"/>
      <c r="AA61" s="10"/>
      <c r="AB61" s="94"/>
      <c r="AC61" s="10"/>
      <c r="AD61" s="2">
        <f t="shared" si="0"/>
        <v>0</v>
      </c>
      <c r="AE61" s="137" t="e">
        <f t="shared" si="1"/>
        <v>#DIV/0!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/>
      <c r="X62" s="10"/>
      <c r="Y62" s="10"/>
      <c r="Z62" s="10"/>
      <c r="AA62" s="10"/>
      <c r="AB62" s="94"/>
      <c r="AC62" s="10"/>
      <c r="AD62" s="2">
        <f t="shared" si="0"/>
        <v>0</v>
      </c>
      <c r="AE62" s="137" t="e">
        <f t="shared" si="1"/>
        <v>#DIV/0!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/>
      <c r="X63" s="10"/>
      <c r="Y63" s="10"/>
      <c r="Z63" s="10"/>
      <c r="AA63" s="10"/>
      <c r="AB63" s="94"/>
      <c r="AC63" s="10"/>
      <c r="AD63" s="2">
        <f t="shared" si="0"/>
        <v>0</v>
      </c>
      <c r="AE63" s="137" t="e">
        <f t="shared" si="1"/>
        <v>#DIV/0!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/>
      <c r="X64" s="10"/>
      <c r="Y64" s="10"/>
      <c r="Z64" s="10"/>
      <c r="AA64" s="10"/>
      <c r="AB64" s="94"/>
      <c r="AC64" s="10"/>
      <c r="AD64" s="2">
        <f t="shared" si="0"/>
        <v>0</v>
      </c>
      <c r="AE64" s="137" t="e">
        <f t="shared" si="1"/>
        <v>#DIV/0!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/>
      <c r="X65" s="10"/>
      <c r="Y65" s="10"/>
      <c r="Z65" s="10"/>
      <c r="AA65" s="10"/>
      <c r="AB65" s="94"/>
      <c r="AC65" s="10"/>
      <c r="AD65" s="2">
        <f t="shared" si="0"/>
        <v>0</v>
      </c>
      <c r="AE65" s="137" t="e">
        <f t="shared" si="1"/>
        <v>#DIV/0!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/>
      <c r="X66" s="10"/>
      <c r="Y66" s="10"/>
      <c r="Z66" s="10"/>
      <c r="AA66" s="10"/>
      <c r="AB66" s="94"/>
      <c r="AC66" s="10"/>
      <c r="AD66" s="2">
        <f t="shared" si="0"/>
        <v>0</v>
      </c>
      <c r="AE66" s="137" t="e">
        <f t="shared" si="1"/>
        <v>#DIV/0!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/>
      <c r="X67" s="10"/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/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/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75" priority="25">
      <formula>F30&gt;0</formula>
    </cfRule>
    <cfRule type="expression" dxfId="874" priority="26">
      <formula>F30&lt;0</formula>
    </cfRule>
  </conditionalFormatting>
  <conditionalFormatting sqref="F34:F42 F46:F74">
    <cfRule type="expression" dxfId="873" priority="21">
      <formula>F34&gt;0</formula>
    </cfRule>
    <cfRule type="expression" dxfId="872" priority="22">
      <formula>F34&lt;0</formula>
    </cfRule>
  </conditionalFormatting>
  <conditionalFormatting sqref="F34:F42 F46:F74">
    <cfRule type="expression" dxfId="871" priority="23">
      <formula>F34&gt;0</formula>
    </cfRule>
    <cfRule type="expression" dxfId="870" priority="24">
      <formula>F34&lt;0</formula>
    </cfRule>
  </conditionalFormatting>
  <conditionalFormatting sqref="H30:H42 H46:H74">
    <cfRule type="expression" dxfId="869" priority="19">
      <formula>H30&gt;0</formula>
    </cfRule>
    <cfRule type="expression" dxfId="868" priority="20">
      <formula>H30&lt;0</formula>
    </cfRule>
  </conditionalFormatting>
  <conditionalFormatting sqref="F25:F29">
    <cfRule type="expression" dxfId="867" priority="13">
      <formula>F25&gt;0</formula>
    </cfRule>
    <cfRule type="expression" dxfId="866" priority="14">
      <formula>F25&lt;0</formula>
    </cfRule>
  </conditionalFormatting>
  <conditionalFormatting sqref="H25:H29">
    <cfRule type="expression" dxfId="865" priority="11">
      <formula>H25&gt;0</formula>
    </cfRule>
    <cfRule type="expression" dxfId="864" priority="12">
      <formula>H25&lt;0</formula>
    </cfRule>
  </conditionalFormatting>
  <conditionalFormatting sqref="Q7">
    <cfRule type="expression" dxfId="863" priority="9">
      <formula>Q7&gt;0</formula>
    </cfRule>
    <cfRule type="expression" dxfId="862" priority="10">
      <formula>Q7&lt;0</formula>
    </cfRule>
  </conditionalFormatting>
  <conditionalFormatting sqref="Q8">
    <cfRule type="expression" dxfId="861" priority="7">
      <formula>Q8&gt;0</formula>
    </cfRule>
    <cfRule type="expression" dxfId="860" priority="8">
      <formula>Q8&lt;0</formula>
    </cfRule>
  </conditionalFormatting>
  <conditionalFormatting sqref="F43:F45">
    <cfRule type="expression" dxfId="859" priority="3">
      <formula>F43&gt;0</formula>
    </cfRule>
    <cfRule type="expression" dxfId="858" priority="4">
      <formula>F43&lt;0</formula>
    </cfRule>
  </conditionalFormatting>
  <conditionalFormatting sqref="F43:F45">
    <cfRule type="expression" dxfId="857" priority="5">
      <formula>F43&gt;0</formula>
    </cfRule>
    <cfRule type="expression" dxfId="856" priority="6">
      <formula>F43&lt;0</formula>
    </cfRule>
  </conditionalFormatting>
  <conditionalFormatting sqref="H43:H45">
    <cfRule type="expression" dxfId="855" priority="1">
      <formula>H43&gt;0</formula>
    </cfRule>
    <cfRule type="expression" dxfId="854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121.37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121.37</v>
      </c>
      <c r="R4" s="499">
        <v>-3.7000000000000002E-3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133.50700000000001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132.29330000000002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131.07960000000003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129.86590000000001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128.65220000000002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127.4385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126.22480000000002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125.01110000000001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123.79740000000001</v>
      </c>
      <c r="Q49" s="2"/>
      <c r="T49" s="92" t="s">
        <v>104</v>
      </c>
      <c r="U49" s="129" t="s">
        <v>381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122.58370000000001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121.37</v>
      </c>
      <c r="Q51" s="2"/>
      <c r="T51" s="92" t="s">
        <v>105</v>
      </c>
      <c r="U51" s="129" t="s">
        <v>679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120.1563</v>
      </c>
      <c r="Q52" s="2"/>
      <c r="T52" s="92" t="s">
        <v>106</v>
      </c>
      <c r="U52" s="129" t="s">
        <v>680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118.9426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117.7289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116.51519999999999</v>
      </c>
      <c r="T55" s="92" t="s">
        <v>108</v>
      </c>
      <c r="U55" s="129" t="s">
        <v>681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115.3015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114.0878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112.87410000000001</v>
      </c>
      <c r="T58" s="92" t="s">
        <v>109</v>
      </c>
      <c r="U58" s="129" t="s">
        <v>606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111.66040000000001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110.44670000000001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109.233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385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428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445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53" priority="19">
      <formula>F25&gt;0</formula>
    </cfRule>
    <cfRule type="expression" dxfId="852" priority="20">
      <formula>F25&lt;0</formula>
    </cfRule>
  </conditionalFormatting>
  <conditionalFormatting sqref="Q7">
    <cfRule type="expression" dxfId="851" priority="17">
      <formula>Q7&gt;0</formula>
    </cfRule>
    <cfRule type="expression" dxfId="850" priority="18">
      <formula>Q7&lt;0</formula>
    </cfRule>
  </conditionalFormatting>
  <conditionalFormatting sqref="Q8">
    <cfRule type="expression" dxfId="849" priority="15">
      <formula>Q8&gt;0</formula>
    </cfRule>
    <cfRule type="expression" dxfId="848" priority="16">
      <formula>Q8&lt;0</formula>
    </cfRule>
  </conditionalFormatting>
  <conditionalFormatting sqref="M74">
    <cfRule type="expression" dxfId="847" priority="9">
      <formula>M74&gt;0</formula>
    </cfRule>
    <cfRule type="expression" dxfId="846" priority="10">
      <formula>M74&lt;0</formula>
    </cfRule>
  </conditionalFormatting>
  <conditionalFormatting sqref="F113:F149 H113:H149">
    <cfRule type="expression" dxfId="845" priority="7">
      <formula>F113&gt;0</formula>
    </cfRule>
    <cfRule type="expression" dxfId="844" priority="8">
      <formula>F113&lt;0</formula>
    </cfRule>
  </conditionalFormatting>
  <conditionalFormatting sqref="F105:F112">
    <cfRule type="expression" dxfId="843" priority="5">
      <formula>F105&gt;0</formula>
    </cfRule>
    <cfRule type="expression" dxfId="842" priority="6">
      <formula>F105&lt;0</formula>
    </cfRule>
  </conditionalFormatting>
  <conditionalFormatting sqref="H105:H112">
    <cfRule type="expression" dxfId="841" priority="3">
      <formula>H105&gt;0</formula>
    </cfRule>
    <cfRule type="expression" dxfId="840" priority="4">
      <formula>H105&lt;0</formula>
    </cfRule>
  </conditionalFormatting>
  <conditionalFormatting sqref="Q10">
    <cfRule type="expression" dxfId="839" priority="1">
      <formula>Q10&gt;0</formula>
    </cfRule>
    <cfRule type="expression" dxfId="838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2400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22.137620833333397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10.28</v>
      </c>
      <c r="R4" s="499">
        <v>-5.9499999999999997E-2</v>
      </c>
      <c r="T4" s="1" t="s">
        <v>490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24672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53130.290000000154</v>
      </c>
      <c r="T6" t="s">
        <v>491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-28458.290000000154</v>
      </c>
      <c r="R7">
        <v>1700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-28458.290000000154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-0.53563212246724179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7">
        <v>200</v>
      </c>
      <c r="D17" s="78">
        <v>17.850000000000001</v>
      </c>
      <c r="E17" s="44">
        <v>0</v>
      </c>
      <c r="F17" s="44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7">
        <v>300</v>
      </c>
      <c r="D18" s="78">
        <v>17.149999999999999</v>
      </c>
      <c r="E18" s="44">
        <v>0</v>
      </c>
      <c r="F18" s="44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7">
        <v>100</v>
      </c>
      <c r="D20" s="78">
        <v>17.37</v>
      </c>
      <c r="E20" s="44">
        <v>0</v>
      </c>
      <c r="F20" s="44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4">
        <v>100</v>
      </c>
      <c r="D21" s="239">
        <v>17.100000000000001</v>
      </c>
      <c r="E21" s="3">
        <v>0</v>
      </c>
      <c r="F21" s="3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4">
        <v>100</v>
      </c>
      <c r="D22" s="239">
        <v>16.89</v>
      </c>
      <c r="E22" s="3">
        <v>0</v>
      </c>
      <c r="F22" s="3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4">
        <v>100</v>
      </c>
      <c r="D23" s="239">
        <v>16.5</v>
      </c>
      <c r="E23" s="3">
        <v>0</v>
      </c>
      <c r="F23" s="3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4">
        <v>200</v>
      </c>
      <c r="D25" s="239">
        <v>15.4</v>
      </c>
      <c r="E25" s="3">
        <v>0</v>
      </c>
      <c r="F25" s="3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11.308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11.2052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11.102399999999999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10.999599999999999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10.896800000000001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10.794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10.6912</v>
      </c>
      <c r="Q49" s="2"/>
      <c r="T49" s="107" t="s">
        <v>104</v>
      </c>
      <c r="U49" s="105" t="s">
        <v>682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10.5884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10.4856</v>
      </c>
      <c r="Q51" s="2"/>
      <c r="T51" s="107" t="s">
        <v>105</v>
      </c>
      <c r="U51" s="105" t="s">
        <v>683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10.3828</v>
      </c>
      <c r="Q52" s="2"/>
      <c r="T52" s="107" t="s">
        <v>106</v>
      </c>
      <c r="U52" s="105" t="s">
        <v>564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10.28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10.177199999999999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10.074399999999999</v>
      </c>
      <c r="T55" s="107" t="s">
        <v>108</v>
      </c>
      <c r="U55" s="105" t="s">
        <v>684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9.9715999999999987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9.8687999999999985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9.7659999999999982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9.663199999999998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9.5603999999999996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9.4575999999999993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9.3547999999999991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9.2519999999999989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537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538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10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7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 s="7">
        <v>500</v>
      </c>
      <c r="I93" s="78">
        <v>11.58</v>
      </c>
      <c r="J93" s="44">
        <v>0.13</v>
      </c>
      <c r="K93" s="44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4">
        <v>200</v>
      </c>
      <c r="I95" s="239">
        <v>10.94</v>
      </c>
      <c r="J95" s="3">
        <v>0.05</v>
      </c>
      <c r="K95" s="3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4">
        <v>300</v>
      </c>
      <c r="I96" s="239">
        <v>11.08</v>
      </c>
      <c r="J96" s="3">
        <v>7.0000000000000007E-2</v>
      </c>
      <c r="K96" s="3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G97" s="454">
        <v>42837</v>
      </c>
      <c r="H97" s="7">
        <v>300</v>
      </c>
      <c r="I97" s="78">
        <v>10.72</v>
      </c>
      <c r="J97" s="44">
        <v>7.0000000000000007E-2</v>
      </c>
      <c r="K97" s="44">
        <f t="shared" si="13"/>
        <v>3215.93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H98" s="4"/>
      <c r="I98" s="239"/>
      <c r="J98" s="3"/>
      <c r="K98" s="3"/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454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73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0" spans="1:15" x14ac:dyDescent="0.25">
      <c r="B110" s="498">
        <v>42844</v>
      </c>
      <c r="C110" s="7">
        <v>200</v>
      </c>
      <c r="D110" s="78">
        <v>10.28</v>
      </c>
      <c r="E110" s="44">
        <v>0</v>
      </c>
      <c r="F110" s="44">
        <f t="shared" si="12"/>
        <v>2056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42005</v>
      </c>
      <c r="D118" s="80"/>
      <c r="E118" s="14"/>
      <c r="F118" s="18">
        <f>SUM(F2:F117)</f>
        <v>589796.78</v>
      </c>
      <c r="G118" s="14"/>
      <c r="H118" s="14">
        <f>SUM(H2:H117)</f>
        <v>39605</v>
      </c>
      <c r="I118" s="80"/>
      <c r="J118" s="14"/>
      <c r="K118" s="18">
        <f>SUM(K2:K117)</f>
        <v>536666.48999999987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38105</v>
      </c>
      <c r="D119" s="355"/>
      <c r="E119" s="355"/>
      <c r="F119" s="356">
        <f>SumByColor($A$119,F2:F117)</f>
        <v>519446</v>
      </c>
      <c r="G119" s="355"/>
      <c r="H119" s="355">
        <f>SumByColor($A$119,H2:H117)</f>
        <v>38105</v>
      </c>
      <c r="I119" s="355"/>
      <c r="J119" s="355"/>
      <c r="K119" s="356">
        <f>SumByColor($A$119,K2:K117)</f>
        <v>519528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354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383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383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402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406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423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431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434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439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440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441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446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446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446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7" si="41">C254*(E254-D254)</f>
        <v>-27102.239999999998</v>
      </c>
      <c r="G254" s="40">
        <f t="shared" ref="G254:G257" si="42">IF(C254=0, 0,D254*C254)</f>
        <v>51104.24</v>
      </c>
      <c r="H254" s="231">
        <f t="shared" ref="H254:H257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A256">
        <v>1500</v>
      </c>
      <c r="B256" s="192">
        <v>42837</v>
      </c>
      <c r="C256" s="281">
        <v>2200</v>
      </c>
      <c r="D256" s="282">
        <v>23.215589999999999</v>
      </c>
      <c r="E256" s="40">
        <v>10.61</v>
      </c>
      <c r="F256" s="40">
        <f t="shared" si="41"/>
        <v>-27732.297999999999</v>
      </c>
      <c r="G256" s="40">
        <f t="shared" si="42"/>
        <v>51074.297999999995</v>
      </c>
      <c r="H256" s="231">
        <f t="shared" si="43"/>
        <v>-0.54297952367353142</v>
      </c>
      <c r="I256" s="199"/>
      <c r="J256" s="40"/>
      <c r="K256" s="40"/>
    </row>
    <row r="257" spans="1:11" x14ac:dyDescent="0.25">
      <c r="A257">
        <v>1700</v>
      </c>
      <c r="B257" s="192">
        <v>42844</v>
      </c>
      <c r="C257" s="10">
        <v>2400</v>
      </c>
      <c r="D257" s="199">
        <v>22.138000000000002</v>
      </c>
      <c r="E257" s="40">
        <v>10.28</v>
      </c>
      <c r="F257" s="40">
        <f t="shared" si="41"/>
        <v>-28459.200000000004</v>
      </c>
      <c r="G257" s="40">
        <f t="shared" si="42"/>
        <v>53131.200000000004</v>
      </c>
      <c r="H257" s="231">
        <f t="shared" si="43"/>
        <v>-0.53564007588761409</v>
      </c>
      <c r="I257" s="199"/>
      <c r="J257" s="40"/>
      <c r="K257" s="40"/>
    </row>
    <row r="258" spans="1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1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1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1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1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1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1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1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1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1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1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1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1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1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1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37" priority="74">
      <formula>F12&gt;0</formula>
    </cfRule>
    <cfRule type="expression" dxfId="836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35" priority="67">
      <formula>F124&gt;0</formula>
    </cfRule>
    <cfRule type="expression" dxfId="834" priority="68">
      <formula>F124&lt;0</formula>
    </cfRule>
  </conditionalFormatting>
  <conditionalFormatting sqref="H124:H130">
    <cfRule type="expression" dxfId="833" priority="55">
      <formula>H124&gt;0</formula>
    </cfRule>
    <cfRule type="expression" dxfId="832" priority="56">
      <formula>H124&lt;0</formula>
    </cfRule>
  </conditionalFormatting>
  <conditionalFormatting sqref="H131">
    <cfRule type="expression" dxfId="831" priority="53">
      <formula>H131&gt;0</formula>
    </cfRule>
    <cfRule type="expression" dxfId="830" priority="54">
      <formula>H131&lt;0</formula>
    </cfRule>
  </conditionalFormatting>
  <conditionalFormatting sqref="H132">
    <cfRule type="expression" dxfId="829" priority="51">
      <formula>H132&gt;0</formula>
    </cfRule>
    <cfRule type="expression" dxfId="828" priority="52">
      <formula>H132&lt;0</formula>
    </cfRule>
  </conditionalFormatting>
  <conditionalFormatting sqref="H133:H135">
    <cfRule type="expression" dxfId="827" priority="49">
      <formula>H133&gt;0</formula>
    </cfRule>
    <cfRule type="expression" dxfId="826" priority="50">
      <formula>H133&lt;0</formula>
    </cfRule>
  </conditionalFormatting>
  <conditionalFormatting sqref="H136">
    <cfRule type="expression" dxfId="825" priority="45">
      <formula>H136&gt;0</formula>
    </cfRule>
    <cfRule type="expression" dxfId="824" priority="46">
      <formula>H136&lt;0</formula>
    </cfRule>
  </conditionalFormatting>
  <conditionalFormatting sqref="Q7">
    <cfRule type="expression" dxfId="823" priority="39">
      <formula>Q7&gt;0</formula>
    </cfRule>
    <cfRule type="expression" dxfId="822" priority="40">
      <formula>Q7&lt;0</formula>
    </cfRule>
  </conditionalFormatting>
  <conditionalFormatting sqref="Q8">
    <cfRule type="expression" dxfId="821" priority="37">
      <formula>Q8&gt;0</formula>
    </cfRule>
    <cfRule type="expression" dxfId="820" priority="38">
      <formula>Q8&lt;0</formula>
    </cfRule>
  </conditionalFormatting>
  <conditionalFormatting sqref="F167:F178 H167:H178">
    <cfRule type="expression" dxfId="819" priority="35">
      <formula>F167&gt;0</formula>
    </cfRule>
    <cfRule type="expression" dxfId="818" priority="36">
      <formula>F167&lt;0</formula>
    </cfRule>
  </conditionalFormatting>
  <conditionalFormatting sqref="F183:F197 H183:H197">
    <cfRule type="expression" dxfId="817" priority="33">
      <formula>F183&gt;0</formula>
    </cfRule>
    <cfRule type="expression" dxfId="816" priority="34">
      <formula>F183&lt;0</formula>
    </cfRule>
  </conditionalFormatting>
  <conditionalFormatting sqref="F198:F206 H198:H206">
    <cfRule type="expression" dxfId="815" priority="31">
      <formula>F198&gt;0</formula>
    </cfRule>
    <cfRule type="expression" dxfId="814" priority="32">
      <formula>F198&lt;0</formula>
    </cfRule>
  </conditionalFormatting>
  <conditionalFormatting sqref="F141:F147 H141:H147">
    <cfRule type="expression" dxfId="813" priority="29">
      <formula>F141&gt;0</formula>
    </cfRule>
    <cfRule type="expression" dxfId="812" priority="30">
      <formula>F141&lt;0</formula>
    </cfRule>
  </conditionalFormatting>
  <conditionalFormatting sqref="H149:H152 F149:F152">
    <cfRule type="expression" dxfId="811" priority="27">
      <formula>F149&gt;0</formula>
    </cfRule>
    <cfRule type="expression" dxfId="810" priority="28">
      <formula>F149&lt;0</formula>
    </cfRule>
  </conditionalFormatting>
  <conditionalFormatting sqref="F226 H215:H218 H257:H260 F257:F260 H226 H231:H233 F231:F233 F235:F244 H235:H244">
    <cfRule type="expression" dxfId="809" priority="25">
      <formula>F215&gt;0</formula>
    </cfRule>
    <cfRule type="expression" dxfId="808" priority="26">
      <formula>F215&lt;0</formula>
    </cfRule>
  </conditionalFormatting>
  <conditionalFormatting sqref="F207:F218">
    <cfRule type="expression" dxfId="807" priority="23">
      <formula>F207&gt;0</formula>
    </cfRule>
    <cfRule type="expression" dxfId="806" priority="24">
      <formula>F207&lt;0</formula>
    </cfRule>
  </conditionalFormatting>
  <conditionalFormatting sqref="H207:H208">
    <cfRule type="expression" dxfId="805" priority="21">
      <formula>H207&gt;0</formula>
    </cfRule>
    <cfRule type="expression" dxfId="804" priority="22">
      <formula>H207&lt;0</formula>
    </cfRule>
  </conditionalFormatting>
  <conditionalFormatting sqref="H209">
    <cfRule type="expression" dxfId="803" priority="19">
      <formula>H209&gt;0</formula>
    </cfRule>
    <cfRule type="expression" dxfId="802" priority="20">
      <formula>H209&lt;0</formula>
    </cfRule>
  </conditionalFormatting>
  <conditionalFormatting sqref="H210">
    <cfRule type="expression" dxfId="801" priority="17">
      <formula>H210&gt;0</formula>
    </cfRule>
    <cfRule type="expression" dxfId="800" priority="18">
      <formula>H210&lt;0</formula>
    </cfRule>
  </conditionalFormatting>
  <conditionalFormatting sqref="H211:H213">
    <cfRule type="expression" dxfId="799" priority="15">
      <formula>H211&gt;0</formula>
    </cfRule>
    <cfRule type="expression" dxfId="798" priority="16">
      <formula>H211&lt;0</formula>
    </cfRule>
  </conditionalFormatting>
  <conditionalFormatting sqref="H214">
    <cfRule type="expression" dxfId="797" priority="13">
      <formula>H214&gt;0</formula>
    </cfRule>
    <cfRule type="expression" dxfId="796" priority="14">
      <formula>H214&lt;0</formula>
    </cfRule>
  </conditionalFormatting>
  <conditionalFormatting sqref="F245:F256 H245:H256">
    <cfRule type="expression" dxfId="795" priority="11">
      <formula>F245&gt;0</formula>
    </cfRule>
    <cfRule type="expression" dxfId="794" priority="12">
      <formula>F245&lt;0</formula>
    </cfRule>
  </conditionalFormatting>
  <conditionalFormatting sqref="F261:F275 H261:H275">
    <cfRule type="expression" dxfId="793" priority="9">
      <formula>F261&gt;0</formula>
    </cfRule>
    <cfRule type="expression" dxfId="792" priority="10">
      <formula>F261&lt;0</formula>
    </cfRule>
  </conditionalFormatting>
  <conditionalFormatting sqref="F276:F283 H276:H283">
    <cfRule type="expression" dxfId="791" priority="7">
      <formula>F276&gt;0</formula>
    </cfRule>
    <cfRule type="expression" dxfId="790" priority="8">
      <formula>F276&lt;0</formula>
    </cfRule>
  </conditionalFormatting>
  <conditionalFormatting sqref="F219:F225 H219:H225">
    <cfRule type="expression" dxfId="789" priority="5">
      <formula>F219&gt;0</formula>
    </cfRule>
    <cfRule type="expression" dxfId="788" priority="6">
      <formula>F219&lt;0</formula>
    </cfRule>
  </conditionalFormatting>
  <conditionalFormatting sqref="H227:H230 F227:F230">
    <cfRule type="expression" dxfId="787" priority="3">
      <formula>F227&gt;0</formula>
    </cfRule>
    <cfRule type="expression" dxfId="786" priority="4">
      <formula>F227&lt;0</formula>
    </cfRule>
  </conditionalFormatting>
  <conditionalFormatting sqref="H234 F234">
    <cfRule type="expression" dxfId="785" priority="1">
      <formula>F234&gt;0</formula>
    </cfRule>
    <cfRule type="expression" dxfId="784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96.69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96.69</v>
      </c>
      <c r="R4" s="499">
        <v>2.0400000000000001E-2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106.35900000000001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105.3921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104.4252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103.45830000000001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102.4914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101.5245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100.55760000000001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99.590699999999998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98.623800000000003</v>
      </c>
      <c r="Q49" s="2"/>
      <c r="T49" s="92" t="s">
        <v>122</v>
      </c>
      <c r="U49" s="129" t="s">
        <v>415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97.656899999999993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96.69</v>
      </c>
      <c r="Q51" s="2"/>
      <c r="T51" s="92" t="s">
        <v>105</v>
      </c>
      <c r="U51" s="129" t="s">
        <v>685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95.723100000000002</v>
      </c>
      <c r="Q52" s="2"/>
      <c r="T52" s="92" t="s">
        <v>106</v>
      </c>
      <c r="U52" s="129" t="s">
        <v>448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94.756199999999993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93.789299999999997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92.822399999999988</v>
      </c>
      <c r="T55" s="92" t="s">
        <v>108</v>
      </c>
      <c r="U55" s="129" t="s">
        <v>686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91.855499999999992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90.888599999999997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89.921700000000001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88.954800000000006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87.987899999999996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87.021000000000001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374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374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83" priority="43">
      <formula>F33&gt;0</formula>
    </cfRule>
    <cfRule type="expression" dxfId="782" priority="44">
      <formula>F33&lt;0</formula>
    </cfRule>
  </conditionalFormatting>
  <conditionalFormatting sqref="Q7">
    <cfRule type="expression" dxfId="781" priority="41">
      <formula>Q7&gt;0</formula>
    </cfRule>
    <cfRule type="expression" dxfId="780" priority="42">
      <formula>Q7&lt;0</formula>
    </cfRule>
  </conditionalFormatting>
  <conditionalFormatting sqref="Q8">
    <cfRule type="expression" dxfId="779" priority="39">
      <formula>Q8&gt;0</formula>
    </cfRule>
    <cfRule type="expression" dxfId="778" priority="40">
      <formula>Q8&lt;0</formula>
    </cfRule>
  </conditionalFormatting>
  <conditionalFormatting sqref="F29 F32">
    <cfRule type="expression" dxfId="777" priority="37">
      <formula>F29&gt;0</formula>
    </cfRule>
    <cfRule type="expression" dxfId="776" priority="38">
      <formula>F29&lt;0</formula>
    </cfRule>
  </conditionalFormatting>
  <conditionalFormatting sqref="H29 H32">
    <cfRule type="expression" dxfId="775" priority="35">
      <formula>H29&gt;0</formula>
    </cfRule>
    <cfRule type="expression" dxfId="774" priority="36">
      <formula>H29&lt;0</formula>
    </cfRule>
  </conditionalFormatting>
  <conditionalFormatting sqref="F30:F31">
    <cfRule type="expression" dxfId="773" priority="33">
      <formula>F30&gt;0</formula>
    </cfRule>
    <cfRule type="expression" dxfId="772" priority="34">
      <formula>F30&lt;0</formula>
    </cfRule>
  </conditionalFormatting>
  <conditionalFormatting sqref="H30:H31">
    <cfRule type="expression" dxfId="771" priority="31">
      <formula>H30&gt;0</formula>
    </cfRule>
    <cfRule type="expression" dxfId="770" priority="32">
      <formula>H30&lt;0</formula>
    </cfRule>
  </conditionalFormatting>
  <conditionalFormatting sqref="F105:F140 H105:H140">
    <cfRule type="expression" dxfId="769" priority="29">
      <formula>F105&gt;0</formula>
    </cfRule>
    <cfRule type="expression" dxfId="768" priority="30">
      <formula>F105&lt;0</formula>
    </cfRule>
  </conditionalFormatting>
  <conditionalFormatting sqref="F96:F99">
    <cfRule type="expression" dxfId="767" priority="27">
      <formula>F96&gt;0</formula>
    </cfRule>
    <cfRule type="expression" dxfId="766" priority="28">
      <formula>F96&lt;0</formula>
    </cfRule>
  </conditionalFormatting>
  <conditionalFormatting sqref="H96:H99">
    <cfRule type="expression" dxfId="765" priority="25">
      <formula>H96&gt;0</formula>
    </cfRule>
    <cfRule type="expression" dxfId="764" priority="26">
      <formula>H96&lt;0</formula>
    </cfRule>
  </conditionalFormatting>
  <conditionalFormatting sqref="F25:F28">
    <cfRule type="expression" dxfId="763" priority="19">
      <formula>F25&gt;0</formula>
    </cfRule>
    <cfRule type="expression" dxfId="762" priority="20">
      <formula>F25&lt;0</formula>
    </cfRule>
  </conditionalFormatting>
  <conditionalFormatting sqref="H25:H28">
    <cfRule type="expression" dxfId="761" priority="17">
      <formula>H25&gt;0</formula>
    </cfRule>
    <cfRule type="expression" dxfId="760" priority="18">
      <formula>H25&lt;0</formula>
    </cfRule>
  </conditionalFormatting>
  <conditionalFormatting sqref="J27">
    <cfRule type="expression" dxfId="759" priority="15">
      <formula>J27&gt;0</formula>
    </cfRule>
    <cfRule type="expression" dxfId="758" priority="16">
      <formula>J27&lt;0</formula>
    </cfRule>
  </conditionalFormatting>
  <conditionalFormatting sqref="F104">
    <cfRule type="expression" dxfId="757" priority="13">
      <formula>F104&gt;0</formula>
    </cfRule>
    <cfRule type="expression" dxfId="756" priority="14">
      <formula>F104&lt;0</formula>
    </cfRule>
  </conditionalFormatting>
  <conditionalFormatting sqref="H104">
    <cfRule type="expression" dxfId="755" priority="11">
      <formula>H104&gt;0</formula>
    </cfRule>
    <cfRule type="expression" dxfId="754" priority="12">
      <formula>H104&lt;0</formula>
    </cfRule>
  </conditionalFormatting>
  <conditionalFormatting sqref="F100:F103">
    <cfRule type="expression" dxfId="753" priority="9">
      <formula>F100&gt;0</formula>
    </cfRule>
    <cfRule type="expression" dxfId="752" priority="10">
      <formula>F100&lt;0</formula>
    </cfRule>
  </conditionalFormatting>
  <conditionalFormatting sqref="H100:H103">
    <cfRule type="expression" dxfId="751" priority="7">
      <formula>H100&gt;0</formula>
    </cfRule>
    <cfRule type="expression" dxfId="750" priority="8">
      <formula>H100&lt;0</formula>
    </cfRule>
  </conditionalFormatting>
  <conditionalFormatting sqref="J102">
    <cfRule type="expression" dxfId="749" priority="5">
      <formula>J102&gt;0</formula>
    </cfRule>
    <cfRule type="expression" dxfId="748" priority="6">
      <formula>J102&lt;0</formula>
    </cfRule>
  </conditionalFormatting>
  <conditionalFormatting sqref="Q10">
    <cfRule type="expression" dxfId="747" priority="3">
      <formula>Q10&gt;0</formula>
    </cfRule>
    <cfRule type="expression" dxfId="746" priority="4">
      <formula>Q10&lt;0</formula>
    </cfRule>
  </conditionalFormatting>
  <conditionalFormatting sqref="M71">
    <cfRule type="expression" dxfId="745" priority="1">
      <formula>M71&gt;0</formula>
    </cfRule>
    <cfRule type="expression" dxfId="744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55.86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55.86</v>
      </c>
      <c r="R4" s="499">
        <v>-4.4999999999999997E-3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61.446000000000005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60.887400000000007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60.328800000000001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59.770200000000003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59.211600000000004</v>
      </c>
      <c r="T49" s="92" t="s">
        <v>122</v>
      </c>
      <c r="U49" s="129" t="s">
        <v>583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58.652999999999999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58.0944</v>
      </c>
      <c r="T51" s="92" t="s">
        <v>105</v>
      </c>
      <c r="U51" s="129" t="s">
        <v>687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57.535800000000002</v>
      </c>
      <c r="T52" s="92" t="s">
        <v>106</v>
      </c>
      <c r="U52" s="129" t="s">
        <v>688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56.977200000000003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56.418599999999998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55.86</v>
      </c>
      <c r="T55" s="92" t="s">
        <v>108</v>
      </c>
      <c r="U55" s="129" t="s">
        <v>689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55.301400000000001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54.742799999999995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54.184199999999997</v>
      </c>
      <c r="T58" s="92" t="s">
        <v>109</v>
      </c>
      <c r="U58" s="129" t="s">
        <v>607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53.625599999999999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53.067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52.508399999999995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51.949800000000003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51.391200000000005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50.832599999999999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50.274000000000001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43" priority="43">
      <formula>F27&gt;0</formula>
    </cfRule>
    <cfRule type="expression" dxfId="742" priority="44">
      <formula>F27&lt;0</formula>
    </cfRule>
  </conditionalFormatting>
  <conditionalFormatting sqref="H27:H33">
    <cfRule type="expression" dxfId="741" priority="39">
      <formula>H27&gt;0</formula>
    </cfRule>
    <cfRule type="expression" dxfId="740" priority="40">
      <formula>H27&lt;0</formula>
    </cfRule>
  </conditionalFormatting>
  <conditionalFormatting sqref="F23:F26">
    <cfRule type="expression" dxfId="739" priority="25">
      <formula>F23&gt;0</formula>
    </cfRule>
    <cfRule type="expression" dxfId="738" priority="26">
      <formula>F23&lt;0</formula>
    </cfRule>
  </conditionalFormatting>
  <conditionalFormatting sqref="H23:H26">
    <cfRule type="expression" dxfId="737" priority="23">
      <formula>H23&gt;0</formula>
    </cfRule>
    <cfRule type="expression" dxfId="736" priority="24">
      <formula>H23&lt;0</formula>
    </cfRule>
  </conditionalFormatting>
  <conditionalFormatting sqref="Q8">
    <cfRule type="expression" dxfId="735" priority="19">
      <formula>Q8&gt;0</formula>
    </cfRule>
    <cfRule type="expression" dxfId="734" priority="20">
      <formula>Q8&lt;0</formula>
    </cfRule>
  </conditionalFormatting>
  <conditionalFormatting sqref="Q7">
    <cfRule type="expression" dxfId="733" priority="21">
      <formula>Q7&gt;0</formula>
    </cfRule>
    <cfRule type="expression" dxfId="732" priority="22">
      <formula>Q7&lt;0</formula>
    </cfRule>
  </conditionalFormatting>
  <conditionalFormatting sqref="F34">
    <cfRule type="expression" dxfId="731" priority="17">
      <formula>F34&gt;0</formula>
    </cfRule>
    <cfRule type="expression" dxfId="730" priority="18">
      <formula>F34&lt;0</formula>
    </cfRule>
  </conditionalFormatting>
  <conditionalFormatting sqref="H34">
    <cfRule type="expression" dxfId="729" priority="15">
      <formula>H34&gt;0</formula>
    </cfRule>
    <cfRule type="expression" dxfId="728" priority="16">
      <formula>H34&lt;0</formula>
    </cfRule>
  </conditionalFormatting>
  <conditionalFormatting sqref="M36">
    <cfRule type="expression" dxfId="727" priority="5">
      <formula>M36&gt;0</formula>
    </cfRule>
    <cfRule type="expression" dxfId="726" priority="6">
      <formula>M36&lt;0</formula>
    </cfRule>
  </conditionalFormatting>
  <conditionalFormatting sqref="Q10">
    <cfRule type="expression" dxfId="725" priority="1">
      <formula>Q10&gt;0</formula>
    </cfRule>
    <cfRule type="expression" dxfId="724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73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549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26.83</v>
      </c>
      <c r="R4" s="499">
        <v>-7.7999999999999996E-3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5366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935.69999999999891</v>
      </c>
      <c r="R7">
        <v>100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-516.55999999999949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-8.7812109013762643E-2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2848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540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373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373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361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507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29.513000000000002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29.244700000000002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28.976400000000002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28.708099999999998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28.439799999999998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28.171499999999998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27.903199999999998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27.634899999999998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27.366599999999998</v>
      </c>
      <c r="Q49" s="2"/>
      <c r="T49" s="92" t="s">
        <v>122</v>
      </c>
      <c r="U49" s="129" t="s">
        <v>452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27.098299999999998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26.83</v>
      </c>
      <c r="Q51" s="2"/>
      <c r="T51" s="92" t="s">
        <v>105</v>
      </c>
      <c r="U51" s="129" t="s">
        <v>690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26.561699999999998</v>
      </c>
      <c r="Q52" s="2"/>
      <c r="T52" s="92" t="s">
        <v>106</v>
      </c>
      <c r="U52" s="129" t="s">
        <v>466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26.293399999999998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26.025099999999998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25.756799999999998</v>
      </c>
      <c r="T55" s="92" t="s">
        <v>108</v>
      </c>
      <c r="U55" s="129" t="s">
        <v>691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25.488499999999998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25.220199999999998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24.951899999999998</v>
      </c>
      <c r="T58" s="92" t="s">
        <v>109</v>
      </c>
      <c r="U58" s="129" t="s">
        <v>608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24.683599999999998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24.415299999999998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24.146999999999998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357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357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357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357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357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723" priority="37">
      <formula>F55&gt;0</formula>
    </cfRule>
    <cfRule type="expression" dxfId="722" priority="38">
      <formula>F55&lt;0</formula>
    </cfRule>
  </conditionalFormatting>
  <conditionalFormatting sqref="Q7">
    <cfRule type="expression" dxfId="721" priority="25">
      <formula>Q7&gt;0</formula>
    </cfRule>
    <cfRule type="expression" dxfId="720" priority="26">
      <formula>Q7&lt;0</formula>
    </cfRule>
  </conditionalFormatting>
  <conditionalFormatting sqref="Q8">
    <cfRule type="expression" dxfId="719" priority="23">
      <formula>Q8&gt;0</formula>
    </cfRule>
    <cfRule type="expression" dxfId="718" priority="24">
      <formula>Q8&lt;0</formula>
    </cfRule>
  </conditionalFormatting>
  <conditionalFormatting sqref="F42:F54">
    <cfRule type="expression" dxfId="717" priority="21">
      <formula>F42&gt;0</formula>
    </cfRule>
    <cfRule type="expression" dxfId="716" priority="22">
      <formula>F42&lt;0</formula>
    </cfRule>
  </conditionalFormatting>
  <conditionalFormatting sqref="H42:H54">
    <cfRule type="expression" dxfId="715" priority="19">
      <formula>H42&gt;0</formula>
    </cfRule>
    <cfRule type="expression" dxfId="714" priority="20">
      <formula>H42&lt;0</formula>
    </cfRule>
  </conditionalFormatting>
  <conditionalFormatting sqref="H58:H61">
    <cfRule type="expression" dxfId="713" priority="15">
      <formula>H58&gt;0</formula>
    </cfRule>
    <cfRule type="expression" dxfId="712" priority="16">
      <formula>H58&lt;0</formula>
    </cfRule>
  </conditionalFormatting>
  <conditionalFormatting sqref="F58:F61">
    <cfRule type="expression" dxfId="711" priority="17">
      <formula>F58&gt;0</formula>
    </cfRule>
    <cfRule type="expression" dxfId="710" priority="18">
      <formula>F58&lt;0</formula>
    </cfRule>
  </conditionalFormatting>
  <conditionalFormatting sqref="M84">
    <cfRule type="expression" dxfId="709" priority="13">
      <formula>M84&gt;0</formula>
    </cfRule>
    <cfRule type="expression" dxfId="708" priority="14">
      <formula>M84&lt;0</formula>
    </cfRule>
  </conditionalFormatting>
  <conditionalFormatting sqref="F23:F24 F31:F36">
    <cfRule type="expression" dxfId="707" priority="11">
      <formula>F23&gt;0</formula>
    </cfRule>
    <cfRule type="expression" dxfId="706" priority="12">
      <formula>F23&lt;0</formula>
    </cfRule>
  </conditionalFormatting>
  <conditionalFormatting sqref="H23:H24 H31:H36">
    <cfRule type="expression" dxfId="705" priority="9">
      <formula>H23&gt;0</formula>
    </cfRule>
    <cfRule type="expression" dxfId="704" priority="10">
      <formula>H23&lt;0</formula>
    </cfRule>
  </conditionalFormatting>
  <conditionalFormatting sqref="Q10">
    <cfRule type="expression" dxfId="703" priority="7">
      <formula>Q10&gt;0</formula>
    </cfRule>
    <cfRule type="expression" dxfId="702" priority="8">
      <formula>Q10&lt;0</formula>
    </cfRule>
  </conditionalFormatting>
  <conditionalFormatting sqref="F25:F30">
    <cfRule type="expression" dxfId="701" priority="5">
      <formula>F25&gt;0</formula>
    </cfRule>
    <cfRule type="expression" dxfId="700" priority="6">
      <formula>F25&lt;0</formula>
    </cfRule>
  </conditionalFormatting>
  <conditionalFormatting sqref="H25:H30">
    <cfRule type="expression" dxfId="699" priority="3">
      <formula>H25&gt;0</formula>
    </cfRule>
    <cfRule type="expression" dxfId="698" priority="4">
      <formula>H25&lt;0</formula>
    </cfRule>
  </conditionalFormatting>
  <conditionalFormatting sqref="K28:K35">
    <cfRule type="expression" dxfId="697" priority="1">
      <formula>K28&gt;0</formula>
    </cfRule>
    <cfRule type="expression" dxfId="696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51.14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51.14</v>
      </c>
      <c r="R4" s="499">
        <v>-2.5000000000000001E-3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572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56.254000000000005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55.742600000000003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55.231200000000001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54.719800000000006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54.208400000000005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53.697000000000003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53.185600000000001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52.674199999999999</v>
      </c>
      <c r="Q48" s="2"/>
      <c r="T48" s="92" t="s">
        <v>333</v>
      </c>
      <c r="U48" s="87" t="s">
        <v>552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52.162800000000004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51.651400000000002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51.14</v>
      </c>
      <c r="Q51" s="2"/>
      <c r="T51" s="92" t="s">
        <v>105</v>
      </c>
      <c r="U51" s="87" t="s">
        <v>692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50.628599999999999</v>
      </c>
      <c r="Q52" s="2"/>
      <c r="T52" s="92" t="s">
        <v>106</v>
      </c>
      <c r="U52" s="87" t="s">
        <v>571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50.117199999999997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49.605800000000002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49.0944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48.582999999999998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48.071599999999997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47.560200000000002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47.0488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46.537400000000005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46.026000000000003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95" priority="9">
      <formula>F39&gt;0</formula>
    </cfRule>
    <cfRule type="expression" dxfId="694" priority="10">
      <formula>F39&lt;0</formula>
    </cfRule>
  </conditionalFormatting>
  <conditionalFormatting sqref="F25:F38">
    <cfRule type="expression" dxfId="693" priority="7">
      <formula>F25&gt;0</formula>
    </cfRule>
    <cfRule type="expression" dxfId="692" priority="8">
      <formula>F25&lt;0</formula>
    </cfRule>
  </conditionalFormatting>
  <conditionalFormatting sqref="H25:H38">
    <cfRule type="expression" dxfId="691" priority="5">
      <formula>H25&gt;0</formula>
    </cfRule>
    <cfRule type="expression" dxfId="690" priority="6">
      <formula>H25&lt;0</formula>
    </cfRule>
  </conditionalFormatting>
  <conditionalFormatting sqref="Q7">
    <cfRule type="expression" dxfId="689" priority="3">
      <formula>Q7&gt;0</formula>
    </cfRule>
    <cfRule type="expression" dxfId="688" priority="4">
      <formula>Q7&lt;0</formula>
    </cfRule>
  </conditionalFormatting>
  <conditionalFormatting sqref="Q8">
    <cfRule type="expression" dxfId="687" priority="1">
      <formula>Q8&gt;0</formula>
    </cfRule>
    <cfRule type="expression" dxfId="686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1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27.26</v>
      </c>
      <c r="R4" s="499">
        <v>4.4000000000000003E-3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32712.000000000004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497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17500.866999999856</v>
      </c>
      <c r="R7">
        <v>900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2005.0000000000036</v>
      </c>
      <c r="T8" t="s">
        <v>576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6.52945582440487E-2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499</v>
      </c>
      <c r="L29" s="228" t="s">
        <v>778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368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375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376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377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401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418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444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449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463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463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483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29.986000000000004</v>
      </c>
      <c r="T45" s="92" t="s">
        <v>100</v>
      </c>
      <c r="U45" s="129" t="s">
        <v>693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29.713400000000004</v>
      </c>
      <c r="T46" s="92" t="s">
        <v>101</v>
      </c>
      <c r="U46" s="129" t="s">
        <v>694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29.440800000000003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29.168200000000002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28.895600000000002</v>
      </c>
      <c r="T49" s="92" t="s">
        <v>122</v>
      </c>
      <c r="U49" s="129" t="s">
        <v>587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28.623000000000001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28.350400000000004</v>
      </c>
      <c r="T51" s="92" t="s">
        <v>105</v>
      </c>
      <c r="U51" s="129" t="s">
        <v>695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28.077800000000003</v>
      </c>
      <c r="T52" s="92" t="s">
        <v>106</v>
      </c>
      <c r="U52" s="129" t="s">
        <v>577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27.805200000000003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27.532600000000002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27.26</v>
      </c>
      <c r="T55" s="92" t="s">
        <v>108</v>
      </c>
      <c r="U55" s="129" t="s">
        <v>696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26.987400000000001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26.7148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26.4422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26.169599999999999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25.897000000000002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25.624400000000001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25.351800000000004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25.079200000000004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24.806600000000003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24.534000000000002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85" priority="85">
      <formula>F70&gt;0</formula>
    </cfRule>
    <cfRule type="expression" dxfId="684" priority="86">
      <formula>F70&lt;0</formula>
    </cfRule>
  </conditionalFormatting>
  <conditionalFormatting sqref="H70:H81">
    <cfRule type="expression" dxfId="683" priority="77">
      <formula>H70&gt;0</formula>
    </cfRule>
    <cfRule type="expression" dxfId="682" priority="78">
      <formula>H70&lt;0</formula>
    </cfRule>
  </conditionalFormatting>
  <conditionalFormatting sqref="H82">
    <cfRule type="expression" dxfId="681" priority="67">
      <formula>H82&gt;0</formula>
    </cfRule>
    <cfRule type="expression" dxfId="680" priority="68">
      <formula>H82&lt;0</formula>
    </cfRule>
  </conditionalFormatting>
  <conditionalFormatting sqref="H83">
    <cfRule type="expression" dxfId="679" priority="63">
      <formula>H83&gt;0</formula>
    </cfRule>
    <cfRule type="expression" dxfId="678" priority="64">
      <formula>H83&lt;0</formula>
    </cfRule>
  </conditionalFormatting>
  <conditionalFormatting sqref="H84:H89">
    <cfRule type="expression" dxfId="677" priority="59">
      <formula>H84&gt;0</formula>
    </cfRule>
    <cfRule type="expression" dxfId="676" priority="60">
      <formula>H84&lt;0</formula>
    </cfRule>
  </conditionalFormatting>
  <conditionalFormatting sqref="Q8">
    <cfRule type="expression" dxfId="675" priority="43">
      <formula>Q8&gt;0</formula>
    </cfRule>
    <cfRule type="expression" dxfId="674" priority="44">
      <formula>Q8&lt;0</formula>
    </cfRule>
  </conditionalFormatting>
  <conditionalFormatting sqref="Q7">
    <cfRule type="expression" dxfId="673" priority="45">
      <formula>Q7&gt;0</formula>
    </cfRule>
    <cfRule type="expression" dxfId="672" priority="46">
      <formula>Q7&lt;0</formula>
    </cfRule>
  </conditionalFormatting>
  <conditionalFormatting sqref="F201 H201">
    <cfRule type="expression" dxfId="671" priority="41">
      <formula>F201&gt;0</formula>
    </cfRule>
    <cfRule type="expression" dxfId="670" priority="42">
      <formula>F201&lt;0</formula>
    </cfRule>
  </conditionalFormatting>
  <conditionalFormatting sqref="F30:F61">
    <cfRule type="expression" dxfId="669" priority="39">
      <formula>F30&gt;0</formula>
    </cfRule>
    <cfRule type="expression" dxfId="668" priority="40">
      <formula>F30&lt;0</formula>
    </cfRule>
  </conditionalFormatting>
  <conditionalFormatting sqref="H30:H61">
    <cfRule type="expression" dxfId="667" priority="37">
      <formula>H30&gt;0</formula>
    </cfRule>
    <cfRule type="expression" dxfId="666" priority="38">
      <formula>H30&lt;0</formula>
    </cfRule>
  </conditionalFormatting>
  <conditionalFormatting sqref="Q10">
    <cfRule type="expression" dxfId="665" priority="35">
      <formula>Q10&gt;0</formula>
    </cfRule>
    <cfRule type="expression" dxfId="664" priority="36">
      <formula>Q10&lt;0</formula>
    </cfRule>
  </conditionalFormatting>
  <conditionalFormatting sqref="J37">
    <cfRule type="expression" dxfId="663" priority="33">
      <formula>J37&gt;0</formula>
    </cfRule>
    <cfRule type="expression" dxfId="662" priority="34">
      <formula>J37&lt;0</formula>
    </cfRule>
  </conditionalFormatting>
  <conditionalFormatting sqref="J43:J44">
    <cfRule type="expression" dxfId="661" priority="31">
      <formula>J43&gt;0</formula>
    </cfRule>
    <cfRule type="expression" dxfId="660" priority="32">
      <formula>J43&lt;0</formula>
    </cfRule>
  </conditionalFormatting>
  <conditionalFormatting sqref="Q9">
    <cfRule type="expression" dxfId="659" priority="29">
      <formula>Q9&gt;0</formula>
    </cfRule>
    <cfRule type="expression" dxfId="658" priority="30">
      <formula>Q9&lt;0</formula>
    </cfRule>
  </conditionalFormatting>
  <conditionalFormatting sqref="J45">
    <cfRule type="expression" dxfId="657" priority="27">
      <formula>J45&gt;0</formula>
    </cfRule>
    <cfRule type="expression" dxfId="656" priority="28">
      <formula>J45&lt;0</formula>
    </cfRule>
  </conditionalFormatting>
  <conditionalFormatting sqref="J46:J48 J50:J53">
    <cfRule type="expression" dxfId="655" priority="25">
      <formula>J46&gt;0</formula>
    </cfRule>
    <cfRule type="expression" dxfId="654" priority="26">
      <formula>J46&lt;0</formula>
    </cfRule>
  </conditionalFormatting>
  <conditionalFormatting sqref="K37">
    <cfRule type="expression" dxfId="653" priority="23">
      <formula>K37&gt;0</formula>
    </cfRule>
    <cfRule type="expression" dxfId="652" priority="24">
      <formula>K37&lt;0</formula>
    </cfRule>
  </conditionalFormatting>
  <conditionalFormatting sqref="K43:K44">
    <cfRule type="expression" dxfId="651" priority="21">
      <formula>K43&gt;0</formula>
    </cfRule>
    <cfRule type="expression" dxfId="650" priority="22">
      <formula>K43&lt;0</formula>
    </cfRule>
  </conditionalFormatting>
  <conditionalFormatting sqref="K45">
    <cfRule type="expression" dxfId="649" priority="19">
      <formula>K45&gt;0</formula>
    </cfRule>
    <cfRule type="expression" dxfId="648" priority="20">
      <formula>K45&lt;0</formula>
    </cfRule>
  </conditionalFormatting>
  <conditionalFormatting sqref="K46:K53">
    <cfRule type="expression" dxfId="647" priority="17">
      <formula>K46&gt;0</formula>
    </cfRule>
    <cfRule type="expression" dxfId="646" priority="18">
      <formula>K46&lt;0</formula>
    </cfRule>
  </conditionalFormatting>
  <conditionalFormatting sqref="L37">
    <cfRule type="expression" dxfId="645" priority="15">
      <formula>L37&gt;0</formula>
    </cfRule>
    <cfRule type="expression" dxfId="644" priority="16">
      <formula>L37&lt;0</formula>
    </cfRule>
  </conditionalFormatting>
  <conditionalFormatting sqref="L43:L44">
    <cfRule type="expression" dxfId="643" priority="13">
      <formula>L43&gt;0</formula>
    </cfRule>
    <cfRule type="expression" dxfId="642" priority="14">
      <formula>L43&lt;0</formula>
    </cfRule>
  </conditionalFormatting>
  <conditionalFormatting sqref="L45">
    <cfRule type="expression" dxfId="641" priority="11">
      <formula>L45&gt;0</formula>
    </cfRule>
    <cfRule type="expression" dxfId="640" priority="12">
      <formula>L45&lt;0</formula>
    </cfRule>
  </conditionalFormatting>
  <conditionalFormatting sqref="L46:L53">
    <cfRule type="expression" dxfId="639" priority="9">
      <formula>L46&gt;0</formula>
    </cfRule>
    <cfRule type="expression" dxfId="638" priority="10">
      <formula>L46&lt;0</formula>
    </cfRule>
  </conditionalFormatting>
  <conditionalFormatting sqref="K54">
    <cfRule type="expression" dxfId="637" priority="7">
      <formula>K54&gt;0</formula>
    </cfRule>
    <cfRule type="expression" dxfId="636" priority="8">
      <formula>K54&lt;0</formula>
    </cfRule>
  </conditionalFormatting>
  <conditionalFormatting sqref="L54:L55">
    <cfRule type="expression" dxfId="635" priority="5">
      <formula>L54&gt;0</formula>
    </cfRule>
    <cfRule type="expression" dxfId="634" priority="6">
      <formula>L54&lt;0</formula>
    </cfRule>
  </conditionalFormatting>
  <conditionalFormatting sqref="K55">
    <cfRule type="expression" dxfId="633" priority="3">
      <formula>K55&gt;0</formula>
    </cfRule>
    <cfRule type="expression" dxfId="632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52.33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52.33</v>
      </c>
      <c r="R4" s="517">
        <v>1.7100000000000001E-2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57.563000000000002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57.039700000000003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56.516400000000004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55.993099999999998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55.469799999999999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54.9465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54.423200000000001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53.899900000000002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53.376599999999996</v>
      </c>
      <c r="Q49" s="2"/>
      <c r="T49" s="86" t="s">
        <v>104</v>
      </c>
      <c r="U49" s="88" t="s">
        <v>421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52.853299999999997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52.33</v>
      </c>
      <c r="Q51" s="2"/>
      <c r="T51" s="86" t="s">
        <v>105</v>
      </c>
      <c r="U51" s="87" t="s">
        <v>697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51.806699999999999</v>
      </c>
      <c r="Q52" s="2"/>
      <c r="T52" s="86" t="s">
        <v>106</v>
      </c>
      <c r="U52" s="87" t="s">
        <v>553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51.2834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50.760099999999994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50.236799999999995</v>
      </c>
      <c r="T55" s="86" t="s">
        <v>108</v>
      </c>
      <c r="U55" s="87" t="s">
        <v>698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49.713499999999996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49.190199999999997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48.666899999999998</v>
      </c>
      <c r="T58" s="86" t="s">
        <v>109</v>
      </c>
      <c r="U58" s="87" t="s">
        <v>609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48.143599999999999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47.6203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47.097000000000001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631" priority="11">
      <formula>F27&gt;0</formula>
    </cfRule>
    <cfRule type="expression" dxfId="630" priority="12">
      <formula>F27&lt;0</formula>
    </cfRule>
  </conditionalFormatting>
  <conditionalFormatting sqref="H27:H29">
    <cfRule type="expression" dxfId="629" priority="9">
      <formula>H27&gt;0</formula>
    </cfRule>
    <cfRule type="expression" dxfId="628" priority="10">
      <formula>H27&lt;0</formula>
    </cfRule>
  </conditionalFormatting>
  <conditionalFormatting sqref="F23:F26">
    <cfRule type="expression" dxfId="627" priority="7">
      <formula>F23&gt;0</formula>
    </cfRule>
    <cfRule type="expression" dxfId="626" priority="8">
      <formula>F23&lt;0</formula>
    </cfRule>
  </conditionalFormatting>
  <conditionalFormatting sqref="H23:H26">
    <cfRule type="expression" dxfId="625" priority="5">
      <formula>H23&gt;0</formula>
    </cfRule>
    <cfRule type="expression" dxfId="624" priority="6">
      <formula>H23&lt;0</formula>
    </cfRule>
  </conditionalFormatting>
  <conditionalFormatting sqref="Q8">
    <cfRule type="expression" dxfId="623" priority="1">
      <formula>Q8&gt;0</formula>
    </cfRule>
    <cfRule type="expression" dxfId="622" priority="2">
      <formula>Q8&lt;0</formula>
    </cfRule>
  </conditionalFormatting>
  <conditionalFormatting sqref="Q7">
    <cfRule type="expression" dxfId="621" priority="3">
      <formula>Q7&gt;0</formula>
    </cfRule>
    <cfRule type="expression" dxfId="62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35.909999999999997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35.909999999999997</v>
      </c>
      <c r="R4" s="517">
        <v>4.1000000000000003E-3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39.500999999999998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39.1419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38.782800000000002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38.423699999999997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38.064599999999999</v>
      </c>
      <c r="Q45" s="2"/>
      <c r="T45" s="86" t="s">
        <v>100</v>
      </c>
      <c r="U45" s="87" t="s">
        <v>699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37.705500000000001</v>
      </c>
      <c r="Q46" s="2"/>
      <c r="T46" s="86" t="s">
        <v>101</v>
      </c>
      <c r="U46" s="87" t="s">
        <v>700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37.346399999999996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36.987299999999998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36.6282</v>
      </c>
      <c r="Q49" s="2"/>
      <c r="T49" s="86" t="s">
        <v>104</v>
      </c>
      <c r="U49" s="88" t="s">
        <v>454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36.269099999999995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35.909999999999997</v>
      </c>
      <c r="Q51" s="2"/>
      <c r="T51" s="86" t="s">
        <v>105</v>
      </c>
      <c r="U51" s="87" t="s">
        <v>701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35.550899999999999</v>
      </c>
      <c r="Q52" s="2"/>
      <c r="T52" s="86" t="s">
        <v>106</v>
      </c>
      <c r="U52" s="87" t="s">
        <v>565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35.191799999999994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34.832699999999996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34.473599999999998</v>
      </c>
      <c r="T55" s="86" t="s">
        <v>108</v>
      </c>
      <c r="U55" s="87" t="s">
        <v>702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34.114499999999992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33.755399999999995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33.396299999999997</v>
      </c>
      <c r="T58" s="86" t="s">
        <v>109</v>
      </c>
      <c r="U58" s="87" t="s">
        <v>610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33.037199999999999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32.678100000000001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32.318999999999996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619" priority="7">
      <formula>F21&gt;0</formula>
    </cfRule>
    <cfRule type="expression" dxfId="618" priority="8">
      <formula>F21&lt;0</formula>
    </cfRule>
  </conditionalFormatting>
  <conditionalFormatting sqref="F22">
    <cfRule type="expression" dxfId="617" priority="5">
      <formula>F22&gt;0</formula>
    </cfRule>
    <cfRule type="expression" dxfId="616" priority="6">
      <formula>F22&lt;0</formula>
    </cfRule>
  </conditionalFormatting>
  <conditionalFormatting sqref="Q8">
    <cfRule type="expression" dxfId="615" priority="1">
      <formula>Q8&gt;0</formula>
    </cfRule>
    <cfRule type="expression" dxfId="614" priority="2">
      <formula>Q8&lt;0</formula>
    </cfRule>
  </conditionalFormatting>
  <conditionalFormatting sqref="Q7">
    <cfRule type="expression" dxfId="613" priority="3">
      <formula>Q7&gt;0</formula>
    </cfRule>
    <cfRule type="expression" dxfId="61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46.7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46.7</v>
      </c>
      <c r="R4" s="499">
        <v>-3.09E-2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51.370000000000005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50.903000000000006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50.436000000000007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49.969000000000008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49.502000000000002</v>
      </c>
      <c r="Q49" s="2"/>
      <c r="R49" s="34"/>
      <c r="T49" s="107" t="s">
        <v>122</v>
      </c>
      <c r="U49" s="105" t="s">
        <v>399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49.035000000000004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48.568000000000005</v>
      </c>
      <c r="Q51" s="2"/>
      <c r="R51" s="34"/>
      <c r="T51" s="107" t="s">
        <v>105</v>
      </c>
      <c r="U51" s="105" t="s">
        <v>703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48.101000000000006</v>
      </c>
      <c r="Q52" s="2"/>
      <c r="R52" s="34"/>
      <c r="T52" s="107" t="s">
        <v>106</v>
      </c>
      <c r="U52" s="105" t="s">
        <v>584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47.634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47.167000000000002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46.7</v>
      </c>
      <c r="Q55" s="2"/>
      <c r="R55" s="34"/>
      <c r="T55" s="107" t="s">
        <v>108</v>
      </c>
      <c r="U55" s="105" t="s">
        <v>704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46.233000000000004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45.766000000000005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45.298999999999999</v>
      </c>
      <c r="Q58" s="2"/>
      <c r="R58" s="34"/>
      <c r="T58" s="107" t="s">
        <v>109</v>
      </c>
      <c r="U58" s="105" t="s">
        <v>611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44.832000000000001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44.365000000000002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43.898000000000003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43.431000000000004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42.964000000000006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42.497000000000007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42.03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611" priority="17">
      <formula>F38&gt;0</formula>
    </cfRule>
    <cfRule type="expression" dxfId="610" priority="18">
      <formula>F38&lt;0</formula>
    </cfRule>
  </conditionalFormatting>
  <conditionalFormatting sqref="H38:H72">
    <cfRule type="expression" dxfId="609" priority="9">
      <formula>H38&gt;0</formula>
    </cfRule>
    <cfRule type="expression" dxfId="608" priority="10">
      <formula>H38&lt;0</formula>
    </cfRule>
  </conditionalFormatting>
  <conditionalFormatting sqref="F21:F37">
    <cfRule type="expression" dxfId="607" priority="7">
      <formula>F21&gt;0</formula>
    </cfRule>
    <cfRule type="expression" dxfId="606" priority="8">
      <formula>F21&lt;0</formula>
    </cfRule>
  </conditionalFormatting>
  <conditionalFormatting sqref="H21:H37">
    <cfRule type="expression" dxfId="605" priority="5">
      <formula>H21&gt;0</formula>
    </cfRule>
    <cfRule type="expression" dxfId="604" priority="6">
      <formula>H21&lt;0</formula>
    </cfRule>
  </conditionalFormatting>
  <conditionalFormatting sqref="Q8">
    <cfRule type="expression" dxfId="603" priority="1">
      <formula>Q8&gt;0</formula>
    </cfRule>
    <cfRule type="expression" dxfId="602" priority="2">
      <formula>Q8&lt;0</formula>
    </cfRule>
  </conditionalFormatting>
  <conditionalFormatting sqref="Q7">
    <cfRule type="expression" dxfId="601" priority="3">
      <formula>Q7&gt;0</formula>
    </cfRule>
    <cfRule type="expression" dxfId="60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106.79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106.79</v>
      </c>
      <c r="R4" s="517">
        <v>5.1999999999999998E-3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117.46900000000002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116.40110000000001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115.33320000000002</v>
      </c>
      <c r="Q49" s="34"/>
      <c r="R49"/>
      <c r="T49" s="86" t="s">
        <v>104</v>
      </c>
      <c r="U49" s="93" t="s">
        <v>705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114.26530000000001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113.19740000000002</v>
      </c>
      <c r="Q51" s="82"/>
      <c r="R51"/>
      <c r="T51" s="86" t="s">
        <v>105</v>
      </c>
      <c r="U51" s="129" t="s">
        <v>706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112.12950000000001</v>
      </c>
      <c r="Q52" s="82"/>
      <c r="R52"/>
      <c r="T52" s="86" t="s">
        <v>106</v>
      </c>
      <c r="U52" s="129" t="s">
        <v>556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111.06160000000001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109.9937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108.92580000000001</v>
      </c>
      <c r="Q55" s="82"/>
      <c r="R55"/>
      <c r="T55" s="86" t="s">
        <v>108</v>
      </c>
      <c r="U55" s="129" t="s">
        <v>707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107.8579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106.79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105.72210000000001</v>
      </c>
      <c r="Q58" s="82"/>
      <c r="R58"/>
      <c r="T58" s="86" t="s">
        <v>109</v>
      </c>
      <c r="U58" s="129" t="s">
        <v>612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104.6542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103.58630000000001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102.5184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101.45050000000001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100.3826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99.314700000000016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98.246800000000007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97.178900000000013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96.111000000000004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99" priority="11">
      <formula>F24&gt;0</formula>
    </cfRule>
    <cfRule type="expression" dxfId="598" priority="12">
      <formula>F24&lt;0</formula>
    </cfRule>
  </conditionalFormatting>
  <conditionalFormatting sqref="H27:H30">
    <cfRule type="expression" dxfId="597" priority="9">
      <formula>H27&gt;0</formula>
    </cfRule>
    <cfRule type="expression" dxfId="596" priority="10">
      <formula>H27&lt;0</formula>
    </cfRule>
  </conditionalFormatting>
  <conditionalFormatting sqref="F25">
    <cfRule type="expression" dxfId="595" priority="7">
      <formula>F25&gt;0</formula>
    </cfRule>
    <cfRule type="expression" dxfId="594" priority="8">
      <formula>F25&lt;0</formula>
    </cfRule>
  </conditionalFormatting>
  <conditionalFormatting sqref="H24:H26">
    <cfRule type="expression" dxfId="593" priority="5">
      <formula>H24&gt;0</formula>
    </cfRule>
    <cfRule type="expression" dxfId="592" priority="6">
      <formula>H24&lt;0</formula>
    </cfRule>
  </conditionalFormatting>
  <conditionalFormatting sqref="Q7">
    <cfRule type="expression" dxfId="591" priority="3">
      <formula>Q7&gt;0</formula>
    </cfRule>
    <cfRule type="expression" dxfId="590" priority="4">
      <formula>Q7&lt;0</formula>
    </cfRule>
  </conditionalFormatting>
  <conditionalFormatting sqref="Q8">
    <cfRule type="expression" dxfId="589" priority="1">
      <formula>Q8&gt;0</formula>
    </cfRule>
    <cfRule type="expression" dxfId="58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49.21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49.21</v>
      </c>
      <c r="R4" s="518">
        <v>8.0000000000000002E-3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54.131000000000007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53.638900000000007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53.146800000000006</v>
      </c>
      <c r="R42" s="34"/>
      <c r="T42" s="86" t="s">
        <v>100</v>
      </c>
      <c r="U42" s="129" t="s">
        <v>708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52.654700000000005</v>
      </c>
      <c r="R43" s="82"/>
      <c r="T43" s="86" t="s">
        <v>101</v>
      </c>
      <c r="U43" s="129" t="s">
        <v>709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52.162600000000005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51.670500000000004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51.178400000000003</v>
      </c>
      <c r="R46" s="82"/>
      <c r="T46" s="86" t="s">
        <v>122</v>
      </c>
      <c r="U46" s="231" t="s">
        <v>451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50.686300000000003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50.194200000000002</v>
      </c>
      <c r="R48" s="82"/>
      <c r="T48" s="86" t="s">
        <v>105</v>
      </c>
      <c r="U48" s="129" t="s">
        <v>710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49.702100000000002</v>
      </c>
      <c r="R49" s="82"/>
      <c r="T49" s="86" t="s">
        <v>106</v>
      </c>
      <c r="U49" s="129" t="s">
        <v>613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49.21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48.7179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48.2258</v>
      </c>
      <c r="R52" s="82"/>
      <c r="T52" s="86" t="s">
        <v>108</v>
      </c>
      <c r="U52" s="129" t="s">
        <v>711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47.733699999999999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47.241599999999998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46.749499999999998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46.257399999999997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45.765300000000003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45.273200000000003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44.781100000000002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44.289000000000001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87" priority="17">
      <formula>F28&gt;0</formula>
    </cfRule>
    <cfRule type="expression" dxfId="586" priority="18">
      <formula>F28&lt;0</formula>
    </cfRule>
  </conditionalFormatting>
  <conditionalFormatting sqref="F28 F33:F35">
    <cfRule type="expression" dxfId="585" priority="19">
      <formula>F28&gt;0</formula>
    </cfRule>
    <cfRule type="expression" dxfId="584" priority="20">
      <formula>F28&lt;0</formula>
    </cfRule>
  </conditionalFormatting>
  <conditionalFormatting sqref="H28 H33:H35">
    <cfRule type="expression" dxfId="583" priority="15">
      <formula>H28&gt;0</formula>
    </cfRule>
    <cfRule type="expression" dxfId="582" priority="16">
      <formula>H28&lt;0</formula>
    </cfRule>
  </conditionalFormatting>
  <conditionalFormatting sqref="F21:F27">
    <cfRule type="expression" dxfId="581" priority="13">
      <formula>F21&gt;0</formula>
    </cfRule>
    <cfRule type="expression" dxfId="580" priority="14">
      <formula>F21&lt;0</formula>
    </cfRule>
  </conditionalFormatting>
  <conditionalFormatting sqref="H21:H27">
    <cfRule type="expression" dxfId="579" priority="11">
      <formula>H21&gt;0</formula>
    </cfRule>
    <cfRule type="expression" dxfId="578" priority="12">
      <formula>H21&lt;0</formula>
    </cfRule>
  </conditionalFormatting>
  <conditionalFormatting sqref="Q8">
    <cfRule type="expression" dxfId="577" priority="7">
      <formula>Q8&gt;0</formula>
    </cfRule>
    <cfRule type="expression" dxfId="576" priority="8">
      <formula>Q8&lt;0</formula>
    </cfRule>
  </conditionalFormatting>
  <conditionalFormatting sqref="Q7">
    <cfRule type="expression" dxfId="575" priority="9">
      <formula>Q7&gt;0</formula>
    </cfRule>
    <cfRule type="expression" dxfId="574" priority="10">
      <formula>Q7&lt;0</formula>
    </cfRule>
  </conditionalFormatting>
  <conditionalFormatting sqref="F29:F32">
    <cfRule type="expression" dxfId="573" priority="5">
      <formula>F29&gt;0</formula>
    </cfRule>
    <cfRule type="expression" dxfId="572" priority="6">
      <formula>F29&lt;0</formula>
    </cfRule>
  </conditionalFormatting>
  <conditionalFormatting sqref="H29:H32">
    <cfRule type="expression" dxfId="571" priority="3">
      <formula>H29&gt;0</formula>
    </cfRule>
    <cfRule type="expression" dxfId="570" priority="4">
      <formula>H29&lt;0</formula>
    </cfRule>
  </conditionalFormatting>
  <conditionalFormatting sqref="M37">
    <cfRule type="expression" dxfId="569" priority="1">
      <formula>M37&gt;0</formula>
    </cfRule>
    <cfRule type="expression" dxfId="568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233.44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233.44</v>
      </c>
      <c r="R4" s="499">
        <v>-1.8E-3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566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256.78399999999999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254.4496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252.11520000000002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249.7808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247.44640000000001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245.11199999999999</v>
      </c>
      <c r="R45" s="82"/>
      <c r="T45" s="86" t="s">
        <v>333</v>
      </c>
      <c r="U45" s="129" t="s">
        <v>511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242.77760000000001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240.44319999999999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238.1088</v>
      </c>
      <c r="R48" s="82"/>
      <c r="T48" s="86" t="s">
        <v>105</v>
      </c>
      <c r="U48" s="129" t="s">
        <v>712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235.77439999999999</v>
      </c>
      <c r="R49" s="82"/>
      <c r="T49" s="86" t="s">
        <v>106</v>
      </c>
      <c r="U49" s="129" t="s">
        <v>520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233.44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231.10560000000001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228.77119999999999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226.43680000000001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224.10239999999999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221.768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219.43359999999998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217.0992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214.76480000000001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212.43039999999999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210.096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67" priority="19">
      <formula>F25&gt;0</formula>
    </cfRule>
    <cfRule type="expression" dxfId="56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65" priority="11">
      <formula>F28&gt;0</formula>
    </cfRule>
    <cfRule type="expression" dxfId="564" priority="12">
      <formula>F28&lt;0</formula>
    </cfRule>
  </conditionalFormatting>
  <conditionalFormatting sqref="F28:F35">
    <cfRule type="expression" dxfId="563" priority="13">
      <formula>F28&gt;0</formula>
    </cfRule>
    <cfRule type="expression" dxfId="562" priority="14">
      <formula>F28&lt;0</formula>
    </cfRule>
  </conditionalFormatting>
  <conditionalFormatting sqref="H25:H35">
    <cfRule type="expression" dxfId="561" priority="9">
      <formula>H25&gt;0</formula>
    </cfRule>
    <cfRule type="expression" dxfId="560" priority="10">
      <formula>H25&lt;0</formula>
    </cfRule>
  </conditionalFormatting>
  <conditionalFormatting sqref="F21:F24">
    <cfRule type="expression" dxfId="559" priority="7">
      <formula>F21&gt;0</formula>
    </cfRule>
    <cfRule type="expression" dxfId="558" priority="8">
      <formula>F21&lt;0</formula>
    </cfRule>
  </conditionalFormatting>
  <conditionalFormatting sqref="H21:H24">
    <cfRule type="expression" dxfId="557" priority="5">
      <formula>H21&gt;0</formula>
    </cfRule>
    <cfRule type="expression" dxfId="556" priority="6">
      <formula>H21&lt;0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conditionalFormatting sqref="Q7">
    <cfRule type="expression" dxfId="553" priority="3">
      <formula>Q7&gt;0</formula>
    </cfRule>
    <cfRule type="expression" dxfId="55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99.24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99.24</v>
      </c>
      <c r="R4" s="499">
        <v>2.0999999999999999E-3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109.164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108.1716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107.17919999999999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106.18680000000001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105.1944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104.202</v>
      </c>
      <c r="R42" s="82"/>
      <c r="T42" s="86" t="s">
        <v>100</v>
      </c>
      <c r="U42" s="129" t="s">
        <v>713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103.20959999999999</v>
      </c>
      <c r="R43" s="82"/>
      <c r="T43" s="86" t="s">
        <v>101</v>
      </c>
      <c r="U43" s="129" t="s">
        <v>714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102.21719999999999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101.2248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100.2324</v>
      </c>
      <c r="R46" s="82"/>
      <c r="T46" s="86" t="s">
        <v>122</v>
      </c>
      <c r="U46" s="93" t="s">
        <v>397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99.24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98.247599999999991</v>
      </c>
      <c r="R48" s="82"/>
      <c r="T48" s="86" t="s">
        <v>105</v>
      </c>
      <c r="U48" s="129" t="s">
        <v>715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97.255199999999988</v>
      </c>
      <c r="R49" s="82"/>
      <c r="T49" s="86" t="s">
        <v>106</v>
      </c>
      <c r="U49" s="129" t="s">
        <v>716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96.262799999999999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95.270399999999995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94.277999999999992</v>
      </c>
      <c r="R52" s="82"/>
      <c r="T52" s="86" t="s">
        <v>108</v>
      </c>
      <c r="U52" s="129" t="s">
        <v>717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93.285599999999988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92.293199999999999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91.300799999999995</v>
      </c>
      <c r="R55" s="82"/>
      <c r="T55" s="86" t="s">
        <v>109</v>
      </c>
      <c r="U55" s="129" t="s">
        <v>597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90.308399999999992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89.316000000000003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51" priority="29">
      <formula>F40&gt;0</formula>
    </cfRule>
    <cfRule type="expression" dxfId="550" priority="30">
      <formula>F40&lt;0</formula>
    </cfRule>
  </conditionalFormatting>
  <conditionalFormatting sqref="F40:F45">
    <cfRule type="expression" dxfId="549" priority="31">
      <formula>F40&gt;0</formula>
    </cfRule>
    <cfRule type="expression" dxfId="548" priority="32">
      <formula>F40&lt;0</formula>
    </cfRule>
  </conditionalFormatting>
  <conditionalFormatting sqref="H40:H45">
    <cfRule type="expression" dxfId="547" priority="27">
      <formula>H40&gt;0</formula>
    </cfRule>
    <cfRule type="expression" dxfId="546" priority="28">
      <formula>H40&lt;0</formula>
    </cfRule>
  </conditionalFormatting>
  <conditionalFormatting sqref="F23:F39">
    <cfRule type="expression" dxfId="545" priority="13">
      <formula>F23&gt;0</formula>
    </cfRule>
    <cfRule type="expression" dxfId="544" priority="14">
      <formula>F23&lt;0</formula>
    </cfRule>
  </conditionalFormatting>
  <conditionalFormatting sqref="H23:H39">
    <cfRule type="expression" dxfId="543" priority="11">
      <formula>H23&gt;0</formula>
    </cfRule>
    <cfRule type="expression" dxfId="542" priority="12">
      <formula>H23&lt;0</formula>
    </cfRule>
  </conditionalFormatting>
  <conditionalFormatting sqref="Q7">
    <cfRule type="expression" dxfId="541" priority="9">
      <formula>Q7&gt;0</formula>
    </cfRule>
    <cfRule type="expression" dxfId="540" priority="10">
      <formula>Q7&lt;0</formula>
    </cfRule>
  </conditionalFormatting>
  <conditionalFormatting sqref="Q8">
    <cfRule type="expression" dxfId="539" priority="7">
      <formula>Q8&gt;0</formula>
    </cfRule>
    <cfRule type="expression" dxfId="538" priority="8">
      <formula>Q8&lt;0</formula>
    </cfRule>
  </conditionalFormatting>
  <conditionalFormatting sqref="Q10">
    <cfRule type="expression" dxfId="537" priority="1">
      <formula>Q10&gt;0</formula>
    </cfRule>
    <cfRule type="expression" dxfId="536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73.22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73.22</v>
      </c>
      <c r="R4" s="499">
        <v>-4.5999999999999999E-3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521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80.542000000000002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79.80980000000001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79.077600000000004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78.345399999999998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77.613200000000006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76.881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76.148800000000008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75.416600000000003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74.684399999999997</v>
      </c>
      <c r="Q51" s="2"/>
      <c r="T51" s="107" t="s">
        <v>105</v>
      </c>
      <c r="U51" s="105" t="s">
        <v>718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73.952200000000005</v>
      </c>
      <c r="Q52" s="2"/>
      <c r="T52" s="107" t="s">
        <v>106</v>
      </c>
      <c r="U52" s="105" t="s">
        <v>719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73.22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72.487799999999993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71.755600000000001</v>
      </c>
      <c r="T55" s="107" t="s">
        <v>108</v>
      </c>
      <c r="U55" s="105" t="s">
        <v>720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71.023399999999995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70.291199999999989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69.558999999999997</v>
      </c>
      <c r="T58" s="107" t="s">
        <v>109</v>
      </c>
      <c r="U58" s="105" t="s">
        <v>578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68.826799999999992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68.0946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67.362400000000008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66.630200000000002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65.897999999999996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35" priority="39">
      <formula>Q12&gt;0</formula>
    </cfRule>
    <cfRule type="expression" dxfId="534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33" priority="33">
      <formula>F25&gt;0</formula>
    </cfRule>
    <cfRule type="expression" dxfId="532" priority="34">
      <formula>F25&lt;0</formula>
    </cfRule>
  </conditionalFormatting>
  <conditionalFormatting sqref="F30">
    <cfRule type="expression" dxfId="531" priority="31">
      <formula>F30&gt;0</formula>
    </cfRule>
    <cfRule type="expression" dxfId="530" priority="32">
      <formula>F30&lt;0</formula>
    </cfRule>
  </conditionalFormatting>
  <conditionalFormatting sqref="F31">
    <cfRule type="expression" dxfId="529" priority="29">
      <formula>F31&gt;0</formula>
    </cfRule>
    <cfRule type="expression" dxfId="528" priority="30">
      <formula>F31&lt;0</formula>
    </cfRule>
  </conditionalFormatting>
  <conditionalFormatting sqref="F32:F34">
    <cfRule type="expression" dxfId="527" priority="27">
      <formula>F32&gt;0</formula>
    </cfRule>
    <cfRule type="expression" dxfId="526" priority="28">
      <formula>F32&lt;0</formula>
    </cfRule>
  </conditionalFormatting>
  <conditionalFormatting sqref="H25:H29">
    <cfRule type="expression" dxfId="525" priority="25">
      <formula>H25&gt;0</formula>
    </cfRule>
    <cfRule type="expression" dxfId="524" priority="26">
      <formula>H25&lt;0</formula>
    </cfRule>
  </conditionalFormatting>
  <conditionalFormatting sqref="H30">
    <cfRule type="expression" dxfId="523" priority="23">
      <formula>H30&gt;0</formula>
    </cfRule>
    <cfRule type="expression" dxfId="522" priority="24">
      <formula>H30&lt;0</formula>
    </cfRule>
  </conditionalFormatting>
  <conditionalFormatting sqref="H31">
    <cfRule type="expression" dxfId="521" priority="21">
      <formula>H31&gt;0</formula>
    </cfRule>
    <cfRule type="expression" dxfId="520" priority="22">
      <formula>H31&lt;0</formula>
    </cfRule>
  </conditionalFormatting>
  <conditionalFormatting sqref="H32:H34">
    <cfRule type="expression" dxfId="519" priority="19">
      <formula>H32&gt;0</formula>
    </cfRule>
    <cfRule type="expression" dxfId="518" priority="20">
      <formula>H32&lt;0</formula>
    </cfRule>
  </conditionalFormatting>
  <conditionalFormatting sqref="F35">
    <cfRule type="expression" dxfId="517" priority="17">
      <formula>F35&gt;0</formula>
    </cfRule>
    <cfRule type="expression" dxfId="516" priority="18">
      <formula>F35&lt;0</formula>
    </cfRule>
  </conditionalFormatting>
  <conditionalFormatting sqref="H35">
    <cfRule type="expression" dxfId="515" priority="15">
      <formula>H35&gt;0</formula>
    </cfRule>
    <cfRule type="expression" dxfId="514" priority="16">
      <formula>H35&lt;0</formula>
    </cfRule>
  </conditionalFormatting>
  <conditionalFormatting sqref="F36">
    <cfRule type="expression" dxfId="513" priority="13">
      <formula>F36&gt;0</formula>
    </cfRule>
    <cfRule type="expression" dxfId="512" priority="14">
      <formula>F36&lt;0</formula>
    </cfRule>
  </conditionalFormatting>
  <conditionalFormatting sqref="H36">
    <cfRule type="expression" dxfId="511" priority="11">
      <formula>H36&gt;0</formula>
    </cfRule>
    <cfRule type="expression" dxfId="510" priority="12">
      <formula>H36&lt;0</formula>
    </cfRule>
  </conditionalFormatting>
  <conditionalFormatting sqref="H23:H24">
    <cfRule type="expression" dxfId="509" priority="5">
      <formula>H23&gt;0</formula>
    </cfRule>
    <cfRule type="expression" dxfId="508" priority="6">
      <formula>H23&lt;0</formula>
    </cfRule>
  </conditionalFormatting>
  <conditionalFormatting sqref="F23:F24">
    <cfRule type="expression" dxfId="507" priority="7">
      <formula>F23&gt;0</formula>
    </cfRule>
    <cfRule type="expression" dxfId="506" priority="8">
      <formula>F23&lt;0</formula>
    </cfRule>
  </conditionalFormatting>
  <conditionalFormatting sqref="Q7">
    <cfRule type="expression" dxfId="505" priority="3">
      <formula>Q7&gt;0</formula>
    </cfRule>
    <cfRule type="expression" dxfId="504" priority="4">
      <formula>Q7&lt;0</formula>
    </cfRule>
  </conditionalFormatting>
  <conditionalFormatting sqref="Q8">
    <cfRule type="expression" dxfId="503" priority="1">
      <formula>Q8&gt;0</formula>
    </cfRule>
    <cfRule type="expression" dxfId="50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550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52.15</v>
      </c>
      <c r="R4" s="499">
        <v>-5.7000000000000002E-3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6258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713.6800000000012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-491.19999999999982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-7.2778996029158993E-2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359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374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374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409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426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456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374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501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513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57.365000000000002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56.843500000000006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56.322000000000003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55.8005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55.279000000000003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54.7575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54.235999999999997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53.714500000000001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53.192999999999998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52.671500000000002</v>
      </c>
      <c r="R49" s="82"/>
      <c r="T49" s="86" t="s">
        <v>104</v>
      </c>
      <c r="U49" s="88" t="s">
        <v>351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52.15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51.628499999999995</v>
      </c>
      <c r="R51" s="82"/>
      <c r="T51" s="86" t="s">
        <v>105</v>
      </c>
      <c r="U51" s="87" t="s">
        <v>721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51.106999999999999</v>
      </c>
      <c r="R52" s="82"/>
      <c r="T52" s="86" t="s">
        <v>106</v>
      </c>
      <c r="U52" s="87" t="s">
        <v>512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50.585499999999996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50.064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49.542499999999997</v>
      </c>
      <c r="R55" s="82"/>
      <c r="T55" s="86" t="s">
        <v>108</v>
      </c>
      <c r="U55" s="87" t="s">
        <v>722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49.020999999999994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48.499500000000005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47.978000000000002</v>
      </c>
      <c r="R58" s="82"/>
      <c r="T58" s="86" t="s">
        <v>109</v>
      </c>
      <c r="U58" s="87" t="s">
        <v>614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47.456499999999998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46.935000000000002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501" priority="61">
      <formula>F61&gt;0</formula>
    </cfRule>
    <cfRule type="expression" dxfId="500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99" priority="53">
      <formula>F64&gt;0</formula>
    </cfRule>
    <cfRule type="expression" dxfId="498" priority="54">
      <formula>F64&lt;0</formula>
    </cfRule>
  </conditionalFormatting>
  <conditionalFormatting sqref="F64:F92 F99:F101 F108:F119">
    <cfRule type="expression" dxfId="497" priority="55">
      <formula>F64&gt;0</formula>
    </cfRule>
    <cfRule type="expression" dxfId="496" priority="56">
      <formula>F64&lt;0</formula>
    </cfRule>
  </conditionalFormatting>
  <conditionalFormatting sqref="H61:H92 H99:H101 H108:H119">
    <cfRule type="expression" dxfId="495" priority="51">
      <formula>H61&gt;0</formula>
    </cfRule>
    <cfRule type="expression" dxfId="494" priority="52">
      <formula>H61&lt;0</formula>
    </cfRule>
  </conditionalFormatting>
  <conditionalFormatting sqref="F57:F60">
    <cfRule type="expression" dxfId="493" priority="37">
      <formula>F57&gt;0</formula>
    </cfRule>
    <cfRule type="expression" dxfId="492" priority="38">
      <formula>F57&lt;0</formula>
    </cfRule>
  </conditionalFormatting>
  <conditionalFormatting sqref="H57:H60">
    <cfRule type="expression" dxfId="491" priority="35">
      <formula>H57&gt;0</formula>
    </cfRule>
    <cfRule type="expression" dxfId="490" priority="36">
      <formula>H57&lt;0</formula>
    </cfRule>
  </conditionalFormatting>
  <conditionalFormatting sqref="Q8">
    <cfRule type="expression" dxfId="489" priority="31">
      <formula>Q8&gt;0</formula>
    </cfRule>
    <cfRule type="expression" dxfId="488" priority="32">
      <formula>Q8&lt;0</formula>
    </cfRule>
  </conditionalFormatting>
  <conditionalFormatting sqref="Q7">
    <cfRule type="expression" dxfId="487" priority="33">
      <formula>Q7&gt;0</formula>
    </cfRule>
    <cfRule type="expression" dxfId="486" priority="34">
      <formula>Q7&lt;0</formula>
    </cfRule>
  </conditionalFormatting>
  <conditionalFormatting sqref="F93:F98">
    <cfRule type="expression" dxfId="485" priority="27">
      <formula>F93&gt;0</formula>
    </cfRule>
    <cfRule type="expression" dxfId="484" priority="28">
      <formula>F93&lt;0</formula>
    </cfRule>
  </conditionalFormatting>
  <conditionalFormatting sqref="F93:F98">
    <cfRule type="expression" dxfId="483" priority="29">
      <formula>F93&gt;0</formula>
    </cfRule>
    <cfRule type="expression" dxfId="482" priority="30">
      <formula>F93&lt;0</formula>
    </cfRule>
  </conditionalFormatting>
  <conditionalFormatting sqref="H93:H98">
    <cfRule type="expression" dxfId="481" priority="25">
      <formula>H93&gt;0</formula>
    </cfRule>
    <cfRule type="expression" dxfId="480" priority="26">
      <formula>H93&lt;0</formula>
    </cfRule>
  </conditionalFormatting>
  <conditionalFormatting sqref="M122">
    <cfRule type="expression" dxfId="479" priority="21">
      <formula>M122&gt;0</formula>
    </cfRule>
    <cfRule type="expression" dxfId="478" priority="22">
      <formula>M122&lt;0</formula>
    </cfRule>
  </conditionalFormatting>
  <conditionalFormatting sqref="M122">
    <cfRule type="expression" dxfId="477" priority="23">
      <formula>M122&gt;0</formula>
    </cfRule>
    <cfRule type="expression" dxfId="476" priority="24">
      <formula>M122&lt;0</formula>
    </cfRule>
  </conditionalFormatting>
  <conditionalFormatting sqref="F103:F107">
    <cfRule type="expression" dxfId="475" priority="19">
      <formula>F103&gt;0</formula>
    </cfRule>
    <cfRule type="expression" dxfId="474" priority="20">
      <formula>F103&lt;0</formula>
    </cfRule>
  </conditionalFormatting>
  <conditionalFormatting sqref="H103:H107">
    <cfRule type="expression" dxfId="473" priority="17">
      <formula>H103&gt;0</formula>
    </cfRule>
    <cfRule type="expression" dxfId="472" priority="18">
      <formula>H103&lt;0</formula>
    </cfRule>
  </conditionalFormatting>
  <conditionalFormatting sqref="F24:F51">
    <cfRule type="expression" dxfId="471" priority="9">
      <formula>F24&gt;0</formula>
    </cfRule>
    <cfRule type="expression" dxfId="470" priority="10">
      <formula>F24&lt;0</formula>
    </cfRule>
  </conditionalFormatting>
  <conditionalFormatting sqref="F24:F51">
    <cfRule type="expression" dxfId="469" priority="11">
      <formula>F24&gt;0</formula>
    </cfRule>
    <cfRule type="expression" dxfId="468" priority="12">
      <formula>F24&lt;0</formula>
    </cfRule>
  </conditionalFormatting>
  <conditionalFormatting sqref="H24:H51">
    <cfRule type="expression" dxfId="467" priority="7">
      <formula>H24&gt;0</formula>
    </cfRule>
    <cfRule type="expression" dxfId="466" priority="8">
      <formula>H24&lt;0</formula>
    </cfRule>
  </conditionalFormatting>
  <conditionalFormatting sqref="J34">
    <cfRule type="expression" dxfId="465" priority="5">
      <formula>J34&gt;0</formula>
    </cfRule>
    <cfRule type="expression" dxfId="464" priority="6">
      <formula>J34&lt;0</formula>
    </cfRule>
  </conditionalFormatting>
  <conditionalFormatting sqref="J35">
    <cfRule type="expression" dxfId="463" priority="3">
      <formula>J35&gt;0</formula>
    </cfRule>
    <cfRule type="expression" dxfId="462" priority="4">
      <formula>J35&lt;0</formula>
    </cfRule>
  </conditionalFormatting>
  <conditionalFormatting sqref="J36:J47">
    <cfRule type="expression" dxfId="461" priority="1">
      <formula>J36&gt;0</formula>
    </cfRule>
    <cfRule type="expression" dxfId="460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65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31.3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31.3</v>
      </c>
      <c r="R4" s="499">
        <v>-1.4500000000000001E-2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34.430000000000007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34.117000000000004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33.804000000000002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33.491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33.178000000000004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32.865000000000002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32.552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32.239000000000004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31.926000000000002</v>
      </c>
      <c r="R48" s="82"/>
      <c r="T48" s="86" t="s">
        <v>105</v>
      </c>
      <c r="U48" s="87" t="s">
        <v>723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31.613</v>
      </c>
      <c r="R49" s="82"/>
      <c r="T49" s="86" t="s">
        <v>106</v>
      </c>
      <c r="U49" s="87" t="s">
        <v>455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31.3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30.987000000000002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30.673999999999999</v>
      </c>
      <c r="R52" s="82"/>
      <c r="T52" s="86" t="s">
        <v>108</v>
      </c>
      <c r="U52" s="87" t="s">
        <v>724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30.361000000000001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30.047999999999998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29.734999999999999</v>
      </c>
      <c r="R55" s="82"/>
      <c r="T55" s="86" t="s">
        <v>109</v>
      </c>
      <c r="U55" s="87" t="s">
        <v>567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29.422000000000001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29.109000000000002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28.796000000000003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28.483000000000001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28.17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59" priority="66">
      <formula>F22&gt;0</formula>
    </cfRule>
    <cfRule type="expression" dxfId="458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57" priority="53">
      <formula>F41&gt;0</formula>
    </cfRule>
    <cfRule type="expression" dxfId="456" priority="54">
      <formula>F41&lt;0</formula>
    </cfRule>
  </conditionalFormatting>
  <conditionalFormatting sqref="F41">
    <cfRule type="expression" dxfId="455" priority="57">
      <formula>F41&gt;0</formula>
    </cfRule>
    <cfRule type="expression" dxfId="454" priority="58">
      <formula>F41&lt;0</formula>
    </cfRule>
  </conditionalFormatting>
  <conditionalFormatting sqref="H41">
    <cfRule type="expression" dxfId="453" priority="35">
      <formula>H41&gt;0</formula>
    </cfRule>
    <cfRule type="expression" dxfId="452" priority="36">
      <formula>H41&lt;0</formula>
    </cfRule>
  </conditionalFormatting>
  <conditionalFormatting sqref="F89:F95">
    <cfRule type="expression" dxfId="451" priority="29">
      <formula>F89&gt;0</formula>
    </cfRule>
    <cfRule type="expression" dxfId="450" priority="30">
      <formula>F89&lt;0</formula>
    </cfRule>
  </conditionalFormatting>
  <conditionalFormatting sqref="F96:F110">
    <cfRule type="expression" dxfId="449" priority="25">
      <formula>F96&gt;0</formula>
    </cfRule>
    <cfRule type="expression" dxfId="448" priority="26">
      <formula>F96&lt;0</formula>
    </cfRule>
  </conditionalFormatting>
  <conditionalFormatting sqref="F96:F110">
    <cfRule type="expression" dxfId="447" priority="27">
      <formula>F96&gt;0</formula>
    </cfRule>
    <cfRule type="expression" dxfId="446" priority="28">
      <formula>F96&lt;0</formula>
    </cfRule>
  </conditionalFormatting>
  <conditionalFormatting sqref="H89:H100">
    <cfRule type="expression" dxfId="445" priority="23">
      <formula>H89&gt;0</formula>
    </cfRule>
    <cfRule type="expression" dxfId="444" priority="24">
      <formula>H89&lt;0</formula>
    </cfRule>
  </conditionalFormatting>
  <conditionalFormatting sqref="H101">
    <cfRule type="expression" dxfId="443" priority="21">
      <formula>H101&gt;0</formula>
    </cfRule>
    <cfRule type="expression" dxfId="442" priority="22">
      <formula>H101&lt;0</formula>
    </cfRule>
  </conditionalFormatting>
  <conditionalFormatting sqref="F111:F116">
    <cfRule type="expression" dxfId="441" priority="19">
      <formula>F111&gt;0</formula>
    </cfRule>
    <cfRule type="expression" dxfId="440" priority="20">
      <formula>F111&lt;0</formula>
    </cfRule>
  </conditionalFormatting>
  <conditionalFormatting sqref="H103:H116">
    <cfRule type="expression" dxfId="439" priority="17">
      <formula>H103&gt;0</formula>
    </cfRule>
    <cfRule type="expression" dxfId="438" priority="18">
      <formula>H103&lt;0</formula>
    </cfRule>
  </conditionalFormatting>
  <conditionalFormatting sqref="H102">
    <cfRule type="expression" dxfId="437" priority="15">
      <formula>H102&gt;0</formula>
    </cfRule>
    <cfRule type="expression" dxfId="436" priority="16">
      <formula>H102&lt;0</formula>
    </cfRule>
  </conditionalFormatting>
  <conditionalFormatting sqref="M42">
    <cfRule type="expression" dxfId="435" priority="13">
      <formula>M42&gt;0</formula>
    </cfRule>
    <cfRule type="expression" dxfId="434" priority="14">
      <formula>M42&lt;0</formula>
    </cfRule>
  </conditionalFormatting>
  <conditionalFormatting sqref="Q7">
    <cfRule type="expression" dxfId="433" priority="9">
      <formula>Q7&gt;0</formula>
    </cfRule>
    <cfRule type="expression" dxfId="432" priority="10">
      <formula>Q7&lt;0</formula>
    </cfRule>
  </conditionalFormatting>
  <conditionalFormatting sqref="Q8">
    <cfRule type="expression" dxfId="431" priority="7">
      <formula>Q8&gt;0</formula>
    </cfRule>
    <cfRule type="expression" dxfId="430" priority="8">
      <formula>Q8&lt;0</formula>
    </cfRule>
  </conditionalFormatting>
  <conditionalFormatting sqref="F117:F130 H117:H130">
    <cfRule type="expression" dxfId="429" priority="1">
      <formula>F117&gt;0</formula>
    </cfRule>
    <cfRule type="expression" dxfId="428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18.05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18.05</v>
      </c>
      <c r="R4" s="499">
        <v>-6.1000000000000004E-3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19.855000000000004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19.674500000000002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19.494000000000003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19.313500000000001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19.133000000000003</v>
      </c>
      <c r="Q49" s="2"/>
      <c r="T49" s="92" t="s">
        <v>122</v>
      </c>
      <c r="U49" s="87" t="s">
        <v>452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18.952500000000001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18.772000000000002</v>
      </c>
      <c r="Q51" s="2"/>
      <c r="T51" s="92" t="s">
        <v>105</v>
      </c>
      <c r="U51" s="87" t="s">
        <v>725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18.5915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18.411000000000001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18.230499999999999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18.05</v>
      </c>
      <c r="Q55" s="2"/>
      <c r="T55" s="92" t="s">
        <v>108</v>
      </c>
      <c r="U55" s="87" t="s">
        <v>726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17.869500000000002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17.689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17.508500000000002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17.327999999999999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17.147500000000001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16.966999999999999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16.7865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16.606000000000002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16.4255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16.245000000000001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427" priority="27">
      <formula>F27&gt;0</formula>
    </cfRule>
    <cfRule type="expression" dxfId="426" priority="28">
      <formula>F27&lt;0</formula>
    </cfRule>
  </conditionalFormatting>
  <conditionalFormatting sqref="F29:F33">
    <cfRule type="expression" dxfId="425" priority="23">
      <formula>F29&gt;0</formula>
    </cfRule>
    <cfRule type="expression" dxfId="424" priority="24">
      <formula>F29&lt;0</formula>
    </cfRule>
  </conditionalFormatting>
  <conditionalFormatting sqref="F29:F32">
    <cfRule type="expression" dxfId="423" priority="25">
      <formula>F29&gt;0</formula>
    </cfRule>
    <cfRule type="expression" dxfId="422" priority="26">
      <formula>F29&lt;0</formula>
    </cfRule>
  </conditionalFormatting>
  <conditionalFormatting sqref="H27:H33">
    <cfRule type="expression" dxfId="421" priority="21">
      <formula>H27&gt;0</formula>
    </cfRule>
    <cfRule type="expression" dxfId="420" priority="22">
      <formula>H27&lt;0</formula>
    </cfRule>
  </conditionalFormatting>
  <conditionalFormatting sqref="F34">
    <cfRule type="expression" dxfId="419" priority="19">
      <formula>F34&gt;0</formula>
    </cfRule>
    <cfRule type="expression" dxfId="418" priority="20">
      <formula>F34&lt;0</formula>
    </cfRule>
  </conditionalFormatting>
  <conditionalFormatting sqref="H34">
    <cfRule type="expression" dxfId="417" priority="17">
      <formula>H34&gt;0</formula>
    </cfRule>
    <cfRule type="expression" dxfId="416" priority="18">
      <formula>H34&lt;0</formula>
    </cfRule>
  </conditionalFormatting>
  <conditionalFormatting sqref="F36:F43">
    <cfRule type="expression" dxfId="415" priority="15">
      <formula>F36&gt;0</formula>
    </cfRule>
    <cfRule type="expression" dxfId="414" priority="16">
      <formula>F36&lt;0</formula>
    </cfRule>
  </conditionalFormatting>
  <conditionalFormatting sqref="H36:H43">
    <cfRule type="expression" dxfId="413" priority="13">
      <formula>H36&gt;0</formula>
    </cfRule>
    <cfRule type="expression" dxfId="412" priority="14">
      <formula>H36&lt;0</formula>
    </cfRule>
  </conditionalFormatting>
  <conditionalFormatting sqref="F35">
    <cfRule type="expression" dxfId="411" priority="11">
      <formula>F35&gt;0</formula>
    </cfRule>
    <cfRule type="expression" dxfId="410" priority="12">
      <formula>F35&lt;0</formula>
    </cfRule>
  </conditionalFormatting>
  <conditionalFormatting sqref="H35">
    <cfRule type="expression" dxfId="409" priority="9">
      <formula>H35&gt;0</formula>
    </cfRule>
    <cfRule type="expression" dxfId="408" priority="10">
      <formula>H35&lt;0</formula>
    </cfRule>
  </conditionalFormatting>
  <conditionalFormatting sqref="F22:F26">
    <cfRule type="expression" dxfId="407" priority="7">
      <formula>F22&gt;0</formula>
    </cfRule>
    <cfRule type="expression" dxfId="406" priority="8">
      <formula>F22&lt;0</formula>
    </cfRule>
  </conditionalFormatting>
  <conditionalFormatting sqref="H22:H26">
    <cfRule type="expression" dxfId="405" priority="5">
      <formula>H22&gt;0</formula>
    </cfRule>
    <cfRule type="expression" dxfId="404" priority="6">
      <formula>H22&lt;0</formula>
    </cfRule>
  </conditionalFormatting>
  <conditionalFormatting sqref="Q8">
    <cfRule type="expression" dxfId="403" priority="1">
      <formula>Q8&gt;0</formula>
    </cfRule>
    <cfRule type="expression" dxfId="402" priority="2">
      <formula>Q8&lt;0</formula>
    </cfRule>
  </conditionalFormatting>
  <conditionalFormatting sqref="Q7">
    <cfRule type="expression" dxfId="401" priority="3">
      <formula>Q7&gt;0</formula>
    </cfRule>
    <cfRule type="expression" dxfId="40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/>
      <c r="X2" s="10"/>
      <c r="Y2" s="10"/>
      <c r="Z2" s="10"/>
      <c r="AA2" s="10"/>
      <c r="AB2" s="94"/>
      <c r="AC2" s="10"/>
      <c r="AD2" s="2"/>
      <c r="AE2" s="137"/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545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/>
      <c r="X3" s="10"/>
      <c r="Y3" s="10"/>
      <c r="Z3" s="10"/>
      <c r="AA3" s="10"/>
      <c r="AB3" s="94"/>
      <c r="AC3" s="10"/>
      <c r="AD3" s="2"/>
      <c r="AE3" s="137"/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26.6</v>
      </c>
      <c r="R4" s="520">
        <v>-1.77E-2</v>
      </c>
      <c r="T4" s="162">
        <v>42633</v>
      </c>
      <c r="U4" s="1" t="s">
        <v>281</v>
      </c>
      <c r="W4" s="132"/>
      <c r="X4" s="10"/>
      <c r="Y4" s="10"/>
      <c r="Z4" s="10"/>
      <c r="AA4" s="10"/>
      <c r="AB4" s="94"/>
      <c r="AC4" s="10"/>
      <c r="AD4" s="2"/>
      <c r="AE4" s="137"/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6650</v>
      </c>
      <c r="W5" s="132"/>
      <c r="X5" s="10"/>
      <c r="Y5" s="10"/>
      <c r="Z5" s="10"/>
      <c r="AA5" s="10"/>
      <c r="AB5" s="94"/>
      <c r="AC5" s="10"/>
      <c r="AD5" s="2"/>
      <c r="AE5" s="137"/>
    </row>
    <row r="6" spans="1:31" x14ac:dyDescent="0.25">
      <c r="B6" s="501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488</v>
      </c>
      <c r="W6" s="132"/>
      <c r="X6" s="10"/>
      <c r="Y6" s="10"/>
      <c r="Z6" s="10"/>
      <c r="AA6" s="10"/>
      <c r="AB6" s="94"/>
      <c r="AC6" s="10"/>
      <c r="AD6" s="2"/>
      <c r="AE6" s="137"/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1819.849999999994</v>
      </c>
      <c r="R7">
        <v>150</v>
      </c>
      <c r="T7" t="s">
        <v>487</v>
      </c>
      <c r="W7" s="132"/>
      <c r="X7" s="10"/>
      <c r="Y7" s="10"/>
      <c r="Z7" s="10"/>
      <c r="AA7" s="10"/>
      <c r="AB7" s="94"/>
      <c r="AC7" s="10"/>
      <c r="AD7" s="2"/>
      <c r="AE7" s="137"/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-1490.62</v>
      </c>
      <c r="T8" t="s">
        <v>489</v>
      </c>
      <c r="W8" s="132"/>
      <c r="X8" s="10"/>
      <c r="Y8" s="10"/>
      <c r="Z8" s="10"/>
      <c r="AA8" s="10"/>
      <c r="AB8" s="94"/>
      <c r="AC8" s="10"/>
      <c r="AD8" s="2"/>
      <c r="AE8" s="137"/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-0.18310890325306917</v>
      </c>
      <c r="W9" s="132"/>
      <c r="X9" s="10"/>
      <c r="Y9" s="10"/>
      <c r="Z9" s="10"/>
      <c r="AA9" s="10"/>
      <c r="AB9" s="94"/>
      <c r="AC9" s="10"/>
      <c r="AD9" s="2"/>
      <c r="AE9" s="137"/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/>
      <c r="X10" s="10"/>
      <c r="Y10" s="10"/>
      <c r="Z10" s="10"/>
      <c r="AA10" s="10"/>
      <c r="AB10" s="94"/>
      <c r="AC10" s="10"/>
      <c r="AD10" s="2"/>
      <c r="AE10" s="137"/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/>
      <c r="X11" s="10"/>
      <c r="Y11" s="10"/>
      <c r="Z11" s="10"/>
      <c r="AA11" s="10"/>
      <c r="AB11" s="94"/>
      <c r="AC11" s="10"/>
      <c r="AD11" s="2"/>
      <c r="AE11" s="137"/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/>
      <c r="X12" s="10"/>
      <c r="Y12" s="10"/>
      <c r="Z12" s="10"/>
      <c r="AA12" s="10"/>
      <c r="AB12" s="94"/>
      <c r="AC12" s="10"/>
      <c r="AD12" s="2"/>
      <c r="AE12" s="137"/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/>
      <c r="X13" s="10"/>
      <c r="Y13" s="10"/>
      <c r="Z13" s="10"/>
      <c r="AA13" s="10"/>
      <c r="AB13" s="94"/>
      <c r="AC13" s="10"/>
      <c r="AD13" s="2"/>
      <c r="AE13" s="137"/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/>
      <c r="X14" s="10"/>
      <c r="Y14" s="10"/>
      <c r="Z14" s="10"/>
      <c r="AA14" s="10"/>
      <c r="AB14" s="94"/>
      <c r="AC14" s="10"/>
      <c r="AD14" s="2"/>
      <c r="AE14" s="137"/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/>
      <c r="X15" s="10"/>
      <c r="Y15" s="10"/>
      <c r="Z15" s="10"/>
      <c r="AA15" s="10"/>
      <c r="AB15" s="94"/>
      <c r="AC15" s="10"/>
      <c r="AD15" s="2"/>
      <c r="AE15" s="137"/>
    </row>
    <row r="16" spans="1:31" x14ac:dyDescent="0.25">
      <c r="G16" s="30"/>
      <c r="H16" s="71"/>
      <c r="W16" s="132"/>
      <c r="X16" s="10"/>
      <c r="Y16" s="10"/>
      <c r="Z16" s="10"/>
      <c r="AA16" s="10"/>
      <c r="AB16" s="94"/>
      <c r="AC16" s="10"/>
      <c r="AD16" s="2"/>
      <c r="AE16" s="137"/>
    </row>
    <row r="17" spans="1:31" x14ac:dyDescent="0.25">
      <c r="G17" s="30"/>
      <c r="W17" s="132"/>
      <c r="X17" s="10"/>
      <c r="Y17" s="10"/>
      <c r="Z17" s="10"/>
      <c r="AA17" s="10"/>
      <c r="AB17" s="94"/>
      <c r="AC17" s="10"/>
      <c r="AD17" s="2"/>
      <c r="AE17" s="137"/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/>
      <c r="X18" s="10"/>
      <c r="Y18" s="10"/>
      <c r="Z18" s="10"/>
      <c r="AA18" s="10"/>
      <c r="AB18" s="94"/>
      <c r="AC18" s="10"/>
      <c r="AD18" s="2"/>
      <c r="AE18" s="137"/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/>
      <c r="X19" s="10"/>
      <c r="Y19" s="10"/>
      <c r="Z19" s="10"/>
      <c r="AA19" s="10"/>
      <c r="AB19" s="94"/>
      <c r="AC19" s="10"/>
      <c r="AD19" s="2"/>
      <c r="AE19" s="137"/>
    </row>
    <row r="20" spans="1:31" x14ac:dyDescent="0.25">
      <c r="W20" s="132"/>
      <c r="X20" s="10"/>
      <c r="Y20" s="10"/>
      <c r="Z20" s="10"/>
      <c r="AA20" s="10"/>
      <c r="AB20" s="94"/>
      <c r="AC20" s="10"/>
      <c r="AD20" s="2"/>
      <c r="AE20" s="137"/>
    </row>
    <row r="21" spans="1:31" x14ac:dyDescent="0.25">
      <c r="W21" s="132"/>
      <c r="X21" s="10"/>
      <c r="Y21" s="10"/>
      <c r="Z21" s="10"/>
      <c r="AA21" s="10"/>
      <c r="AB21" s="94"/>
      <c r="AC21" s="10"/>
      <c r="AD21" s="2"/>
      <c r="AE21" s="137"/>
    </row>
    <row r="22" spans="1:31" x14ac:dyDescent="0.25">
      <c r="W22" s="132"/>
      <c r="X22" s="10"/>
      <c r="Y22" s="10"/>
      <c r="Z22" s="10"/>
      <c r="AA22" s="10"/>
      <c r="AB22" s="94"/>
      <c r="AC22" s="10"/>
      <c r="AD22" s="2"/>
      <c r="AE22" s="137"/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559</v>
      </c>
      <c r="W23" s="132"/>
      <c r="X23" s="10"/>
      <c r="Y23" s="10"/>
      <c r="Z23" s="10"/>
      <c r="AA23" s="10"/>
      <c r="AB23" s="94"/>
      <c r="AC23" s="10"/>
      <c r="AD23" s="2"/>
      <c r="AE23" s="137"/>
    </row>
    <row r="24" spans="1:31" x14ac:dyDescent="0.25">
      <c r="A24" t="s">
        <v>361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1">C24*(E24-D24)</f>
        <v>62.000000000000455</v>
      </c>
      <c r="G24" s="40">
        <f t="shared" ref="G24:G29" si="2">D24*C24</f>
        <v>3358</v>
      </c>
      <c r="H24" s="230">
        <f t="shared" ref="H24:H29" si="3">(E24-D24)/D24</f>
        <v>1.8463371054199065E-2</v>
      </c>
      <c r="I24" s="40"/>
      <c r="J24" s="40"/>
      <c r="W24" s="132"/>
      <c r="X24" s="10"/>
      <c r="Y24" s="10"/>
      <c r="Z24" s="10"/>
      <c r="AA24" s="10"/>
      <c r="AB24" s="94"/>
      <c r="AC24" s="10"/>
      <c r="AD24" s="2"/>
      <c r="AE24" s="137"/>
    </row>
    <row r="25" spans="1:31" x14ac:dyDescent="0.25">
      <c r="A25" t="s">
        <v>361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1"/>
        <v>296.00000000000011</v>
      </c>
      <c r="G25" s="40">
        <f t="shared" si="2"/>
        <v>3358</v>
      </c>
      <c r="H25" s="230">
        <f t="shared" si="3"/>
        <v>8.8147706968433617E-2</v>
      </c>
      <c r="I25" s="40"/>
      <c r="J25" s="40"/>
      <c r="W25" s="132"/>
      <c r="X25" s="10"/>
      <c r="Y25" s="10"/>
      <c r="Z25" s="10"/>
      <c r="AA25" s="10"/>
      <c r="AB25" s="94"/>
      <c r="AC25" s="10"/>
      <c r="AD25" s="2"/>
      <c r="AE25" s="137"/>
    </row>
    <row r="26" spans="1:31" x14ac:dyDescent="0.25">
      <c r="A26" t="s">
        <v>458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1"/>
        <v>108.49499999999921</v>
      </c>
      <c r="G26" s="40">
        <f t="shared" si="2"/>
        <v>5090.5050000000001</v>
      </c>
      <c r="H26" s="230">
        <f t="shared" si="3"/>
        <v>2.1313209593154157E-2</v>
      </c>
      <c r="I26" s="40"/>
      <c r="J26" s="40"/>
      <c r="W26" s="132"/>
      <c r="X26" s="10"/>
      <c r="Y26" s="10"/>
      <c r="Z26" s="10"/>
      <c r="AA26" s="10"/>
      <c r="AB26" s="94"/>
      <c r="AC26" s="10"/>
      <c r="AD26" s="2"/>
      <c r="AE26" s="137"/>
    </row>
    <row r="27" spans="1:31" x14ac:dyDescent="0.25">
      <c r="A27" t="s">
        <v>473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1"/>
        <v>-108.5000000000008</v>
      </c>
      <c r="G27" s="40">
        <f t="shared" si="2"/>
        <v>6752.5000000000009</v>
      </c>
      <c r="H27" s="230">
        <f t="shared" si="3"/>
        <v>-1.6068122917438102E-2</v>
      </c>
      <c r="I27" s="40"/>
      <c r="J27" s="40"/>
      <c r="W27" s="132"/>
      <c r="X27" s="10"/>
      <c r="Y27" s="10"/>
      <c r="Z27" s="10"/>
      <c r="AA27" s="10"/>
      <c r="AB27" s="94"/>
      <c r="AC27" s="10"/>
      <c r="AD27" s="2"/>
      <c r="AE27" s="137"/>
    </row>
    <row r="28" spans="1:31" x14ac:dyDescent="0.25">
      <c r="A28" t="s">
        <v>478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1"/>
        <v>-381.49999999999909</v>
      </c>
      <c r="G28" s="40">
        <f t="shared" si="2"/>
        <v>8336.5</v>
      </c>
      <c r="H28" s="230">
        <f t="shared" si="3"/>
        <v>-4.5762610208120807E-2</v>
      </c>
      <c r="I28" s="40"/>
      <c r="J28" s="40"/>
      <c r="W28" s="132"/>
      <c r="X28" s="10"/>
      <c r="Y28" s="10"/>
      <c r="Z28" s="10"/>
      <c r="AA28" s="10"/>
      <c r="AB28" s="94"/>
      <c r="AC28" s="10"/>
      <c r="AD28" s="2"/>
      <c r="AE28" s="137"/>
    </row>
    <row r="29" spans="1:31" x14ac:dyDescent="0.25">
      <c r="A29" t="s">
        <v>384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1"/>
        <v>-548.99999999999955</v>
      </c>
      <c r="G29" s="40">
        <f t="shared" si="2"/>
        <v>8336.5</v>
      </c>
      <c r="H29" s="230">
        <f t="shared" si="3"/>
        <v>-6.5854975109458355E-2</v>
      </c>
      <c r="I29" s="40"/>
      <c r="J29" s="40"/>
      <c r="W29" s="132"/>
      <c r="X29" s="10"/>
      <c r="Y29" s="10"/>
      <c r="Z29" s="10"/>
      <c r="AA29" s="10"/>
      <c r="AB29" s="94"/>
      <c r="AC29" s="10"/>
      <c r="AD29" s="2"/>
      <c r="AE29" s="137"/>
    </row>
    <row r="30" spans="1:31" x14ac:dyDescent="0.25">
      <c r="A30" t="s">
        <v>500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4">C30*(E30-D30)</f>
        <v>-269.00000000000011</v>
      </c>
      <c r="G30" s="40">
        <f t="shared" ref="G30" si="5">D30*C30</f>
        <v>8306.5</v>
      </c>
      <c r="H30" s="230">
        <f t="shared" ref="H30" si="6">(E30-D30)/D30</f>
        <v>-3.2384277373141535E-2</v>
      </c>
      <c r="I30" s="40"/>
      <c r="J30" s="40"/>
      <c r="W30" s="132"/>
      <c r="X30" s="10"/>
      <c r="Y30" s="10"/>
      <c r="Z30" s="10"/>
      <c r="AA30" s="10"/>
      <c r="AB30" s="94"/>
      <c r="AC30" s="10"/>
      <c r="AD30" s="2"/>
      <c r="AE30" s="137"/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7">C31*(E31-D31)</f>
        <v>-1136.4999999999998</v>
      </c>
      <c r="G31" s="40">
        <f t="shared" ref="G31" si="8">D31*C31</f>
        <v>8306.5</v>
      </c>
      <c r="H31" s="230">
        <f t="shared" ref="H31" si="9">(E31-D31)/D31</f>
        <v>-0.13682056221031721</v>
      </c>
      <c r="I31" s="40"/>
      <c r="J31" s="40"/>
      <c r="W31" s="132"/>
      <c r="X31" s="10"/>
      <c r="Y31" s="10"/>
      <c r="Z31" s="10"/>
      <c r="AA31" s="10"/>
      <c r="AB31" s="94"/>
      <c r="AC31" s="10"/>
      <c r="AD31" s="2"/>
      <c r="AE31" s="137"/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0">C32*(E32-D32)</f>
        <v>-1095.9899999999998</v>
      </c>
      <c r="G32" s="40">
        <f t="shared" ref="G32" si="11">D32*C32</f>
        <v>11144.49</v>
      </c>
      <c r="H32" s="230">
        <f t="shared" ref="H32" si="12">(E32-D32)/D32</f>
        <v>-9.8343665793589455E-2</v>
      </c>
      <c r="I32" s="40"/>
      <c r="J32" s="40">
        <v>2214</v>
      </c>
      <c r="W32" s="132"/>
      <c r="X32" s="10"/>
      <c r="Y32" s="10"/>
      <c r="Z32" s="10"/>
      <c r="AA32" s="10"/>
      <c r="AB32" s="94"/>
      <c r="AC32" s="10"/>
      <c r="AD32" s="2"/>
      <c r="AE32" s="137"/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3">C33*(E33-D33)</f>
        <v>-884.05000000000018</v>
      </c>
      <c r="G33" s="40">
        <f t="shared" ref="G33" si="14">D33*C33</f>
        <v>8206.5499999999993</v>
      </c>
      <c r="H33" s="230">
        <f t="shared" ref="H33" si="15">(E33-D33)/D33</f>
        <v>-0.10772492703998637</v>
      </c>
      <c r="I33" s="40">
        <v>32.5</v>
      </c>
      <c r="J33" s="40">
        <v>2426</v>
      </c>
      <c r="W33" s="132"/>
      <c r="X33" s="10"/>
      <c r="Y33" s="10"/>
      <c r="Z33" s="10"/>
      <c r="AA33" s="10"/>
      <c r="AB33" s="94"/>
      <c r="AC33" s="10"/>
      <c r="AD33" s="2"/>
      <c r="AE33" s="137"/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6">C34*(E34-D34)</f>
        <v>-1095.4999999999995</v>
      </c>
      <c r="G34" s="40">
        <f t="shared" ref="G34" si="17">D34*C34</f>
        <v>11042.5</v>
      </c>
      <c r="H34" s="230">
        <f t="shared" ref="H34" si="18">(E34-D34)/D34</f>
        <v>-9.920760697305861E-2</v>
      </c>
      <c r="I34" s="40"/>
      <c r="J34" s="40">
        <v>2215</v>
      </c>
      <c r="W34" s="132"/>
      <c r="X34" s="10"/>
      <c r="Y34" s="10"/>
      <c r="Z34" s="10"/>
      <c r="AA34" s="10"/>
      <c r="AB34" s="94"/>
      <c r="AC34" s="10"/>
      <c r="AD34" s="2"/>
      <c r="AE34" s="137"/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19">C35*(E35-D35)</f>
        <v>-833.12499999999989</v>
      </c>
      <c r="G35" s="40">
        <f t="shared" ref="G35" si="20">D35*C35</f>
        <v>8140.625</v>
      </c>
      <c r="H35" s="230">
        <f t="shared" ref="H35" si="21">(E35-D35)/D35</f>
        <v>-0.10234165067178501</v>
      </c>
      <c r="I35" s="40"/>
      <c r="J35" s="40">
        <v>2477</v>
      </c>
      <c r="W35" s="132"/>
      <c r="X35" s="10"/>
      <c r="Y35" s="10"/>
      <c r="Z35" s="10"/>
      <c r="AA35" s="10"/>
      <c r="AB35" s="94"/>
      <c r="AC35" s="10"/>
      <c r="AD35" s="2"/>
      <c r="AE35" s="137"/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:F37" si="22">C36*(E36-D36)</f>
        <v>-728.12500000000034</v>
      </c>
      <c r="G36" s="40">
        <f t="shared" ref="G36:G37" si="23">D36*C36</f>
        <v>8140.625</v>
      </c>
      <c r="H36" s="230">
        <f t="shared" ref="H36:H37" si="24">(E36-D36)/D36</f>
        <v>-8.9443378119001965E-2</v>
      </c>
      <c r="I36" s="40">
        <v>32.5</v>
      </c>
      <c r="J36" s="40">
        <v>2582</v>
      </c>
      <c r="W36" s="132"/>
      <c r="X36" s="10"/>
      <c r="Y36" s="10"/>
      <c r="Z36" s="10"/>
      <c r="AA36" s="10"/>
      <c r="AB36" s="94"/>
      <c r="AC36" s="10"/>
      <c r="AD36" s="2"/>
      <c r="AE36" s="137"/>
    </row>
    <row r="37" spans="1:31" x14ac:dyDescent="0.25">
      <c r="A37">
        <v>150</v>
      </c>
      <c r="B37" s="156">
        <v>42843</v>
      </c>
      <c r="C37" s="10">
        <v>250</v>
      </c>
      <c r="D37" s="40">
        <v>32.5625</v>
      </c>
      <c r="E37" s="40">
        <v>27.08</v>
      </c>
      <c r="F37" s="40">
        <f t="shared" si="22"/>
        <v>-1370.6250000000005</v>
      </c>
      <c r="G37" s="40">
        <f t="shared" si="23"/>
        <v>8140.625</v>
      </c>
      <c r="H37" s="230">
        <f t="shared" si="24"/>
        <v>-0.1683685220729367</v>
      </c>
      <c r="I37" s="40"/>
      <c r="J37" s="40">
        <v>1940</v>
      </c>
      <c r="W37" s="132"/>
      <c r="X37" s="10"/>
      <c r="Y37" s="10"/>
      <c r="Z37" s="10"/>
      <c r="AA37" s="10"/>
      <c r="AB37" s="94"/>
      <c r="AC37" s="10"/>
      <c r="AD37" s="2"/>
      <c r="AE37" s="137"/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/>
      <c r="X38" s="10"/>
      <c r="Y38" s="10"/>
      <c r="Z38" s="10"/>
      <c r="AA38" s="10"/>
      <c r="AB38" s="94"/>
      <c r="AC38" s="10"/>
      <c r="AD38" s="2"/>
      <c r="AE38" s="137"/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/>
      <c r="X39" s="10"/>
      <c r="Y39" s="10"/>
      <c r="Z39" s="10"/>
      <c r="AA39" s="10"/>
      <c r="AB39" s="94"/>
      <c r="AC39" s="10"/>
      <c r="AD39" s="2"/>
      <c r="AE39" s="137"/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/>
      <c r="X40" s="10"/>
      <c r="Y40" s="10"/>
      <c r="Z40" s="10"/>
      <c r="AA40" s="10"/>
      <c r="AB40" s="94"/>
      <c r="AC40" s="10"/>
      <c r="AD40" s="2"/>
      <c r="AE40" s="137"/>
    </row>
    <row r="41" spans="1:31" x14ac:dyDescent="0.25">
      <c r="B41" s="156"/>
      <c r="C41" s="10"/>
      <c r="D41" s="40"/>
      <c r="E41" s="40"/>
      <c r="F41" s="40"/>
      <c r="G41" s="10"/>
      <c r="H41" s="10"/>
      <c r="I41" s="40"/>
      <c r="J41" s="40"/>
      <c r="W41" s="132"/>
      <c r="X41" s="10"/>
      <c r="Y41" s="10"/>
      <c r="Z41" s="10"/>
      <c r="AA41" s="10"/>
      <c r="AB41" s="94"/>
      <c r="AC41" s="10"/>
      <c r="AD41" s="2"/>
      <c r="AE41" s="137"/>
    </row>
    <row r="42" spans="1:31" x14ac:dyDescent="0.25">
      <c r="B42" s="156"/>
      <c r="C42" s="10"/>
      <c r="D42" s="40"/>
      <c r="E42" s="40"/>
      <c r="F42" s="40"/>
      <c r="G42" s="10"/>
      <c r="H42" s="10"/>
      <c r="I42" s="40"/>
      <c r="J42" s="40"/>
      <c r="W42" s="132"/>
      <c r="X42" s="10"/>
      <c r="Y42" s="10"/>
      <c r="Z42" s="10"/>
      <c r="AA42" s="10"/>
      <c r="AB42" s="94"/>
      <c r="AC42" s="10"/>
      <c r="AD42" s="2"/>
      <c r="AE42" s="137"/>
    </row>
    <row r="43" spans="1:31" x14ac:dyDescent="0.25">
      <c r="B43" s="156"/>
      <c r="C43" s="10"/>
      <c r="D43" s="40"/>
      <c r="E43" s="40"/>
      <c r="F43" s="40"/>
      <c r="G43" s="10"/>
      <c r="H43" s="10"/>
      <c r="I43" s="40"/>
      <c r="J43" s="40"/>
      <c r="W43" s="132"/>
      <c r="X43" s="10"/>
      <c r="Y43" s="10"/>
      <c r="Z43" s="10"/>
      <c r="AA43" s="10"/>
      <c r="AB43" s="94"/>
      <c r="AC43" s="10"/>
      <c r="AD43" s="2"/>
      <c r="AE43" s="137"/>
    </row>
    <row r="44" spans="1:31" x14ac:dyDescent="0.25">
      <c r="W44" s="132"/>
      <c r="X44" s="10"/>
      <c r="Y44" s="10"/>
      <c r="Z44" s="10"/>
      <c r="AA44" s="10"/>
      <c r="AB44" s="94"/>
      <c r="AC44" s="10"/>
      <c r="AD44" s="2"/>
      <c r="AE44" s="137"/>
    </row>
    <row r="45" spans="1:31" x14ac:dyDescent="0.25">
      <c r="L45" t="s">
        <v>65</v>
      </c>
      <c r="M45" s="526">
        <f>M72+K72-F72</f>
        <v>3310.4699999999939</v>
      </c>
      <c r="W45" s="132"/>
      <c r="X45" s="10"/>
      <c r="Y45" s="10"/>
      <c r="Z45" s="10"/>
      <c r="AA45" s="10"/>
      <c r="AB45" s="94"/>
      <c r="AC45" s="10"/>
      <c r="AD45" s="2"/>
      <c r="AE45" s="137"/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/>
      <c r="X46" s="10"/>
      <c r="Y46" s="10"/>
      <c r="Z46" s="10"/>
      <c r="AA46" s="10"/>
      <c r="AB46" s="94"/>
      <c r="AC46" s="10"/>
      <c r="AD46" s="2"/>
      <c r="AE46" s="137"/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5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6">H47*I47-J47</f>
        <v>774.28</v>
      </c>
      <c r="L47" s="265">
        <v>42613</v>
      </c>
      <c r="M47" s="261">
        <v>90</v>
      </c>
      <c r="W47" s="132"/>
      <c r="X47" s="10"/>
      <c r="Y47" s="10"/>
      <c r="Z47" s="10"/>
      <c r="AA47" s="10"/>
      <c r="AB47" s="94"/>
      <c r="AC47" s="10"/>
      <c r="AD47" s="2"/>
      <c r="AE47" s="137"/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5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6"/>
        <v>1605.42</v>
      </c>
      <c r="L48" s="265">
        <v>42704</v>
      </c>
      <c r="M48" s="261">
        <v>102</v>
      </c>
      <c r="W48" s="132"/>
      <c r="X48" s="10"/>
      <c r="Y48" s="10"/>
      <c r="Z48" s="10"/>
      <c r="AA48" s="10"/>
      <c r="AB48" s="94"/>
      <c r="AC48" s="10"/>
      <c r="AD48" s="2"/>
      <c r="AE48" s="137"/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5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6"/>
        <v>704.38</v>
      </c>
      <c r="L49" s="260"/>
      <c r="M49" s="260"/>
      <c r="W49" s="132"/>
      <c r="X49" s="10"/>
      <c r="Y49" s="10"/>
      <c r="Z49" s="10"/>
      <c r="AA49" s="10"/>
      <c r="AB49" s="94"/>
      <c r="AC49" s="10"/>
      <c r="AD49" s="2"/>
      <c r="AE49" s="137"/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5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6"/>
        <v>1051.18</v>
      </c>
      <c r="L50" s="260"/>
      <c r="M50" s="260"/>
      <c r="W50" s="132"/>
      <c r="X50" s="10"/>
      <c r="Y50" s="10"/>
      <c r="Z50" s="10"/>
      <c r="AA50" s="10"/>
      <c r="AB50" s="94"/>
      <c r="AC50" s="10"/>
      <c r="AD50" s="2"/>
      <c r="AE50" s="137"/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5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6"/>
        <v>2281.9499999999998</v>
      </c>
      <c r="L51" s="260"/>
      <c r="M51" s="260"/>
      <c r="W51" s="132"/>
      <c r="X51" s="10"/>
      <c r="Y51" s="10"/>
      <c r="Z51" s="10"/>
      <c r="AA51" s="10"/>
      <c r="AB51" s="94"/>
      <c r="AC51" s="10"/>
      <c r="AD51" s="2"/>
      <c r="AE51" s="137"/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5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6"/>
        <v>1483.1699999999998</v>
      </c>
      <c r="L52" s="260"/>
      <c r="M52" s="260"/>
      <c r="W52" s="132"/>
      <c r="X52" s="10"/>
      <c r="Y52" s="10"/>
      <c r="Z52" s="10"/>
      <c r="AA52" s="10"/>
      <c r="AB52" s="94"/>
      <c r="AC52" s="10"/>
      <c r="AD52" s="2"/>
      <c r="AE52" s="137"/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5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6"/>
        <v>991.18000000000006</v>
      </c>
      <c r="L53" s="260"/>
      <c r="M53" s="260"/>
      <c r="O53" s="703" t="s">
        <v>78</v>
      </c>
      <c r="P53" s="703"/>
      <c r="W53" s="132"/>
      <c r="X53" s="10"/>
      <c r="Y53" s="10"/>
      <c r="Z53" s="10"/>
      <c r="AA53" s="10"/>
      <c r="AB53" s="94"/>
      <c r="AC53" s="10"/>
      <c r="AD53" s="2"/>
      <c r="AE53" s="137"/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5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29.260000000000005</v>
      </c>
      <c r="Q54" s="2"/>
      <c r="W54" s="132"/>
      <c r="X54" s="10"/>
      <c r="Y54" s="10"/>
      <c r="Z54" s="10"/>
      <c r="AA54" s="10"/>
      <c r="AB54" s="94"/>
      <c r="AC54" s="10"/>
      <c r="AD54" s="2"/>
      <c r="AE54" s="137"/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5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7">O55*$Q$4</f>
        <v>28.994000000000003</v>
      </c>
      <c r="Q55" s="2"/>
      <c r="T55" s="90" t="s">
        <v>113</v>
      </c>
      <c r="W55" s="132"/>
      <c r="X55" s="10"/>
      <c r="Y55" s="10"/>
      <c r="Z55" s="10"/>
      <c r="AA55" s="10"/>
      <c r="AB55" s="94"/>
      <c r="AC55" s="10"/>
      <c r="AD55" s="2"/>
      <c r="AE55" s="137"/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5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7"/>
        <v>28.728000000000005</v>
      </c>
      <c r="Q56" s="2"/>
      <c r="T56" s="127" t="s">
        <v>98</v>
      </c>
      <c r="U56" s="128">
        <v>29.23</v>
      </c>
      <c r="W56" s="132"/>
      <c r="X56" s="10"/>
      <c r="Y56" s="10"/>
      <c r="Z56" s="10"/>
      <c r="AA56" s="10"/>
      <c r="AB56" s="94"/>
      <c r="AC56" s="10"/>
      <c r="AD56" s="2"/>
      <c r="AE56" s="137"/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7"/>
        <v>28.462000000000003</v>
      </c>
      <c r="Q57" s="2"/>
      <c r="T57" s="92" t="s">
        <v>99</v>
      </c>
      <c r="U57" s="129">
        <v>29.39</v>
      </c>
      <c r="W57" s="132"/>
      <c r="X57" s="10"/>
      <c r="Y57" s="10"/>
      <c r="Z57" s="10"/>
      <c r="AA57" s="10"/>
      <c r="AB57" s="94"/>
      <c r="AC57" s="10"/>
      <c r="AD57" s="2"/>
      <c r="AE57" s="137"/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5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7"/>
        <v>28.196000000000002</v>
      </c>
      <c r="Q58" s="2"/>
      <c r="T58" s="92" t="s">
        <v>100</v>
      </c>
      <c r="U58" s="129" t="s">
        <v>129</v>
      </c>
      <c r="W58" s="132"/>
      <c r="X58" s="10"/>
      <c r="Y58" s="10"/>
      <c r="Z58" s="10"/>
      <c r="AA58" s="10"/>
      <c r="AB58" s="94"/>
      <c r="AC58" s="10"/>
      <c r="AD58" s="2"/>
      <c r="AE58" s="137"/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7"/>
        <v>27.930000000000003</v>
      </c>
      <c r="Q59" s="2"/>
      <c r="T59" s="92" t="s">
        <v>101</v>
      </c>
      <c r="U59" s="129" t="s">
        <v>129</v>
      </c>
      <c r="W59" s="132"/>
      <c r="X59" s="10"/>
      <c r="Y59" s="10"/>
      <c r="Z59" s="10"/>
      <c r="AA59" s="10"/>
      <c r="AB59" s="94"/>
      <c r="AC59" s="10"/>
      <c r="AD59" s="2"/>
      <c r="AE59" s="137"/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7"/>
        <v>27.664000000000001</v>
      </c>
      <c r="Q60" s="2"/>
      <c r="T60" s="92" t="s">
        <v>102</v>
      </c>
      <c r="U60" s="129">
        <v>33.35</v>
      </c>
      <c r="W60" s="132"/>
      <c r="X60" s="10"/>
      <c r="Y60" s="10"/>
      <c r="Z60" s="10"/>
      <c r="AA60" s="10"/>
      <c r="AB60" s="94"/>
      <c r="AC60" s="10"/>
      <c r="AD60" s="2"/>
      <c r="AE60" s="137"/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7"/>
        <v>27.398000000000003</v>
      </c>
      <c r="Q61" s="2"/>
      <c r="T61" s="92" t="s">
        <v>103</v>
      </c>
      <c r="U61" s="129">
        <v>0.84249399999999997</v>
      </c>
      <c r="W61" s="132"/>
      <c r="X61" s="10"/>
      <c r="Y61" s="10"/>
      <c r="Z61" s="10"/>
      <c r="AA61" s="10"/>
      <c r="AB61" s="94"/>
      <c r="AC61" s="10"/>
      <c r="AD61" s="2"/>
      <c r="AE61" s="137"/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7"/>
        <v>27.132000000000001</v>
      </c>
      <c r="Q62" s="2"/>
      <c r="T62" s="92" t="s">
        <v>122</v>
      </c>
      <c r="U62" s="129" t="s">
        <v>452</v>
      </c>
      <c r="W62" s="132"/>
      <c r="X62" s="10"/>
      <c r="Y62" s="10"/>
      <c r="Z62" s="10"/>
      <c r="AA62" s="10"/>
      <c r="AB62" s="94"/>
      <c r="AC62" s="10"/>
      <c r="AD62" s="2"/>
      <c r="AE62" s="137"/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7"/>
        <v>26.866000000000003</v>
      </c>
      <c r="Q63" s="2"/>
      <c r="T63" s="92"/>
      <c r="U63" s="129"/>
      <c r="W63" s="132"/>
      <c r="X63" s="10"/>
      <c r="Y63" s="10"/>
      <c r="Z63" s="10"/>
      <c r="AA63" s="10"/>
      <c r="AB63" s="94"/>
      <c r="AC63" s="10"/>
      <c r="AD63" s="2"/>
      <c r="AE63" s="137"/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7"/>
        <v>26.6</v>
      </c>
      <c r="Q64" s="2"/>
      <c r="T64" s="92" t="s">
        <v>105</v>
      </c>
      <c r="U64" s="129" t="s">
        <v>727</v>
      </c>
      <c r="W64" s="132"/>
      <c r="X64" s="10"/>
      <c r="Y64" s="10"/>
      <c r="Z64" s="10"/>
      <c r="AA64" s="10"/>
      <c r="AB64" s="94"/>
      <c r="AC64" s="10"/>
      <c r="AD64" s="2"/>
      <c r="AE64" s="137"/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7"/>
        <v>26.334</v>
      </c>
      <c r="Q65" s="2"/>
      <c r="T65" s="92" t="s">
        <v>106</v>
      </c>
      <c r="U65" s="129" t="s">
        <v>508</v>
      </c>
      <c r="W65" s="132"/>
      <c r="X65" s="10"/>
      <c r="Y65" s="10"/>
      <c r="Z65" s="10"/>
      <c r="AA65" s="10"/>
      <c r="AB65" s="94"/>
      <c r="AC65" s="10"/>
      <c r="AD65" s="2"/>
      <c r="AE65" s="137"/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7"/>
        <v>26.068000000000001</v>
      </c>
      <c r="Q66" s="2"/>
      <c r="T66" s="92" t="s">
        <v>107</v>
      </c>
      <c r="U66" s="130">
        <v>3892969</v>
      </c>
      <c r="W66" s="132"/>
      <c r="X66" s="10"/>
      <c r="Y66" s="10"/>
      <c r="Z66" s="10"/>
      <c r="AA66" s="10"/>
      <c r="AB66" s="94"/>
      <c r="AC66" s="10"/>
      <c r="AD66" s="2"/>
      <c r="AE66" s="137"/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7"/>
        <v>25.802</v>
      </c>
      <c r="T67" s="92" t="s">
        <v>110</v>
      </c>
      <c r="U67" s="130">
        <v>5373180</v>
      </c>
      <c r="W67" s="132"/>
      <c r="X67" s="10"/>
      <c r="Y67" s="10"/>
      <c r="Z67" s="10"/>
      <c r="AA67" s="10"/>
      <c r="AB67" s="94"/>
      <c r="AC67" s="10"/>
      <c r="AD67" s="2"/>
      <c r="AE67" s="137"/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7"/>
        <v>25.536000000000001</v>
      </c>
      <c r="T68" s="92" t="s">
        <v>108</v>
      </c>
      <c r="U68" s="129" t="s">
        <v>728</v>
      </c>
      <c r="W68" s="132"/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7"/>
        <v>25.27</v>
      </c>
      <c r="T69" s="92" t="s">
        <v>111</v>
      </c>
      <c r="U69" s="129" t="s">
        <v>129</v>
      </c>
      <c r="W69" s="132"/>
      <c r="X69" s="10"/>
      <c r="Y69" s="10"/>
      <c r="Z69" s="10"/>
      <c r="AA69" s="10"/>
      <c r="AB69" s="94"/>
      <c r="AC69" s="10"/>
      <c r="AD69" s="2"/>
      <c r="AE69" s="137"/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7"/>
        <v>25.004000000000001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7"/>
        <v>24.738000000000003</v>
      </c>
      <c r="T71" s="92" t="s">
        <v>109</v>
      </c>
      <c r="U71" s="129" t="s">
        <v>615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7"/>
        <v>24.472000000000001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7"/>
        <v>24.206000000000003</v>
      </c>
    </row>
    <row r="74" spans="1:31" x14ac:dyDescent="0.25">
      <c r="O74" s="82">
        <v>0.9</v>
      </c>
      <c r="P74" s="82">
        <f t="shared" si="27"/>
        <v>23.94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559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28">C82*(E82-D82)</f>
        <v>17.999999999999972</v>
      </c>
      <c r="G82" s="379">
        <f t="shared" ref="G82:G143" si="29">D82*C82</f>
        <v>2525</v>
      </c>
      <c r="H82" s="380">
        <f t="shared" ref="H82:H143" si="30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28"/>
        <v>-176.99999999999994</v>
      </c>
      <c r="G83" s="379">
        <f t="shared" si="29"/>
        <v>2525</v>
      </c>
      <c r="H83" s="380">
        <f t="shared" si="30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28"/>
        <v>-119.00000000000013</v>
      </c>
      <c r="G84" s="379">
        <f t="shared" si="29"/>
        <v>2525</v>
      </c>
      <c r="H84" s="380">
        <f t="shared" si="30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28"/>
        <v>-171.00000000000009</v>
      </c>
      <c r="G85" s="379">
        <f t="shared" si="29"/>
        <v>2525</v>
      </c>
      <c r="H85" s="380">
        <f t="shared" si="30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28"/>
        <v>-150</v>
      </c>
      <c r="G86" s="379">
        <f t="shared" si="29"/>
        <v>2525</v>
      </c>
      <c r="H86" s="380">
        <f t="shared" si="30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28"/>
        <v>-39.000000000000057</v>
      </c>
      <c r="G87" s="379">
        <f t="shared" si="29"/>
        <v>2525</v>
      </c>
      <c r="H87" s="380">
        <f t="shared" si="30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28"/>
        <v>-57.999999999999829</v>
      </c>
      <c r="G88" s="379">
        <f t="shared" si="29"/>
        <v>2525</v>
      </c>
      <c r="H88" s="380">
        <f t="shared" si="30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28"/>
        <v>78.000000000000114</v>
      </c>
      <c r="G89" s="379">
        <f t="shared" si="29"/>
        <v>2525</v>
      </c>
      <c r="H89" s="380">
        <f t="shared" si="30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28"/>
        <v>244.00000000000011</v>
      </c>
      <c r="G90" s="379">
        <f t="shared" si="29"/>
        <v>2525</v>
      </c>
      <c r="H90" s="380">
        <f t="shared" si="30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28"/>
        <v>130.00000000000006</v>
      </c>
      <c r="G91" s="379">
        <f t="shared" si="29"/>
        <v>2525</v>
      </c>
      <c r="H91" s="380">
        <f t="shared" si="30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28"/>
        <v>135.99999999999994</v>
      </c>
      <c r="G92" s="379">
        <f t="shared" si="29"/>
        <v>2525</v>
      </c>
      <c r="H92" s="380">
        <f t="shared" si="30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28"/>
        <v>103.99999999999991</v>
      </c>
      <c r="G93" s="379">
        <f t="shared" si="29"/>
        <v>2525</v>
      </c>
      <c r="H93" s="380">
        <f t="shared" si="30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28"/>
        <v>-7.0000000000000284</v>
      </c>
      <c r="G94" s="379">
        <f t="shared" si="29"/>
        <v>2525</v>
      </c>
      <c r="H94" s="380">
        <f t="shared" si="30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28"/>
        <v>7.9999999999998295</v>
      </c>
      <c r="G95" s="379">
        <f t="shared" si="29"/>
        <v>2525</v>
      </c>
      <c r="H95" s="380">
        <f t="shared" si="30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28"/>
        <v>55.278999999999989</v>
      </c>
      <c r="G96" s="379">
        <f t="shared" si="29"/>
        <v>1750.721</v>
      </c>
      <c r="H96" s="380">
        <f t="shared" si="30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28"/>
        <v>3.8799999999998391</v>
      </c>
      <c r="G97" s="379">
        <f t="shared" si="29"/>
        <v>2464.1200000000003</v>
      </c>
      <c r="H97" s="380">
        <f t="shared" si="30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28"/>
        <v>-15.120000000000289</v>
      </c>
      <c r="G98" s="379">
        <f t="shared" si="29"/>
        <v>2464.1200000000003</v>
      </c>
      <c r="H98" s="380">
        <f t="shared" si="30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28"/>
        <v>-442.62000000000012</v>
      </c>
      <c r="G99" s="379">
        <f t="shared" si="29"/>
        <v>4728.62</v>
      </c>
      <c r="H99" s="380">
        <f t="shared" si="30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28"/>
        <v>-391.61999999999966</v>
      </c>
      <c r="G100" s="379">
        <f t="shared" si="29"/>
        <v>6820.62</v>
      </c>
      <c r="H100" s="380">
        <f t="shared" si="30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28"/>
        <v>-184.61999999999927</v>
      </c>
      <c r="G101" s="379">
        <f t="shared" si="29"/>
        <v>6820.62</v>
      </c>
      <c r="H101" s="380">
        <f t="shared" si="30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28"/>
        <v>-349.61999999999944</v>
      </c>
      <c r="G102" s="379">
        <f t="shared" si="29"/>
        <v>6820.62</v>
      </c>
      <c r="H102" s="380">
        <f t="shared" si="30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28"/>
        <v>120.79599999999957</v>
      </c>
      <c r="G103" s="379">
        <f t="shared" si="29"/>
        <v>5215.2040000000006</v>
      </c>
      <c r="H103" s="380">
        <f t="shared" si="30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28"/>
        <v>151.18000000000009</v>
      </c>
      <c r="G104" s="379">
        <f t="shared" si="29"/>
        <v>4510.82</v>
      </c>
      <c r="H104" s="380">
        <f t="shared" si="30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28"/>
        <v>37.180000000000035</v>
      </c>
      <c r="G105" s="379">
        <f t="shared" si="29"/>
        <v>4510.82</v>
      </c>
      <c r="H105" s="380">
        <f t="shared" si="30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28"/>
        <v>93.180000000000263</v>
      </c>
      <c r="G106" s="379">
        <f t="shared" si="29"/>
        <v>4510.82</v>
      </c>
      <c r="H106" s="380">
        <f t="shared" si="30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28"/>
        <v>227.1800000000006</v>
      </c>
      <c r="G107" s="379">
        <f t="shared" si="29"/>
        <v>4510.82</v>
      </c>
      <c r="H107" s="380">
        <f t="shared" si="30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28"/>
        <v>455.18</v>
      </c>
      <c r="G108" s="379">
        <f t="shared" si="29"/>
        <v>4510.82</v>
      </c>
      <c r="H108" s="380">
        <f t="shared" si="30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28"/>
        <v>297.18000000000018</v>
      </c>
      <c r="G109" s="379">
        <f t="shared" si="29"/>
        <v>4510.82</v>
      </c>
      <c r="H109" s="380">
        <f t="shared" si="30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28"/>
        <v>335.1800000000004</v>
      </c>
      <c r="G110" s="379">
        <f t="shared" si="29"/>
        <v>4510.82</v>
      </c>
      <c r="H110" s="380">
        <f t="shared" si="30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28"/>
        <v>285.1800000000004</v>
      </c>
      <c r="G111" s="379">
        <f t="shared" si="29"/>
        <v>4510.82</v>
      </c>
      <c r="H111" s="380">
        <f t="shared" si="30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28"/>
        <v>485.1800000000004</v>
      </c>
      <c r="G112" s="379">
        <f t="shared" si="29"/>
        <v>4510.82</v>
      </c>
      <c r="H112" s="380">
        <f t="shared" si="30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28"/>
        <v>723.18000000000075</v>
      </c>
      <c r="G113" s="379">
        <f t="shared" si="29"/>
        <v>4510.82</v>
      </c>
      <c r="H113" s="380">
        <f t="shared" si="30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28"/>
        <v>699.18000000000052</v>
      </c>
      <c r="G114" s="379">
        <f t="shared" si="29"/>
        <v>4420.82</v>
      </c>
      <c r="H114" s="380">
        <f t="shared" si="30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28"/>
        <v>767.18000000000052</v>
      </c>
      <c r="G115" s="379">
        <f t="shared" si="29"/>
        <v>4420.82</v>
      </c>
      <c r="H115" s="380">
        <f t="shared" si="30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28"/>
        <v>709.18</v>
      </c>
      <c r="G116" s="379">
        <f t="shared" si="29"/>
        <v>4420.82</v>
      </c>
      <c r="H116" s="380">
        <f t="shared" si="30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28"/>
        <v>686</v>
      </c>
      <c r="G117" s="379">
        <f t="shared" si="29"/>
        <v>4420</v>
      </c>
      <c r="H117" s="380">
        <f t="shared" si="30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28"/>
        <v>783.95199999999988</v>
      </c>
      <c r="G118" s="379">
        <f t="shared" si="29"/>
        <v>3369.6480000000001</v>
      </c>
      <c r="H118" s="380">
        <f t="shared" si="30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28"/>
        <v>630.35199999999975</v>
      </c>
      <c r="G119" s="379">
        <f t="shared" si="29"/>
        <v>3369.6480000000001</v>
      </c>
      <c r="H119" s="380">
        <f t="shared" si="30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28"/>
        <v>711.952</v>
      </c>
      <c r="G120" s="379">
        <f t="shared" si="29"/>
        <v>3369.6480000000001</v>
      </c>
      <c r="H120" s="380">
        <f t="shared" si="30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28"/>
        <v>449.16000000000054</v>
      </c>
      <c r="G121" s="379">
        <f t="shared" si="29"/>
        <v>4352.84</v>
      </c>
      <c r="H121" s="380">
        <f t="shared" si="30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28"/>
        <v>383.1600000000002</v>
      </c>
      <c r="G122" s="379">
        <f t="shared" si="29"/>
        <v>4352.84</v>
      </c>
      <c r="H122" s="380">
        <f t="shared" si="30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28"/>
        <v>307.16000000000037</v>
      </c>
      <c r="G123" s="379">
        <f t="shared" si="29"/>
        <v>4352.84</v>
      </c>
      <c r="H123" s="380">
        <f t="shared" si="30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28"/>
        <v>253.16000000000045</v>
      </c>
      <c r="G124" s="379">
        <f t="shared" si="29"/>
        <v>4352.84</v>
      </c>
      <c r="H124" s="380">
        <f t="shared" si="30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28"/>
        <v>173.16000000000003</v>
      </c>
      <c r="G125" s="379">
        <f t="shared" si="29"/>
        <v>4352.84</v>
      </c>
      <c r="H125" s="380">
        <f t="shared" si="30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28"/>
        <v>211.11000000000041</v>
      </c>
      <c r="G126" s="379">
        <f t="shared" si="29"/>
        <v>6580.8899999999994</v>
      </c>
      <c r="H126" s="380">
        <f t="shared" si="30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28"/>
        <v>229.10000000000039</v>
      </c>
      <c r="G127" s="379">
        <f t="shared" si="29"/>
        <v>4298.8999999999996</v>
      </c>
      <c r="H127" s="380">
        <f t="shared" si="30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28"/>
        <v>491.10000000000014</v>
      </c>
      <c r="G128" s="379">
        <f t="shared" si="29"/>
        <v>4298.8999999999996</v>
      </c>
      <c r="H128" s="380">
        <f t="shared" si="30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28"/>
        <v>572.27799999999979</v>
      </c>
      <c r="G129" s="379">
        <f t="shared" si="29"/>
        <v>2815.7220000000002</v>
      </c>
      <c r="H129" s="380">
        <f t="shared" si="30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28"/>
        <v>566.27999999999975</v>
      </c>
      <c r="G130" s="379">
        <f t="shared" si="29"/>
        <v>4273.72</v>
      </c>
      <c r="H130" s="380">
        <f t="shared" si="30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28"/>
        <v>698.27999999999975</v>
      </c>
      <c r="G131" s="379">
        <f t="shared" si="29"/>
        <v>4273.72</v>
      </c>
      <c r="H131" s="380">
        <f t="shared" si="30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28"/>
        <v>658.27999999999986</v>
      </c>
      <c r="G132" s="379">
        <f t="shared" si="29"/>
        <v>4273.72</v>
      </c>
      <c r="H132" s="380">
        <f t="shared" si="30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28"/>
        <v>516.27999999999975</v>
      </c>
      <c r="G133" s="379">
        <f t="shared" si="29"/>
        <v>4273.72</v>
      </c>
      <c r="H133" s="380">
        <f t="shared" si="30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28"/>
        <v>508.29000000000059</v>
      </c>
      <c r="G134" s="379">
        <f t="shared" si="29"/>
        <v>6529.71</v>
      </c>
      <c r="H134" s="380">
        <f t="shared" si="30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28"/>
        <v>713.99999999999966</v>
      </c>
      <c r="G135" s="379">
        <f t="shared" si="29"/>
        <v>6531</v>
      </c>
      <c r="H135" s="380">
        <f t="shared" si="30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28"/>
        <v>956.25400000000025</v>
      </c>
      <c r="G136" s="379">
        <f t="shared" si="29"/>
        <v>5538.5460000000003</v>
      </c>
      <c r="H136" s="380">
        <f t="shared" si="30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28"/>
        <v>1200.6540000000007</v>
      </c>
      <c r="G137" s="379">
        <f t="shared" si="29"/>
        <v>5538.5460000000003</v>
      </c>
      <c r="H137" s="380">
        <f t="shared" si="30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28"/>
        <v>1052.4540000000006</v>
      </c>
      <c r="G138" s="379">
        <f t="shared" si="29"/>
        <v>5538.5460000000003</v>
      </c>
      <c r="H138" s="380">
        <f t="shared" si="30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28"/>
        <v>698.16000000000042</v>
      </c>
      <c r="G139" s="379">
        <f t="shared" si="29"/>
        <v>6504.84</v>
      </c>
      <c r="H139" s="380">
        <f t="shared" si="30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28"/>
        <v>984.12000000000012</v>
      </c>
      <c r="G140" s="379">
        <f t="shared" si="29"/>
        <v>6482.88</v>
      </c>
      <c r="H140" s="380">
        <f t="shared" si="30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28"/>
        <v>352.68200000000064</v>
      </c>
      <c r="G141" s="379">
        <f t="shared" si="29"/>
        <v>7331.3180000000002</v>
      </c>
      <c r="H141" s="380">
        <f t="shared" si="30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28"/>
        <v>2320.6080000000002</v>
      </c>
      <c r="G142" s="379">
        <f t="shared" si="29"/>
        <v>4531.3919999999998</v>
      </c>
      <c r="H142" s="380">
        <f t="shared" si="30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28"/>
        <v>2541.7799999999997</v>
      </c>
      <c r="G143" s="379">
        <f t="shared" si="29"/>
        <v>3246.2200000000003</v>
      </c>
      <c r="H143" s="380">
        <f t="shared" si="30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1">C146*(E146-D146)</f>
        <v>-57.000000000000028</v>
      </c>
      <c r="G146" s="379">
        <f t="shared" ref="G146:G153" si="32">D146*C146</f>
        <v>5857</v>
      </c>
      <c r="H146" s="380">
        <f t="shared" ref="H146:H153" si="33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1"/>
        <v>26.940000000000097</v>
      </c>
      <c r="G147" s="379">
        <f t="shared" si="32"/>
        <v>2921.06</v>
      </c>
      <c r="H147" s="380">
        <f t="shared" si="33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1"/>
        <v>-91.06000000000023</v>
      </c>
      <c r="G148" s="379">
        <f t="shared" si="32"/>
        <v>5749.06</v>
      </c>
      <c r="H148" s="380">
        <f t="shared" si="33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1"/>
        <v>24.88000000000028</v>
      </c>
      <c r="G149" s="379">
        <f t="shared" si="32"/>
        <v>2851.12</v>
      </c>
      <c r="H149" s="380">
        <f t="shared" si="33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1"/>
        <v>343.88000000000005</v>
      </c>
      <c r="G150" s="379">
        <f t="shared" si="32"/>
        <v>2851.12</v>
      </c>
      <c r="H150" s="380">
        <f t="shared" si="33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1"/>
        <v>452.88000000000005</v>
      </c>
      <c r="G151" s="379">
        <f t="shared" si="32"/>
        <v>2851.12</v>
      </c>
      <c r="H151" s="380">
        <f t="shared" si="33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1"/>
        <v>525.88000000000045</v>
      </c>
      <c r="G152" s="379">
        <f t="shared" si="32"/>
        <v>2851.12</v>
      </c>
      <c r="H152" s="380">
        <f t="shared" si="33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1"/>
        <v>421.87999999999982</v>
      </c>
      <c r="G153" s="379">
        <f t="shared" si="32"/>
        <v>2851.12</v>
      </c>
      <c r="H153" s="380">
        <f t="shared" si="33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1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70">
      <iconSet iconSet="3Arrows">
        <cfvo type="percent" val="0"/>
        <cfvo type="num" val="0"/>
        <cfvo type="num" val="0"/>
      </iconSet>
    </cfRule>
  </conditionalFormatting>
  <conditionalFormatting sqref="Q7">
    <cfRule type="expression" dxfId="399" priority="62">
      <formula>Q7&gt;0</formula>
    </cfRule>
    <cfRule type="expression" dxfId="398" priority="63">
      <formula>Q7&lt;0</formula>
    </cfRule>
  </conditionalFormatting>
  <conditionalFormatting sqref="Q8">
    <cfRule type="expression" dxfId="397" priority="60">
      <formula>Q8&gt;0</formula>
    </cfRule>
    <cfRule type="expression" dxfId="396" priority="61">
      <formula>Q8&lt;0</formula>
    </cfRule>
  </conditionalFormatting>
  <conditionalFormatting sqref="F24">
    <cfRule type="expression" dxfId="395" priority="42">
      <formula>F24&gt;0</formula>
    </cfRule>
    <cfRule type="expression" dxfId="394" priority="43">
      <formula>F24&lt;0</formula>
    </cfRule>
  </conditionalFormatting>
  <conditionalFormatting sqref="F25:F36">
    <cfRule type="expression" dxfId="393" priority="40">
      <formula>F25&gt;0</formula>
    </cfRule>
    <cfRule type="expression" dxfId="392" priority="41">
      <formula>F25&lt;0</formula>
    </cfRule>
  </conditionalFormatting>
  <conditionalFormatting sqref="H24:H36">
    <cfRule type="expression" dxfId="391" priority="38">
      <formula>H24&gt;0</formula>
    </cfRule>
    <cfRule type="expression" dxfId="390" priority="39">
      <formula>H24&lt;0</formula>
    </cfRule>
  </conditionalFormatting>
  <conditionalFormatting sqref="J32:J43">
    <cfRule type="expression" dxfId="389" priority="35">
      <formula>J32&gt;0</formula>
    </cfRule>
    <cfRule type="expression" dxfId="388" priority="36">
      <formula>J32&lt;0</formula>
    </cfRule>
  </conditionalFormatting>
  <conditionalFormatting sqref="M45">
    <cfRule type="expression" dxfId="387" priority="33">
      <formula>M45&gt;0</formula>
    </cfRule>
    <cfRule type="expression" dxfId="386" priority="34">
      <formula>M45&lt;0</formula>
    </cfRule>
  </conditionalFormatting>
  <conditionalFormatting sqref="F90:F126 H90:H126 H129:H134 F129:F134 F136:F145 H136:H145">
    <cfRule type="expression" dxfId="385" priority="31">
      <formula>F90&gt;0</formula>
    </cfRule>
    <cfRule type="expression" dxfId="384" priority="32">
      <formula>F90&lt;0</formula>
    </cfRule>
  </conditionalFormatting>
  <conditionalFormatting sqref="F82:F89">
    <cfRule type="expression" dxfId="383" priority="29">
      <formula>F82&gt;0</formula>
    </cfRule>
    <cfRule type="expression" dxfId="382" priority="30">
      <formula>F82&lt;0</formula>
    </cfRule>
  </conditionalFormatting>
  <conditionalFormatting sqref="H82:H89">
    <cfRule type="expression" dxfId="381" priority="27">
      <formula>H82&gt;0</formula>
    </cfRule>
    <cfRule type="expression" dxfId="380" priority="28">
      <formula>H82&lt;0</formula>
    </cfRule>
  </conditionalFormatting>
  <conditionalFormatting sqref="F127:F128 H127:H128">
    <cfRule type="expression" dxfId="379" priority="25">
      <formula>F127&gt;0</formula>
    </cfRule>
    <cfRule type="expression" dxfId="378" priority="26">
      <formula>F127&lt;0</formula>
    </cfRule>
  </conditionalFormatting>
  <conditionalFormatting sqref="H135 F135">
    <cfRule type="expression" dxfId="377" priority="23">
      <formula>F135&gt;0</formula>
    </cfRule>
    <cfRule type="expression" dxfId="376" priority="24">
      <formula>F135&lt;0</formula>
    </cfRule>
  </conditionalFormatting>
  <conditionalFormatting sqref="F146:F153">
    <cfRule type="expression" dxfId="375" priority="9">
      <formula>F146&gt;0</formula>
    </cfRule>
    <cfRule type="expression" dxfId="374" priority="10">
      <formula>F146&lt;0</formula>
    </cfRule>
  </conditionalFormatting>
  <conditionalFormatting sqref="H146:H153">
    <cfRule type="expression" dxfId="373" priority="7">
      <formula>H146&gt;0</formula>
    </cfRule>
    <cfRule type="expression" dxfId="372" priority="8">
      <formula>H146&lt;0</formula>
    </cfRule>
  </conditionalFormatting>
  <conditionalFormatting sqref="Q10">
    <cfRule type="expression" dxfId="371" priority="5">
      <formula>Q10&gt;0</formula>
    </cfRule>
    <cfRule type="expression" dxfId="370" priority="6">
      <formula>Q10&lt;0</formula>
    </cfRule>
  </conditionalFormatting>
  <conditionalFormatting sqref="F37">
    <cfRule type="expression" dxfId="369" priority="3">
      <formula>F37&gt;0</formula>
    </cfRule>
    <cfRule type="expression" dxfId="368" priority="4">
      <formula>F37&lt;0</formula>
    </cfRule>
  </conditionalFormatting>
  <conditionalFormatting sqref="H37">
    <cfRule type="expression" dxfId="367" priority="1">
      <formula>H37&gt;0</formula>
    </cfRule>
    <cfRule type="expression" dxfId="366" priority="2">
      <formula>H37&lt;0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363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542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1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53.89</v>
      </c>
      <c r="R4" s="520">
        <v>5.4000000000000003E-3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7005.7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-504.69999999999982</v>
      </c>
      <c r="R7">
        <v>130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-504.69999999999982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-6.7200149126544498E-2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482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482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510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366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59.279000000000003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58.740100000000005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58.201200000000007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57.662300000000002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57.123400000000004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56.584500000000006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56.0456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55.506700000000002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54.967800000000004</v>
      </c>
      <c r="Q49" s="2"/>
      <c r="T49" s="92" t="s">
        <v>104</v>
      </c>
      <c r="U49" s="129" t="s">
        <v>522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54.428899999999999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53.89</v>
      </c>
      <c r="Q51" s="2"/>
      <c r="T51" s="92" t="s">
        <v>105</v>
      </c>
      <c r="U51" s="129" t="s">
        <v>729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53.351100000000002</v>
      </c>
      <c r="Q52" s="2"/>
      <c r="T52" s="92" t="s">
        <v>106</v>
      </c>
      <c r="U52" s="129" t="s">
        <v>730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52.812199999999997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52.273299999999999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51.734400000000001</v>
      </c>
      <c r="T55" s="92" t="s">
        <v>108</v>
      </c>
      <c r="U55" s="129" t="s">
        <v>731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51.195499999999996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50.656599999999997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50.117700000000006</v>
      </c>
      <c r="T58" s="92" t="s">
        <v>109</v>
      </c>
      <c r="U58" s="129" t="s">
        <v>616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49.578800000000001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49.039900000000003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48.501000000000005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5" priority="25">
      <formula>Q7&gt;0</formula>
    </cfRule>
    <cfRule type="expression" dxfId="364" priority="26">
      <formula>Q7&lt;0</formula>
    </cfRule>
  </conditionalFormatting>
  <conditionalFormatting sqref="Q8">
    <cfRule type="expression" dxfId="363" priority="23">
      <formula>Q8&gt;0</formula>
    </cfRule>
    <cfRule type="expression" dxfId="362" priority="24">
      <formula>Q8&lt;0</formula>
    </cfRule>
  </conditionalFormatting>
  <conditionalFormatting sqref="F24:F33">
    <cfRule type="expression" dxfId="361" priority="7">
      <formula>F24&gt;0</formula>
    </cfRule>
    <cfRule type="expression" dxfId="360" priority="8">
      <formula>F24&lt;0</formula>
    </cfRule>
  </conditionalFormatting>
  <conditionalFormatting sqref="H24:H37">
    <cfRule type="expression" dxfId="359" priority="5">
      <formula>H24&gt;0</formula>
    </cfRule>
    <cfRule type="expression" dxfId="358" priority="6">
      <formula>H24&lt;0</formula>
    </cfRule>
  </conditionalFormatting>
  <conditionalFormatting sqref="J29">
    <cfRule type="expression" dxfId="357" priority="3">
      <formula>J29&gt;0</formula>
    </cfRule>
    <cfRule type="expression" dxfId="356" priority="4">
      <formula>J29&lt;0</formula>
    </cfRule>
  </conditionalFormatting>
  <conditionalFormatting sqref="J30:J35">
    <cfRule type="expression" dxfId="355" priority="1">
      <formula>J30&gt;0</formula>
    </cfRule>
    <cfRule type="expression" dxfId="354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46.31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46.31</v>
      </c>
      <c r="R4" s="499">
        <v>8.9999999999999998E-4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50.94100000000001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50.477900000000005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50.014800000000008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49.551700000000004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49.088600000000007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48.625500000000002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48.162400000000005</v>
      </c>
      <c r="Q49" s="82"/>
      <c r="R49" s="34"/>
      <c r="T49" s="92" t="s">
        <v>104</v>
      </c>
      <c r="U49" s="87" t="s">
        <v>617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47.699300000000001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47.236200000000004</v>
      </c>
      <c r="Q51" s="82"/>
      <c r="R51" s="34"/>
      <c r="T51" s="92" t="s">
        <v>105</v>
      </c>
      <c r="U51" s="87" t="s">
        <v>732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46.773099999999999</v>
      </c>
      <c r="Q52" s="82"/>
      <c r="R52" s="34"/>
      <c r="T52" s="92" t="s">
        <v>106</v>
      </c>
      <c r="U52" s="87" t="s">
        <v>588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46.31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45.846900000000005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45.383800000000001</v>
      </c>
      <c r="Q55" s="82"/>
      <c r="T55" s="92" t="s">
        <v>108</v>
      </c>
      <c r="U55" s="87" t="s">
        <v>733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44.920700000000004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44.457599999999999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43.994500000000002</v>
      </c>
      <c r="Q58" s="82"/>
      <c r="T58" s="92" t="s">
        <v>109</v>
      </c>
      <c r="U58" s="87" t="s">
        <v>618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43.531399999999998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43.068300000000008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42.605200000000004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42.142100000000006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41.679000000000002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53" priority="33">
      <formula>F25&gt;0</formula>
    </cfRule>
    <cfRule type="expression" dxfId="352" priority="34">
      <formula>F25&lt;0</formula>
    </cfRule>
  </conditionalFormatting>
  <conditionalFormatting sqref="H25:H27">
    <cfRule type="expression" dxfId="351" priority="31">
      <formula>H25&gt;0</formula>
    </cfRule>
    <cfRule type="expression" dxfId="350" priority="32">
      <formula>H25&lt;0</formula>
    </cfRule>
  </conditionalFormatting>
  <conditionalFormatting sqref="H28">
    <cfRule type="expression" dxfId="349" priority="29">
      <formula>H28&gt;0</formula>
    </cfRule>
    <cfRule type="expression" dxfId="348" priority="30">
      <formula>H28&lt;0</formula>
    </cfRule>
  </conditionalFormatting>
  <conditionalFormatting sqref="H29">
    <cfRule type="expression" dxfId="347" priority="27">
      <formula>H29&gt;0</formula>
    </cfRule>
    <cfRule type="expression" dxfId="346" priority="28">
      <formula>H29&lt;0</formula>
    </cfRule>
  </conditionalFormatting>
  <conditionalFormatting sqref="H30:H34">
    <cfRule type="expression" dxfId="345" priority="25">
      <formula>H30&gt;0</formula>
    </cfRule>
    <cfRule type="expression" dxfId="344" priority="26">
      <formula>H30&lt;0</formula>
    </cfRule>
  </conditionalFormatting>
  <conditionalFormatting sqref="F21:F24">
    <cfRule type="expression" dxfId="343" priority="23">
      <formula>F21&gt;0</formula>
    </cfRule>
    <cfRule type="expression" dxfId="342" priority="24">
      <formula>F21&lt;0</formula>
    </cfRule>
  </conditionalFormatting>
  <conditionalFormatting sqref="H21:H24">
    <cfRule type="expression" dxfId="341" priority="21">
      <formula>H21&gt;0</formula>
    </cfRule>
    <cfRule type="expression" dxfId="340" priority="22">
      <formula>H21&lt;0</formula>
    </cfRule>
  </conditionalFormatting>
  <conditionalFormatting sqref="F30:F31">
    <cfRule type="expression" dxfId="339" priority="17">
      <formula>F30&gt;0</formula>
    </cfRule>
    <cfRule type="expression" dxfId="338" priority="18">
      <formula>F30&lt;0</formula>
    </cfRule>
  </conditionalFormatting>
  <conditionalFormatting sqref="I25:I27">
    <cfRule type="expression" dxfId="337" priority="15">
      <formula>I25&gt;0</formula>
    </cfRule>
    <cfRule type="expression" dxfId="336" priority="16">
      <formula>I25&lt;0</formula>
    </cfRule>
  </conditionalFormatting>
  <conditionalFormatting sqref="I28">
    <cfRule type="expression" dxfId="335" priority="13">
      <formula>I28&gt;0</formula>
    </cfRule>
    <cfRule type="expression" dxfId="334" priority="14">
      <formula>I28&lt;0</formula>
    </cfRule>
  </conditionalFormatting>
  <conditionalFormatting sqref="I29">
    <cfRule type="expression" dxfId="333" priority="11">
      <formula>I29&gt;0</formula>
    </cfRule>
    <cfRule type="expression" dxfId="332" priority="12">
      <formula>I29&lt;0</formula>
    </cfRule>
  </conditionalFormatting>
  <conditionalFormatting sqref="I30:I34">
    <cfRule type="expression" dxfId="331" priority="9">
      <formula>I30&gt;0</formula>
    </cfRule>
    <cfRule type="expression" dxfId="330" priority="10">
      <formula>I30&lt;0</formula>
    </cfRule>
  </conditionalFormatting>
  <conditionalFormatting sqref="I21:I24">
    <cfRule type="expression" dxfId="329" priority="7">
      <formula>I21&gt;0</formula>
    </cfRule>
    <cfRule type="expression" dxfId="328" priority="8">
      <formula>I21&lt;0</formula>
    </cfRule>
  </conditionalFormatting>
  <conditionalFormatting sqref="F32">
    <cfRule type="expression" dxfId="327" priority="5">
      <formula>F32&gt;0</formula>
    </cfRule>
    <cfRule type="expression" dxfId="326" priority="6">
      <formula>F32&lt;0</formula>
    </cfRule>
  </conditionalFormatting>
  <conditionalFormatting sqref="Q8">
    <cfRule type="expression" dxfId="325" priority="1">
      <formula>Q8&gt;0</formula>
    </cfRule>
    <cfRule type="expression" dxfId="324" priority="2">
      <formula>Q8&lt;0</formula>
    </cfRule>
  </conditionalFormatting>
  <conditionalFormatting sqref="Q7">
    <cfRule type="expression" dxfId="323" priority="3">
      <formula>Q7&gt;0</formula>
    </cfRule>
    <cfRule type="expression" dxfId="3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36.869999999999997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36.869999999999997</v>
      </c>
      <c r="R4" s="499">
        <v>-8.0000000000000004E-4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40.557000000000002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40.188299999999998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39.819600000000001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39.450899999999997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39.0822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38.713499999999996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38.344799999999999</v>
      </c>
      <c r="Q49" s="34"/>
      <c r="R49" s="34"/>
      <c r="T49" s="92" t="s">
        <v>122</v>
      </c>
      <c r="U49" s="87" t="s">
        <v>509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37.976099999999995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37.607399999999998</v>
      </c>
      <c r="Q51" s="82"/>
      <c r="R51" s="34"/>
      <c r="T51" s="92" t="s">
        <v>105</v>
      </c>
      <c r="U51" s="87" t="s">
        <v>734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37.238699999999994</v>
      </c>
      <c r="Q52" s="82"/>
      <c r="R52" s="34"/>
      <c r="T52" s="92" t="s">
        <v>106</v>
      </c>
      <c r="U52" s="87" t="s">
        <v>554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36.869999999999997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36.501300000000001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36.132599999999996</v>
      </c>
      <c r="Q55" s="82"/>
      <c r="R55" s="34"/>
      <c r="T55" s="92" t="s">
        <v>108</v>
      </c>
      <c r="U55" s="87" t="s">
        <v>735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35.7639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35.395199999999996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35.026499999999999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361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34.657799999999995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34.289099999999998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33.920400000000001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33.551699999999997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33.183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321" priority="11">
      <formula>Q8&gt;0</formula>
    </cfRule>
    <cfRule type="expression" dxfId="320" priority="12">
      <formula>Q8&lt;0</formula>
    </cfRule>
  </conditionalFormatting>
  <conditionalFormatting sqref="Q7">
    <cfRule type="expression" dxfId="319" priority="13">
      <formula>Q7&gt;0</formula>
    </cfRule>
    <cfRule type="expression" dxfId="318" priority="14">
      <formula>Q7&lt;0</formula>
    </cfRule>
  </conditionalFormatting>
  <conditionalFormatting sqref="F22">
    <cfRule type="expression" dxfId="317" priority="9">
      <formula>F22&gt;0</formula>
    </cfRule>
    <cfRule type="expression" dxfId="316" priority="10">
      <formula>F22&lt;0</formula>
    </cfRule>
  </conditionalFormatting>
  <conditionalFormatting sqref="H22">
    <cfRule type="expression" dxfId="315" priority="7">
      <formula>H22&gt;0</formula>
    </cfRule>
    <cfRule type="expression" dxfId="314" priority="8">
      <formula>H22&lt;0</formula>
    </cfRule>
  </conditionalFormatting>
  <conditionalFormatting sqref="F59">
    <cfRule type="expression" dxfId="313" priority="5">
      <formula>F59&gt;0</formula>
    </cfRule>
    <cfRule type="expression" dxfId="312" priority="6">
      <formula>F59&lt;0</formula>
    </cfRule>
  </conditionalFormatting>
  <conditionalFormatting sqref="H59">
    <cfRule type="expression" dxfId="311" priority="3">
      <formula>H59&gt;0</formula>
    </cfRule>
    <cfRule type="expression" dxfId="310" priority="4">
      <formula>H59&lt;0</formula>
    </cfRule>
  </conditionalFormatting>
  <conditionalFormatting sqref="M30">
    <cfRule type="expression" dxfId="309" priority="1">
      <formula>M30&gt;0</formula>
    </cfRule>
    <cfRule type="expression" dxfId="308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79.75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79.75</v>
      </c>
      <c r="R4" s="499">
        <v>-7.0000000000000001E-3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484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87.725000000000009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86.927500000000009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86.13000000000001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85.33250000000001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84.535000000000011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83.737499999999997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82.94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82.142499999999998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81.344999999999999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80.547499999999999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79.75</v>
      </c>
      <c r="Q46" s="2"/>
      <c r="T46" s="112" t="s">
        <v>104</v>
      </c>
      <c r="U46" s="105" t="s">
        <v>422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78.952500000000001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78.155000000000001</v>
      </c>
      <c r="Q48" s="2"/>
      <c r="T48" s="112" t="s">
        <v>105</v>
      </c>
      <c r="U48" s="105" t="s">
        <v>736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77.357500000000002</v>
      </c>
      <c r="T49" s="112" t="s">
        <v>106</v>
      </c>
      <c r="U49" s="105" t="s">
        <v>568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76.56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75.762500000000003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74.964999999999989</v>
      </c>
      <c r="T52" s="112" t="s">
        <v>108</v>
      </c>
      <c r="U52" s="105" t="s">
        <v>737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74.167500000000004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73.37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72.572500000000005</v>
      </c>
      <c r="T55" s="112" t="s">
        <v>109</v>
      </c>
      <c r="U55" s="105" t="s">
        <v>619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71.775000000000006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307" priority="19">
      <formula>F27&gt;0</formula>
    </cfRule>
    <cfRule type="expression" dxfId="306" priority="20">
      <formula>F27&lt;0</formula>
    </cfRule>
  </conditionalFormatting>
  <conditionalFormatting sqref="F37:F38">
    <cfRule type="expression" dxfId="305" priority="17">
      <formula>F37&gt;0</formula>
    </cfRule>
    <cfRule type="expression" dxfId="304" priority="18">
      <formula>F37&lt;0</formula>
    </cfRule>
  </conditionalFormatting>
  <conditionalFormatting sqref="H27:H32">
    <cfRule type="expression" dxfId="303" priority="15">
      <formula>H27&gt;0</formula>
    </cfRule>
    <cfRule type="expression" dxfId="302" priority="16">
      <formula>H27&lt;0</formula>
    </cfRule>
  </conditionalFormatting>
  <conditionalFormatting sqref="Q7">
    <cfRule type="expression" dxfId="301" priority="3">
      <formula>Q7&gt;0</formula>
    </cfRule>
    <cfRule type="expression" dxfId="300" priority="4">
      <formula>Q7&lt;0</formula>
    </cfRule>
  </conditionalFormatting>
  <conditionalFormatting sqref="Q8">
    <cfRule type="expression" dxfId="299" priority="1">
      <formula>Q8&gt;0</formula>
    </cfRule>
    <cfRule type="expression" dxfId="298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112.54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112.54</v>
      </c>
      <c r="R4" s="499">
        <v>-2.7000000000000001E-3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123.79400000000001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122.66860000000001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121.54320000000001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120.41780000000001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119.29240000000001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417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118.16700000000002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117.04160000000002</v>
      </c>
      <c r="Q49" s="2"/>
      <c r="R49" s="34"/>
      <c r="T49" s="10" t="s">
        <v>104</v>
      </c>
      <c r="U49" s="87" t="s">
        <v>705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115.9162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114.7908</v>
      </c>
      <c r="Q51" s="2"/>
      <c r="R51" s="34"/>
      <c r="T51" s="10" t="s">
        <v>105</v>
      </c>
      <c r="U51" s="87" t="s">
        <v>706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113.66540000000001</v>
      </c>
      <c r="Q52" s="2"/>
      <c r="R52" s="34"/>
      <c r="T52" s="10" t="s">
        <v>106</v>
      </c>
      <c r="U52" s="87" t="s">
        <v>556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112.54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111.41460000000001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110.28920000000001</v>
      </c>
      <c r="Q55" s="2"/>
      <c r="R55" s="34"/>
      <c r="T55" s="10" t="s">
        <v>108</v>
      </c>
      <c r="U55" s="87" t="s">
        <v>707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109.16380000000001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108.0384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106.913</v>
      </c>
      <c r="T58" s="10" t="s">
        <v>109</v>
      </c>
      <c r="U58" s="87" t="s">
        <v>612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105.7876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104.66220000000001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103.53680000000001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102.41140000000001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101.286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97" priority="25">
      <formula>F24&gt;0</formula>
    </cfRule>
    <cfRule type="expression" dxfId="296" priority="26">
      <formula>F24&lt;0</formula>
    </cfRule>
  </conditionalFormatting>
  <conditionalFormatting sqref="H21:H27">
    <cfRule type="expression" dxfId="295" priority="19">
      <formula>H21&gt;0</formula>
    </cfRule>
    <cfRule type="expression" dxfId="294" priority="20">
      <formula>H21&lt;0</formula>
    </cfRule>
  </conditionalFormatting>
  <conditionalFormatting sqref="F21:F23">
    <cfRule type="expression" dxfId="293" priority="5">
      <formula>F21&gt;0</formula>
    </cfRule>
    <cfRule type="expression" dxfId="292" priority="6">
      <formula>F21&lt;0</formula>
    </cfRule>
  </conditionalFormatting>
  <conditionalFormatting sqref="Q8">
    <cfRule type="expression" dxfId="291" priority="1">
      <formula>Q8&gt;0</formula>
    </cfRule>
    <cfRule type="expression" dxfId="290" priority="2">
      <formula>Q8&lt;0</formula>
    </cfRule>
  </conditionalFormatting>
  <conditionalFormatting sqref="Q7">
    <cfRule type="expression" dxfId="289" priority="3">
      <formula>Q7&gt;0</formula>
    </cfRule>
    <cfRule type="expression" dxfId="288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213.63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213.63</v>
      </c>
      <c r="R4" s="499">
        <v>2.5000000000000001E-3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234.99300000000002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232.85670000000002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230.72040000000001</v>
      </c>
      <c r="Q44" s="2"/>
      <c r="T44" s="135" t="s">
        <v>100</v>
      </c>
      <c r="U44" s="87" t="s">
        <v>738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228.58410000000001</v>
      </c>
      <c r="Q45" s="2"/>
      <c r="T45" s="135" t="s">
        <v>101</v>
      </c>
      <c r="U45" s="87" t="s">
        <v>739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226.4478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224.3115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222.17519999999999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220.03890000000001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217.90260000000001</v>
      </c>
      <c r="Q50" s="2"/>
      <c r="T50" s="135" t="s">
        <v>105</v>
      </c>
      <c r="U50" s="87" t="s">
        <v>740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215.7663</v>
      </c>
      <c r="Q51" s="2"/>
      <c r="T51" s="135" t="s">
        <v>106</v>
      </c>
      <c r="U51" s="87" t="s">
        <v>539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213.63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211.49369999999999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209.35739999999998</v>
      </c>
      <c r="Q54" s="2"/>
      <c r="T54" s="135" t="s">
        <v>108</v>
      </c>
      <c r="U54" s="87" t="s">
        <v>741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207.22109999999998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205.0848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202.9485</v>
      </c>
      <c r="T57" s="135" t="s">
        <v>109</v>
      </c>
      <c r="U57" s="87" t="s">
        <v>620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200.81219999999999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198.67590000000001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196.53960000000001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194.4033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192.267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87" priority="11">
      <formula>F21&gt;0</formula>
    </cfRule>
    <cfRule type="expression" dxfId="286" priority="12">
      <formula>F21&lt;0</formula>
    </cfRule>
  </conditionalFormatting>
  <conditionalFormatting sqref="H21:H23">
    <cfRule type="expression" dxfId="285" priority="9">
      <formula>H21&gt;0</formula>
    </cfRule>
    <cfRule type="expression" dxfId="284" priority="10">
      <formula>H21&lt;0</formula>
    </cfRule>
  </conditionalFormatting>
  <conditionalFormatting sqref="Q8">
    <cfRule type="expression" dxfId="283" priority="1">
      <formula>Q8&gt;0</formula>
    </cfRule>
    <cfRule type="expression" dxfId="282" priority="2">
      <formula>Q8&lt;0</formula>
    </cfRule>
  </conditionalFormatting>
  <conditionalFormatting sqref="Q7">
    <cfRule type="expression" dxfId="281" priority="3">
      <formula>Q7&gt;0</formula>
    </cfRule>
    <cfRule type="expression" dxfId="280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69.290000000000006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69.290000000000006</v>
      </c>
      <c r="R4" s="499">
        <v>2.2700000000000001E-2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76.219000000000008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75.526100000000014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74.833200000000005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74.140300000000011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73.447400000000016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72.754500000000007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72.061600000000013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71.368700000000004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70.67580000000001</v>
      </c>
      <c r="Q49" s="2"/>
      <c r="T49" s="92" t="s">
        <v>122</v>
      </c>
      <c r="U49" s="87" t="s">
        <v>364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69.982900000000001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69.290000000000006</v>
      </c>
      <c r="Q51" s="2"/>
      <c r="T51" s="92" t="s">
        <v>105</v>
      </c>
      <c r="U51" s="87" t="s">
        <v>776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68.597100000000012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67.904200000000003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67.211300000000008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66.5184</v>
      </c>
      <c r="T55" s="92" t="s">
        <v>108</v>
      </c>
      <c r="U55" s="87" t="s">
        <v>777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65.825500000000005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65.132599999999996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64.439700000000016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63.746800000000007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63.053900000000006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62.361000000000004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79" priority="15">
      <formula>F29&gt;0</formula>
    </cfRule>
    <cfRule type="expression" dxfId="278" priority="16">
      <formula>F29&lt;0</formula>
    </cfRule>
  </conditionalFormatting>
  <conditionalFormatting sqref="F34:F62">
    <cfRule type="expression" dxfId="277" priority="11">
      <formula>F34&gt;0</formula>
    </cfRule>
    <cfRule type="expression" dxfId="276" priority="12">
      <formula>F34&lt;0</formula>
    </cfRule>
  </conditionalFormatting>
  <conditionalFormatting sqref="F34:F62">
    <cfRule type="expression" dxfId="275" priority="13">
      <formula>F34&gt;0</formula>
    </cfRule>
    <cfRule type="expression" dxfId="274" priority="14">
      <formula>F34&lt;0</formula>
    </cfRule>
  </conditionalFormatting>
  <conditionalFormatting sqref="H29:H62">
    <cfRule type="expression" dxfId="273" priority="9">
      <formula>H29&gt;0</formula>
    </cfRule>
    <cfRule type="expression" dxfId="272" priority="10">
      <formula>H29&lt;0</formula>
    </cfRule>
  </conditionalFormatting>
  <conditionalFormatting sqref="F25:F28">
    <cfRule type="expression" dxfId="271" priority="7">
      <formula>F25&gt;0</formula>
    </cfRule>
    <cfRule type="expression" dxfId="270" priority="8">
      <formula>F25&lt;0</formula>
    </cfRule>
  </conditionalFormatting>
  <conditionalFormatting sqref="H25:H28">
    <cfRule type="expression" dxfId="269" priority="5">
      <formula>H25&gt;0</formula>
    </cfRule>
    <cfRule type="expression" dxfId="268" priority="6">
      <formula>H25&lt;0</formula>
    </cfRule>
  </conditionalFormatting>
  <conditionalFormatting sqref="Q7">
    <cfRule type="expression" dxfId="267" priority="3">
      <formula>Q7&gt;0</formula>
    </cfRule>
    <cfRule type="expression" dxfId="266" priority="4">
      <formula>Q7&lt;0</formula>
    </cfRule>
  </conditionalFormatting>
  <conditionalFormatting sqref="Q8">
    <cfRule type="expression" dxfId="265" priority="1">
      <formula>Q8&gt;0</formula>
    </cfRule>
    <cfRule type="expression" dxfId="264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72.52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72.52</v>
      </c>
      <c r="R4" s="519">
        <v>1.8E-3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79.772000000000006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79.046800000000005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78.321600000000004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77.596400000000003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76.871200000000002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76.146000000000001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75.4208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74.695599999999999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73.970399999999998</v>
      </c>
      <c r="Q49" s="2"/>
      <c r="T49" s="92" t="s">
        <v>104</v>
      </c>
      <c r="U49" s="87" t="s">
        <v>742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73.245199999999997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72.52</v>
      </c>
      <c r="Q51" s="2"/>
      <c r="T51" s="92" t="s">
        <v>105</v>
      </c>
      <c r="U51" s="87" t="s">
        <v>743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71.794799999999995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71.069599999999994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70.344399999999993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69.619199999999992</v>
      </c>
      <c r="T55" s="92" t="s">
        <v>108</v>
      </c>
      <c r="U55" s="87" t="s">
        <v>744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68.893999999999991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68.16879999999999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67.443600000000004</v>
      </c>
      <c r="T58" s="92" t="s">
        <v>109</v>
      </c>
      <c r="U58" s="87" t="s">
        <v>621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66.718400000000003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65.993200000000002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65.268000000000001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355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389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427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432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469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63" priority="73">
      <formula>F25&gt;0</formula>
    </cfRule>
    <cfRule type="expression" dxfId="262" priority="74">
      <formula>F25&lt;0</formula>
    </cfRule>
  </conditionalFormatting>
  <conditionalFormatting sqref="F57:F64 F66">
    <cfRule type="expression" dxfId="261" priority="69">
      <formula>F57&gt;0</formula>
    </cfRule>
    <cfRule type="expression" dxfId="260" priority="70">
      <formula>F57&lt;0</formula>
    </cfRule>
  </conditionalFormatting>
  <conditionalFormatting sqref="F57:F64 F66">
    <cfRule type="expression" dxfId="259" priority="71">
      <formula>F57&gt;0</formula>
    </cfRule>
    <cfRule type="expression" dxfId="258" priority="72">
      <formula>F57&lt;0</formula>
    </cfRule>
  </conditionalFormatting>
  <conditionalFormatting sqref="H57:H64 H66">
    <cfRule type="expression" dxfId="257" priority="67">
      <formula>H57&gt;0</formula>
    </cfRule>
    <cfRule type="expression" dxfId="256" priority="68">
      <formula>H57&lt;0</formula>
    </cfRule>
  </conditionalFormatting>
  <conditionalFormatting sqref="Q7">
    <cfRule type="expression" dxfId="255" priority="49">
      <formula>Q7&gt;0</formula>
    </cfRule>
    <cfRule type="expression" dxfId="254" priority="50">
      <formula>Q7&lt;0</formula>
    </cfRule>
  </conditionalFormatting>
  <conditionalFormatting sqref="Q8">
    <cfRule type="expression" dxfId="253" priority="47">
      <formula>Q8&gt;0</formula>
    </cfRule>
    <cfRule type="expression" dxfId="252" priority="48">
      <formula>Q8&lt;0</formula>
    </cfRule>
  </conditionalFormatting>
  <conditionalFormatting sqref="F24">
    <cfRule type="expression" dxfId="251" priority="33">
      <formula>F24&gt;0</formula>
    </cfRule>
    <cfRule type="expression" dxfId="250" priority="34">
      <formula>F24&lt;0</formula>
    </cfRule>
  </conditionalFormatting>
  <conditionalFormatting sqref="H24">
    <cfRule type="expression" dxfId="249" priority="31">
      <formula>H24&gt;0</formula>
    </cfRule>
    <cfRule type="expression" dxfId="248" priority="32">
      <formula>H24&lt;0</formula>
    </cfRule>
  </conditionalFormatting>
  <conditionalFormatting sqref="M67">
    <cfRule type="expression" dxfId="247" priority="29">
      <formula>M67&gt;0</formula>
    </cfRule>
    <cfRule type="expression" dxfId="246" priority="30">
      <formula>M67&lt;0</formula>
    </cfRule>
  </conditionalFormatting>
  <conditionalFormatting sqref="F65">
    <cfRule type="expression" dxfId="245" priority="25">
      <formula>F65&gt;0</formula>
    </cfRule>
    <cfRule type="expression" dxfId="244" priority="26">
      <formula>F65&lt;0</formula>
    </cfRule>
  </conditionalFormatting>
  <conditionalFormatting sqref="F65">
    <cfRule type="expression" dxfId="243" priority="27">
      <formula>F65&gt;0</formula>
    </cfRule>
    <cfRule type="expression" dxfId="242" priority="28">
      <formula>F65&lt;0</formula>
    </cfRule>
  </conditionalFormatting>
  <conditionalFormatting sqref="H65">
    <cfRule type="expression" dxfId="241" priority="23">
      <formula>H65&gt;0</formula>
    </cfRule>
    <cfRule type="expression" dxfId="240" priority="24">
      <formula>H65&lt;0</formula>
    </cfRule>
  </conditionalFormatting>
  <conditionalFormatting sqref="F93:F97 H93:H97 H99:H124 F99:F124">
    <cfRule type="expression" dxfId="239" priority="19">
      <formula>F93&gt;0</formula>
    </cfRule>
    <cfRule type="expression" dxfId="238" priority="20">
      <formula>F93&lt;0</formula>
    </cfRule>
  </conditionalFormatting>
  <conditionalFormatting sqref="F125:F132 F134">
    <cfRule type="expression" dxfId="237" priority="15">
      <formula>F125&gt;0</formula>
    </cfRule>
    <cfRule type="expression" dxfId="236" priority="16">
      <formula>F125&lt;0</formula>
    </cfRule>
  </conditionalFormatting>
  <conditionalFormatting sqref="F125:F132 F134">
    <cfRule type="expression" dxfId="235" priority="17">
      <formula>F125&gt;0</formula>
    </cfRule>
    <cfRule type="expression" dxfId="234" priority="18">
      <formula>F125&lt;0</formula>
    </cfRule>
  </conditionalFormatting>
  <conditionalFormatting sqref="H125:H132 H134">
    <cfRule type="expression" dxfId="233" priority="13">
      <formula>H125&gt;0</formula>
    </cfRule>
    <cfRule type="expression" dxfId="232" priority="14">
      <formula>H125&lt;0</formula>
    </cfRule>
  </conditionalFormatting>
  <conditionalFormatting sqref="F92">
    <cfRule type="expression" dxfId="231" priority="11">
      <formula>F92&gt;0</formula>
    </cfRule>
    <cfRule type="expression" dxfId="230" priority="12">
      <formula>F92&lt;0</formula>
    </cfRule>
  </conditionalFormatting>
  <conditionalFormatting sqref="H92">
    <cfRule type="expression" dxfId="229" priority="9">
      <formula>H92&gt;0</formula>
    </cfRule>
    <cfRule type="expression" dxfId="228" priority="10">
      <formula>H92&lt;0</formula>
    </cfRule>
  </conditionalFormatting>
  <conditionalFormatting sqref="F133">
    <cfRule type="expression" dxfId="227" priority="5">
      <formula>F133&gt;0</formula>
    </cfRule>
    <cfRule type="expression" dxfId="226" priority="6">
      <formula>F133&lt;0</formula>
    </cfRule>
  </conditionalFormatting>
  <conditionalFormatting sqref="F133">
    <cfRule type="expression" dxfId="225" priority="7">
      <formula>F133&gt;0</formula>
    </cfRule>
    <cfRule type="expression" dxfId="224" priority="8">
      <formula>F133&lt;0</formula>
    </cfRule>
  </conditionalFormatting>
  <conditionalFormatting sqref="H133">
    <cfRule type="expression" dxfId="223" priority="3">
      <formula>H133&gt;0</formula>
    </cfRule>
    <cfRule type="expression" dxfId="222" priority="4">
      <formula>H133&lt;0</formula>
    </cfRule>
  </conditionalFormatting>
  <conditionalFormatting sqref="F98 H98">
    <cfRule type="expression" dxfId="221" priority="1">
      <formula>F98&gt;0</formula>
    </cfRule>
    <cfRule type="expression" dxfId="220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45.08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45.08</v>
      </c>
      <c r="R4" s="521">
        <v>1.5100000000000001E-2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479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49.588000000000001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49.1372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48.686399999999999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48.235599999999998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47.784799999999997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47.334000000000003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46.883200000000002</v>
      </c>
      <c r="Q49" s="2"/>
      <c r="T49" s="92" t="s">
        <v>122</v>
      </c>
      <c r="U49" s="87" t="s">
        <v>350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46.432400000000001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45.9816</v>
      </c>
      <c r="Q51" s="2"/>
      <c r="T51" s="92" t="s">
        <v>105</v>
      </c>
      <c r="U51" s="87" t="s">
        <v>745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45.530799999999999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45.08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44.629199999999997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44.178399999999996</v>
      </c>
      <c r="T55" s="92" t="s">
        <v>108</v>
      </c>
      <c r="U55" s="87" t="s">
        <v>659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43.727599999999995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43.276799999999994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42.825999999999993</v>
      </c>
      <c r="T58" s="92" t="s">
        <v>109</v>
      </c>
      <c r="U58" s="87" t="s">
        <v>622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42.3752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41.924399999999999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41.473599999999998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41.022799999999997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40.572000000000003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219" priority="31">
      <formula>F45&gt;0</formula>
    </cfRule>
    <cfRule type="expression" dxfId="218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217" priority="33">
      <formula>F40&gt;0</formula>
    </cfRule>
    <cfRule type="expression" dxfId="216" priority="34">
      <formula>F40&lt;0</formula>
    </cfRule>
  </conditionalFormatting>
  <conditionalFormatting sqref="F45:F59 F61:F91 F93:F102">
    <cfRule type="expression" dxfId="215" priority="29">
      <formula>F45&gt;0</formula>
    </cfRule>
    <cfRule type="expression" dxfId="214" priority="30">
      <formula>F45&lt;0</formula>
    </cfRule>
  </conditionalFormatting>
  <conditionalFormatting sqref="H40:H59 H61:H91 H93:H102">
    <cfRule type="expression" dxfId="213" priority="27">
      <formula>H40&gt;0</formula>
    </cfRule>
    <cfRule type="expression" dxfId="212" priority="28">
      <formula>H40&lt;0</formula>
    </cfRule>
  </conditionalFormatting>
  <conditionalFormatting sqref="F36:F39">
    <cfRule type="expression" dxfId="211" priority="25">
      <formula>F36&gt;0</formula>
    </cfRule>
    <cfRule type="expression" dxfId="210" priority="26">
      <formula>F36&lt;0</formula>
    </cfRule>
  </conditionalFormatting>
  <conditionalFormatting sqref="H36:H39">
    <cfRule type="expression" dxfId="209" priority="23">
      <formula>H36&gt;0</formula>
    </cfRule>
    <cfRule type="expression" dxfId="208" priority="24">
      <formula>H36&lt;0</formula>
    </cfRule>
  </conditionalFormatting>
  <conditionalFormatting sqref="Q7">
    <cfRule type="expression" dxfId="207" priority="17">
      <formula>Q7&gt;0</formula>
    </cfRule>
    <cfRule type="expression" dxfId="206" priority="18">
      <formula>Q7&lt;0</formula>
    </cfRule>
  </conditionalFormatting>
  <conditionalFormatting sqref="Q8">
    <cfRule type="expression" dxfId="205" priority="15">
      <formula>Q8&gt;0</formula>
    </cfRule>
    <cfRule type="expression" dxfId="204" priority="16">
      <formula>Q8&lt;0</formula>
    </cfRule>
  </conditionalFormatting>
  <conditionalFormatting sqref="Q10">
    <cfRule type="expression" dxfId="203" priority="13">
      <formula>Q10&gt;0</formula>
    </cfRule>
    <cfRule type="expression" dxfId="202" priority="14">
      <formula>Q10&lt;0</formula>
    </cfRule>
  </conditionalFormatting>
  <conditionalFormatting sqref="F60">
    <cfRule type="expression" dxfId="201" priority="11">
      <formula>F60&gt;0</formula>
    </cfRule>
    <cfRule type="expression" dxfId="200" priority="12">
      <formula>F60&lt;0</formula>
    </cfRule>
  </conditionalFormatting>
  <conditionalFormatting sqref="F60">
    <cfRule type="expression" dxfId="199" priority="9">
      <formula>F60&gt;0</formula>
    </cfRule>
    <cfRule type="expression" dxfId="198" priority="10">
      <formula>F60&lt;0</formula>
    </cfRule>
  </conditionalFormatting>
  <conditionalFormatting sqref="H60">
    <cfRule type="expression" dxfId="197" priority="7">
      <formula>H60&gt;0</formula>
    </cfRule>
    <cfRule type="expression" dxfId="196" priority="8">
      <formula>H60&lt;0</formula>
    </cfRule>
  </conditionalFormatting>
  <conditionalFormatting sqref="F92">
    <cfRule type="expression" dxfId="195" priority="5">
      <formula>F92&gt;0</formula>
    </cfRule>
    <cfRule type="expression" dxfId="194" priority="6">
      <formula>F92&lt;0</formula>
    </cfRule>
  </conditionalFormatting>
  <conditionalFormatting sqref="F92">
    <cfRule type="expression" dxfId="193" priority="3">
      <formula>F92&gt;0</formula>
    </cfRule>
    <cfRule type="expression" dxfId="192" priority="4">
      <formula>F92&lt;0</formula>
    </cfRule>
  </conditionalFormatting>
  <conditionalFormatting sqref="H92">
    <cfRule type="expression" dxfId="191" priority="1">
      <formula>H92&gt;0</formula>
    </cfRule>
    <cfRule type="expression" dxfId="190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/>
      <c r="X1" s="92"/>
      <c r="Y1" s="92"/>
      <c r="Z1" s="92"/>
      <c r="AA1" s="92"/>
      <c r="AB1" s="92"/>
      <c r="AC1" s="92"/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81">
        <v>80</v>
      </c>
      <c r="I2" s="44">
        <v>33.68</v>
      </c>
      <c r="J2" s="44">
        <v>0.06</v>
      </c>
      <c r="K2" s="44">
        <f>H2*I2-J2</f>
        <v>2694.34</v>
      </c>
      <c r="L2" s="73"/>
      <c r="M2" s="3"/>
      <c r="O2" s="11" t="s">
        <v>57</v>
      </c>
      <c r="Q2" s="71">
        <f>C18-H18</f>
        <v>80</v>
      </c>
      <c r="W2" s="132"/>
      <c r="X2" s="10"/>
      <c r="Y2" s="10"/>
      <c r="Z2" s="10"/>
      <c r="AA2" s="10"/>
      <c r="AB2" s="94"/>
      <c r="AC2" s="10"/>
      <c r="AD2" s="2"/>
      <c r="AE2" s="137" t="e">
        <f>AC2/AC3-1</f>
        <v>#DIV/0!</v>
      </c>
    </row>
    <row r="3" spans="1:41" x14ac:dyDescent="0.25">
      <c r="A3" s="23" t="s">
        <v>71</v>
      </c>
      <c r="B3" s="454">
        <v>42758</v>
      </c>
      <c r="C3" s="7">
        <v>40</v>
      </c>
      <c r="D3" s="44">
        <v>32.28</v>
      </c>
      <c r="E3" s="44">
        <v>0</v>
      </c>
      <c r="F3" s="44">
        <f>C3*D3+E3</f>
        <v>1291.2</v>
      </c>
      <c r="G3" s="454">
        <v>42766</v>
      </c>
      <c r="H3" s="81">
        <v>40</v>
      </c>
      <c r="I3" s="44">
        <v>31.8</v>
      </c>
      <c r="J3" s="44">
        <v>0.03</v>
      </c>
      <c r="K3" s="44">
        <f>H3*I3-J3</f>
        <v>1271.97</v>
      </c>
      <c r="L3" s="4"/>
      <c r="M3" s="4"/>
      <c r="O3" s="11" t="s">
        <v>58</v>
      </c>
      <c r="Q3" s="229">
        <f>IF(Q2=0, Q4, (F18-K18-M18)/Q2)</f>
        <v>31.661124999999991</v>
      </c>
      <c r="T3" s="1"/>
      <c r="W3" s="132"/>
      <c r="X3" s="10"/>
      <c r="Y3" s="10"/>
      <c r="Z3" s="10"/>
      <c r="AA3" s="10"/>
      <c r="AB3" s="94"/>
      <c r="AC3" s="10"/>
      <c r="AD3" s="2"/>
      <c r="AE3" s="137" t="e">
        <f t="shared" ref="AE3:AE66" si="0">AC3/AC4-1</f>
        <v>#DIV/0!</v>
      </c>
      <c r="AL3" s="233"/>
      <c r="AO3" s="233"/>
    </row>
    <row r="4" spans="1:41" x14ac:dyDescent="0.25">
      <c r="B4" s="498">
        <v>42843</v>
      </c>
      <c r="C4" s="7">
        <v>80</v>
      </c>
      <c r="D4" s="44">
        <v>31.08</v>
      </c>
      <c r="E4" s="44">
        <v>0</v>
      </c>
      <c r="F4" s="44">
        <f>C4*D4+E4</f>
        <v>2486.3999999999996</v>
      </c>
      <c r="G4" s="73"/>
      <c r="H4" s="184"/>
      <c r="I4" s="3"/>
      <c r="J4" s="3"/>
      <c r="K4" s="3"/>
      <c r="L4" s="4"/>
      <c r="M4" s="4"/>
      <c r="O4" s="11" t="s">
        <v>66</v>
      </c>
      <c r="Q4" s="200">
        <v>30.7</v>
      </c>
      <c r="R4" s="499">
        <v>-9.4000000000000004E-3</v>
      </c>
      <c r="W4" s="132"/>
      <c r="X4" s="10"/>
      <c r="Y4" s="10"/>
      <c r="Z4" s="10"/>
      <c r="AA4" s="10"/>
      <c r="AB4" s="94"/>
      <c r="AC4" s="10"/>
      <c r="AD4" s="2"/>
      <c r="AE4" s="137" t="e">
        <f t="shared" si="0"/>
        <v>#DIV/0!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2456</v>
      </c>
      <c r="W5" s="132"/>
      <c r="X5" s="10"/>
      <c r="Y5" s="10"/>
      <c r="Z5" s="10"/>
      <c r="AA5" s="10"/>
      <c r="AB5" s="94"/>
      <c r="AC5" s="10"/>
      <c r="AD5" s="2"/>
      <c r="AE5" s="137" t="e">
        <f t="shared" si="0"/>
        <v>#DIV/0!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2532.8899999999994</v>
      </c>
      <c r="W6" s="132"/>
      <c r="X6" s="10"/>
      <c r="Y6" s="10"/>
      <c r="Z6" s="10"/>
      <c r="AA6" s="10"/>
      <c r="AB6" s="94"/>
      <c r="AC6" s="10"/>
      <c r="AD6" s="2"/>
      <c r="AE6" s="137" t="e">
        <f t="shared" si="0"/>
        <v>#DIV/0!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-76.889999999999418</v>
      </c>
      <c r="R7" s="30">
        <v>42874</v>
      </c>
      <c r="W7" s="132"/>
      <c r="X7" s="10"/>
      <c r="Y7" s="10"/>
      <c r="Z7" s="10"/>
      <c r="AA7" s="10"/>
      <c r="AB7" s="94"/>
      <c r="AC7" s="10"/>
      <c r="AD7" s="2"/>
      <c r="AE7" s="137" t="e">
        <f t="shared" si="0"/>
        <v>#DIV/0!</v>
      </c>
    </row>
    <row r="8" spans="1:41" x14ac:dyDescent="0.25">
      <c r="O8" s="11" t="s">
        <v>183</v>
      </c>
      <c r="P8" s="34"/>
      <c r="Q8" s="2">
        <f>K18+M18-F18+Q2*Q4</f>
        <v>-76.889999999999418</v>
      </c>
      <c r="W8" s="132"/>
      <c r="X8" s="10"/>
      <c r="Y8" s="10"/>
      <c r="Z8" s="10"/>
      <c r="AA8" s="10"/>
      <c r="AB8" s="94"/>
      <c r="AC8" s="10"/>
      <c r="AD8" s="2"/>
      <c r="AE8" s="137" t="e">
        <f t="shared" si="0"/>
        <v>#DIV/0!</v>
      </c>
    </row>
    <row r="9" spans="1:41" x14ac:dyDescent="0.25">
      <c r="O9" s="11" t="s">
        <v>213</v>
      </c>
      <c r="Q9" s="137">
        <f>IF(Q2=0, 0, Q8/Q6)</f>
        <v>-3.0356628199408358E-2</v>
      </c>
      <c r="W9" s="132"/>
      <c r="X9" s="10"/>
      <c r="Y9" s="10"/>
      <c r="Z9" s="10"/>
      <c r="AA9" s="10"/>
      <c r="AB9" s="94"/>
      <c r="AC9" s="10"/>
      <c r="AD9" s="2"/>
      <c r="AE9" s="137" t="e">
        <f t="shared" si="0"/>
        <v>#DIV/0!</v>
      </c>
    </row>
    <row r="10" spans="1:41" x14ac:dyDescent="0.25">
      <c r="O10" s="11" t="s">
        <v>212</v>
      </c>
      <c r="P10" s="34"/>
      <c r="Q10" s="2">
        <f>M36</f>
        <v>0</v>
      </c>
      <c r="W10" s="132"/>
      <c r="X10" s="10"/>
      <c r="Y10" s="10"/>
      <c r="Z10" s="10"/>
      <c r="AA10" s="10"/>
      <c r="AB10" s="94"/>
      <c r="AC10" s="10"/>
      <c r="AD10" s="2"/>
      <c r="AE10" s="137" t="e">
        <f t="shared" si="0"/>
        <v>#DIV/0!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/>
      <c r="X11" s="10"/>
      <c r="Y11" s="10"/>
      <c r="Z11" s="10"/>
      <c r="AA11" s="10"/>
      <c r="AB11" s="94"/>
      <c r="AC11" s="10"/>
      <c r="AD11" s="2"/>
      <c r="AE11" s="137" t="e">
        <f t="shared" si="0"/>
        <v>#DIV/0!</v>
      </c>
    </row>
    <row r="12" spans="1:41" x14ac:dyDescent="0.25">
      <c r="W12" s="132"/>
      <c r="X12" s="10"/>
      <c r="Y12" s="10"/>
      <c r="Z12" s="10"/>
      <c r="AA12" s="10"/>
      <c r="AB12" s="94"/>
      <c r="AC12" s="10"/>
      <c r="AD12" s="2"/>
      <c r="AE12" s="137" t="e">
        <f t="shared" si="0"/>
        <v>#DIV/0!</v>
      </c>
    </row>
    <row r="13" spans="1:41" x14ac:dyDescent="0.25">
      <c r="W13" s="132"/>
      <c r="X13" s="10"/>
      <c r="Y13" s="10"/>
      <c r="Z13" s="10"/>
      <c r="AA13" s="10"/>
      <c r="AB13" s="94"/>
      <c r="AC13" s="10"/>
      <c r="AD13" s="2"/>
      <c r="AE13" s="137" t="e">
        <f t="shared" si="0"/>
        <v>#DIV/0!</v>
      </c>
    </row>
    <row r="14" spans="1:41" x14ac:dyDescent="0.25">
      <c r="W14" s="132"/>
      <c r="X14" s="10"/>
      <c r="Y14" s="10"/>
      <c r="Z14" s="10"/>
      <c r="AA14" s="10"/>
      <c r="AB14" s="94"/>
      <c r="AC14" s="10"/>
      <c r="AD14" s="2"/>
      <c r="AE14" s="137" t="e">
        <f t="shared" si="0"/>
        <v>#DIV/0!</v>
      </c>
    </row>
    <row r="15" spans="1:41" x14ac:dyDescent="0.25">
      <c r="W15" s="132"/>
      <c r="X15" s="10"/>
      <c r="Y15" s="10"/>
      <c r="Z15" s="10"/>
      <c r="AA15" s="10"/>
      <c r="AB15" s="94"/>
      <c r="AC15" s="10"/>
      <c r="AD15" s="2"/>
      <c r="AE15" s="137" t="e">
        <f t="shared" si="0"/>
        <v>#DIV/0!</v>
      </c>
    </row>
    <row r="16" spans="1:41" x14ac:dyDescent="0.25">
      <c r="W16" s="132"/>
      <c r="X16" s="10"/>
      <c r="Y16" s="10"/>
      <c r="Z16" s="10"/>
      <c r="AA16" s="10"/>
      <c r="AB16" s="94"/>
      <c r="AC16" s="10"/>
      <c r="AD16" s="2"/>
      <c r="AE16" s="137" t="e">
        <f t="shared" si="0"/>
        <v>#DIV/0!</v>
      </c>
    </row>
    <row r="17" spans="1:31" x14ac:dyDescent="0.25">
      <c r="W17" s="132"/>
      <c r="X17" s="10"/>
      <c r="Y17" s="10"/>
      <c r="Z17" s="10"/>
      <c r="AA17" s="10"/>
      <c r="AB17" s="94"/>
      <c r="AC17" s="10"/>
      <c r="AD17" s="2"/>
      <c r="AE17" s="137" t="e">
        <f t="shared" si="0"/>
        <v>#DIV/0!</v>
      </c>
    </row>
    <row r="18" spans="1:31" x14ac:dyDescent="0.25">
      <c r="A18" s="36" t="s">
        <v>81</v>
      </c>
      <c r="B18" s="37"/>
      <c r="C18" s="37">
        <f>SUM(C2:C17)</f>
        <v>200</v>
      </c>
      <c r="D18" s="38"/>
      <c r="E18" s="38"/>
      <c r="F18" s="38">
        <f>SUM(F2:F17)</f>
        <v>6499.2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/>
      <c r="X18" s="10"/>
      <c r="Y18" s="10"/>
      <c r="Z18" s="10"/>
      <c r="AA18" s="10"/>
      <c r="AB18" s="94"/>
      <c r="AC18" s="10"/>
      <c r="AD18" s="2"/>
      <c r="AE18" s="137" t="e">
        <f t="shared" si="0"/>
        <v>#DIV/0!</v>
      </c>
    </row>
    <row r="19" spans="1:31" x14ac:dyDescent="0.25">
      <c r="G19" s="2"/>
      <c r="W19" s="132"/>
      <c r="X19" s="10"/>
      <c r="Y19" s="10"/>
      <c r="Z19" s="10"/>
      <c r="AA19" s="10"/>
      <c r="AB19" s="94"/>
      <c r="AC19" s="10"/>
      <c r="AD19" s="2"/>
      <c r="AE19" s="137" t="e">
        <f t="shared" si="0"/>
        <v>#DIV/0!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/>
      <c r="X20" s="10"/>
      <c r="Y20" s="10"/>
      <c r="Z20" s="10"/>
      <c r="AA20" s="10"/>
      <c r="AB20" s="94"/>
      <c r="AC20" s="10"/>
      <c r="AD20" s="2"/>
      <c r="AE20" s="137" t="e">
        <f t="shared" si="0"/>
        <v>#DIV/0!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/>
      <c r="X21" s="10"/>
      <c r="Y21" s="10"/>
      <c r="Z21" s="10"/>
      <c r="AA21" s="10"/>
      <c r="AB21" s="94"/>
      <c r="AC21" s="10"/>
      <c r="AD21" s="2"/>
      <c r="AE21" s="137" t="e">
        <f t="shared" si="0"/>
        <v>#DIV/0!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/>
      <c r="X22" s="10"/>
      <c r="Y22" s="10"/>
      <c r="Z22" s="10"/>
      <c r="AA22" s="10"/>
      <c r="AB22" s="94"/>
      <c r="AC22" s="10"/>
      <c r="AD22" s="2"/>
      <c r="AE22" s="137" t="e">
        <f t="shared" si="0"/>
        <v>#DIV/0!</v>
      </c>
    </row>
    <row r="23" spans="1:31" x14ac:dyDescent="0.25">
      <c r="A23" t="s">
        <v>386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/>
      <c r="X23" s="10"/>
      <c r="Y23" s="10"/>
      <c r="Z23" s="10"/>
      <c r="AA23" s="10"/>
      <c r="AB23" s="94"/>
      <c r="AC23" s="10"/>
      <c r="AD23" s="2"/>
      <c r="AE23" s="137" t="e">
        <f t="shared" si="0"/>
        <v>#DIV/0!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/>
      <c r="X24" s="10"/>
      <c r="Y24" s="10"/>
      <c r="Z24" s="10"/>
      <c r="AA24" s="10"/>
      <c r="AB24" s="94"/>
      <c r="AC24" s="10"/>
      <c r="AD24" s="2"/>
      <c r="AE24" s="137" t="e">
        <f t="shared" si="0"/>
        <v>#DIV/0!</v>
      </c>
    </row>
    <row r="25" spans="1:31" x14ac:dyDescent="0.25">
      <c r="A25">
        <v>0</v>
      </c>
      <c r="B25" s="192">
        <v>42843</v>
      </c>
      <c r="C25" s="10">
        <v>80</v>
      </c>
      <c r="D25" s="40">
        <v>31.661100000000001</v>
      </c>
      <c r="E25" s="40">
        <v>30.99</v>
      </c>
      <c r="F25" s="40">
        <f>C25*(E25-D25)</f>
        <v>-53.688000000000216</v>
      </c>
      <c r="G25" s="40">
        <f>D25*C25</f>
        <v>2532.8879999999999</v>
      </c>
      <c r="H25" s="230">
        <f>(E25-D25)/D25</f>
        <v>-2.1196357675507253E-2</v>
      </c>
      <c r="I25" s="231"/>
      <c r="W25" s="132"/>
      <c r="X25" s="10"/>
      <c r="Y25" s="10"/>
      <c r="Z25" s="10"/>
      <c r="AA25" s="10"/>
      <c r="AB25" s="94"/>
      <c r="AC25" s="10"/>
      <c r="AD25" s="2"/>
      <c r="AE25" s="137" t="e">
        <f t="shared" si="0"/>
        <v>#DIV/0!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/>
      <c r="X26" s="10"/>
      <c r="Y26" s="10"/>
      <c r="Z26" s="10"/>
      <c r="AA26" s="10"/>
      <c r="AB26" s="94"/>
      <c r="AC26" s="10"/>
      <c r="AD26" s="2"/>
      <c r="AE26" s="137" t="e">
        <f t="shared" si="0"/>
        <v>#DIV/0!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/>
      <c r="X27" s="10"/>
      <c r="Y27" s="10"/>
      <c r="Z27" s="10"/>
      <c r="AA27" s="10"/>
      <c r="AB27" s="94"/>
      <c r="AC27" s="10"/>
      <c r="AD27" s="2"/>
      <c r="AE27" s="137" t="e">
        <f t="shared" si="0"/>
        <v>#DIV/0!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/>
      <c r="X28" s="10"/>
      <c r="Y28" s="10"/>
      <c r="Z28" s="10"/>
      <c r="AA28" s="10"/>
      <c r="AB28" s="94"/>
      <c r="AC28" s="10"/>
      <c r="AD28" s="2"/>
      <c r="AE28" s="137" t="e">
        <f t="shared" si="0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/>
      <c r="X29" s="10"/>
      <c r="Y29" s="10"/>
      <c r="Z29" s="10"/>
      <c r="AA29" s="10"/>
      <c r="AB29" s="94"/>
      <c r="AC29" s="10"/>
      <c r="AD29" s="2"/>
      <c r="AE29" s="137" t="e">
        <f t="shared" si="0"/>
        <v>#DIV/0!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/>
      <c r="X30" s="10"/>
      <c r="Y30" s="10"/>
      <c r="Z30" s="10"/>
      <c r="AA30" s="10"/>
      <c r="AB30" s="94"/>
      <c r="AC30" s="10"/>
      <c r="AD30" s="2"/>
      <c r="AE30" s="137" t="e">
        <f t="shared" si="0"/>
        <v>#DIV/0!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/>
      <c r="X31" s="10"/>
      <c r="Y31" s="10"/>
      <c r="Z31" s="10"/>
      <c r="AA31" s="10"/>
      <c r="AB31" s="94"/>
      <c r="AC31" s="10"/>
      <c r="AD31" s="2"/>
      <c r="AE31" s="137" t="e">
        <f t="shared" si="0"/>
        <v>#DIV/0!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/>
      <c r="X32" s="10"/>
      <c r="Y32" s="10"/>
      <c r="Z32" s="10"/>
      <c r="AA32" s="10"/>
      <c r="AB32" s="94"/>
      <c r="AC32" s="10"/>
      <c r="AD32" s="2"/>
      <c r="AE32" s="137" t="e">
        <f t="shared" si="0"/>
        <v>#DIV/0!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/>
      <c r="X33" s="10"/>
      <c r="Y33" s="10"/>
      <c r="Z33" s="10"/>
      <c r="AA33" s="10"/>
      <c r="AB33" s="94"/>
      <c r="AC33" s="10"/>
      <c r="AD33" s="2"/>
      <c r="AE33" s="137" t="e">
        <f t="shared" si="0"/>
        <v>#DIV/0!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/>
      <c r="X34" s="10"/>
      <c r="Y34" s="10"/>
      <c r="Z34" s="10"/>
      <c r="AA34" s="10"/>
      <c r="AB34" s="94"/>
      <c r="AC34" s="10"/>
      <c r="AD34" s="2"/>
      <c r="AE34" s="137" t="e">
        <f t="shared" si="0"/>
        <v>#DIV/0!</v>
      </c>
    </row>
    <row r="35" spans="1:31" x14ac:dyDescent="0.25">
      <c r="W35" s="132"/>
      <c r="X35" s="10"/>
      <c r="Y35" s="10"/>
      <c r="Z35" s="10"/>
      <c r="AA35" s="10"/>
      <c r="AB35" s="94"/>
      <c r="AC35" s="10"/>
      <c r="AD35" s="2"/>
      <c r="AE35" s="137" t="e">
        <f t="shared" si="0"/>
        <v>#DIV/0!</v>
      </c>
    </row>
    <row r="36" spans="1:31" x14ac:dyDescent="0.25">
      <c r="L36" t="s">
        <v>214</v>
      </c>
      <c r="M36" s="2">
        <f>M50+K50-F50</f>
        <v>0</v>
      </c>
      <c r="W36" s="132"/>
      <c r="X36" s="10"/>
      <c r="Y36" s="10"/>
      <c r="Z36" s="10"/>
      <c r="AA36" s="10"/>
      <c r="AB36" s="94"/>
      <c r="AC36" s="10"/>
      <c r="AD36" s="2"/>
      <c r="AE36" s="137" t="e">
        <f t="shared" si="0"/>
        <v>#DIV/0!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/>
      <c r="X37" s="10"/>
      <c r="Y37" s="10"/>
      <c r="Z37" s="10"/>
      <c r="AA37" s="10"/>
      <c r="AB37" s="94"/>
      <c r="AC37" s="10"/>
      <c r="AD37" s="2"/>
      <c r="AE37" s="137" t="e">
        <f t="shared" si="0"/>
        <v>#DIV/0!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/>
      <c r="X38" s="10"/>
      <c r="Y38" s="10"/>
      <c r="Z38" s="10"/>
      <c r="AA38" s="10"/>
      <c r="AB38" s="94"/>
      <c r="AC38" s="10"/>
      <c r="AD38" s="2"/>
      <c r="AE38" s="137" t="e">
        <f t="shared" si="0"/>
        <v>#DIV/0!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/>
      <c r="X39" s="10"/>
      <c r="Y39" s="10"/>
      <c r="Z39" s="10"/>
      <c r="AA39" s="10"/>
      <c r="AB39" s="94"/>
      <c r="AC39" s="10"/>
      <c r="AD39" s="2"/>
      <c r="AE39" s="137" t="e">
        <f t="shared" si="0"/>
        <v>#DIV/0!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/>
      <c r="X40" s="10"/>
      <c r="Y40" s="10"/>
      <c r="Z40" s="10"/>
      <c r="AA40" s="10"/>
      <c r="AB40" s="94"/>
      <c r="AC40" s="10"/>
      <c r="AD40" s="2"/>
      <c r="AE40" s="137" t="e">
        <f t="shared" si="0"/>
        <v>#DIV/0!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/>
      <c r="X41" s="10"/>
      <c r="Y41" s="10"/>
      <c r="Z41" s="10"/>
      <c r="AA41" s="10"/>
      <c r="AB41" s="94"/>
      <c r="AC41" s="10"/>
      <c r="AD41" s="2"/>
      <c r="AE41" s="137" t="e">
        <f t="shared" si="0"/>
        <v>#DIV/0!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/>
      <c r="X42" s="10"/>
      <c r="Y42" s="10"/>
      <c r="Z42" s="10"/>
      <c r="AA42" s="10"/>
      <c r="AB42" s="94"/>
      <c r="AC42" s="10"/>
      <c r="AD42" s="2"/>
      <c r="AE42" s="137" t="e">
        <f t="shared" si="0"/>
        <v>#DIV/0!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33.770000000000003</v>
      </c>
      <c r="Q43" s="34"/>
      <c r="R43" s="34"/>
      <c r="T43" s="127" t="s">
        <v>98</v>
      </c>
      <c r="U43" s="97">
        <v>32</v>
      </c>
      <c r="W43" s="132"/>
      <c r="X43" s="10"/>
      <c r="Y43" s="10"/>
      <c r="Z43" s="10"/>
      <c r="AA43" s="10"/>
      <c r="AB43" s="94"/>
      <c r="AC43" s="10"/>
      <c r="AD43" s="2"/>
      <c r="AE43" s="137" t="e">
        <f t="shared" si="0"/>
        <v>#DIV/0!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1">O44*$Q$4</f>
        <v>33.463000000000001</v>
      </c>
      <c r="Q44" s="34"/>
      <c r="R44" s="34"/>
      <c r="T44" s="92" t="s">
        <v>99</v>
      </c>
      <c r="U44" s="87">
        <v>32.01</v>
      </c>
      <c r="W44" s="132"/>
      <c r="X44" s="10"/>
      <c r="Y44" s="10"/>
      <c r="Z44" s="10"/>
      <c r="AA44" s="10"/>
      <c r="AB44" s="94"/>
      <c r="AC44" s="10"/>
      <c r="AD44" s="2"/>
      <c r="AE44" s="137" t="e">
        <f t="shared" si="0"/>
        <v>#DIV/0!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1"/>
        <v>33.155999999999999</v>
      </c>
      <c r="Q45" s="34"/>
      <c r="R45" s="34"/>
      <c r="T45" s="92" t="s">
        <v>100</v>
      </c>
      <c r="U45" s="87" t="s">
        <v>129</v>
      </c>
      <c r="W45" s="132"/>
      <c r="X45" s="10"/>
      <c r="Y45" s="10"/>
      <c r="Z45" s="10"/>
      <c r="AA45" s="10"/>
      <c r="AB45" s="94"/>
      <c r="AC45" s="10"/>
      <c r="AD45" s="2"/>
      <c r="AE45" s="137" t="e">
        <f t="shared" si="0"/>
        <v>#DIV/0!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1"/>
        <v>32.849000000000004</v>
      </c>
      <c r="Q46" s="82"/>
      <c r="R46" s="34"/>
      <c r="T46" s="92" t="s">
        <v>101</v>
      </c>
      <c r="U46" s="87" t="s">
        <v>129</v>
      </c>
      <c r="W46" s="132"/>
      <c r="X46" s="10"/>
      <c r="Y46" s="10"/>
      <c r="Z46" s="10"/>
      <c r="AA46" s="10"/>
      <c r="AB46" s="94"/>
      <c r="AC46" s="10"/>
      <c r="AD46" s="2"/>
      <c r="AE46" s="137" t="e">
        <f t="shared" si="0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1"/>
        <v>32.542000000000002</v>
      </c>
      <c r="Q47" s="82"/>
      <c r="R47" s="34"/>
      <c r="T47" s="92" t="s">
        <v>102</v>
      </c>
      <c r="U47" s="87">
        <v>40.04</v>
      </c>
      <c r="W47" s="132"/>
      <c r="X47" s="10"/>
      <c r="Y47" s="10"/>
      <c r="Z47" s="10"/>
      <c r="AA47" s="10"/>
      <c r="AB47" s="94"/>
      <c r="AC47" s="10"/>
      <c r="AD47" s="2"/>
      <c r="AE47" s="137" t="e">
        <f t="shared" si="0"/>
        <v>#DIV/0!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1"/>
        <v>32.234999999999999</v>
      </c>
      <c r="Q48" s="82"/>
      <c r="R48" s="34"/>
      <c r="T48" s="92" t="s">
        <v>103</v>
      </c>
      <c r="U48" s="87">
        <v>0.55986800000000003</v>
      </c>
      <c r="W48" s="132"/>
      <c r="X48" s="10"/>
      <c r="Y48" s="10"/>
      <c r="Z48" s="10"/>
      <c r="AA48" s="10"/>
      <c r="AB48" s="94"/>
      <c r="AC48" s="10"/>
      <c r="AD48" s="2"/>
      <c r="AE48" s="137" t="e">
        <f t="shared" si="0"/>
        <v>#DIV/0!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1"/>
        <v>31.928000000000001</v>
      </c>
      <c r="Q49" s="82"/>
      <c r="R49" s="34"/>
      <c r="T49" s="92" t="s">
        <v>104</v>
      </c>
      <c r="U49" s="87" t="s">
        <v>129</v>
      </c>
      <c r="W49" s="132"/>
      <c r="X49" s="10"/>
      <c r="Y49" s="10"/>
      <c r="Z49" s="10"/>
      <c r="AA49" s="10"/>
      <c r="AB49" s="94"/>
      <c r="AC49" s="10"/>
      <c r="AD49" s="2"/>
      <c r="AE49" s="137" t="e">
        <f t="shared" si="0"/>
        <v>#DIV/0!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1"/>
        <v>31.620999999999999</v>
      </c>
      <c r="Q50" s="82"/>
      <c r="R50" s="34"/>
      <c r="T50" s="92"/>
      <c r="U50" s="87"/>
      <c r="W50" s="132"/>
      <c r="X50" s="10"/>
      <c r="Y50" s="10"/>
      <c r="Z50" s="10"/>
      <c r="AA50" s="10"/>
      <c r="AB50" s="94"/>
      <c r="AC50" s="10"/>
      <c r="AD50" s="2"/>
      <c r="AE50" s="137" t="e">
        <f t="shared" si="0"/>
        <v>#DIV/0!</v>
      </c>
    </row>
    <row r="51" spans="1:31" x14ac:dyDescent="0.25">
      <c r="G51" s="2"/>
      <c r="O51" s="82">
        <v>1.02</v>
      </c>
      <c r="P51" s="82">
        <f t="shared" si="1"/>
        <v>31.314</v>
      </c>
      <c r="Q51" s="82"/>
      <c r="R51" s="34"/>
      <c r="T51" s="92" t="s">
        <v>105</v>
      </c>
      <c r="U51" s="87" t="s">
        <v>746</v>
      </c>
      <c r="W51" s="132"/>
      <c r="X51" s="10"/>
      <c r="Y51" s="10"/>
      <c r="Z51" s="10"/>
      <c r="AA51" s="10"/>
      <c r="AB51" s="94"/>
      <c r="AC51" s="10"/>
      <c r="AD51" s="2"/>
      <c r="AE51" s="137" t="e">
        <f t="shared" si="0"/>
        <v>#DIV/0!</v>
      </c>
    </row>
    <row r="52" spans="1:31" x14ac:dyDescent="0.25">
      <c r="O52" s="82">
        <v>1.01</v>
      </c>
      <c r="P52" s="82">
        <f t="shared" si="1"/>
        <v>31.006999999999998</v>
      </c>
      <c r="Q52" s="82"/>
      <c r="R52" s="34"/>
      <c r="T52" s="92" t="s">
        <v>106</v>
      </c>
      <c r="U52" s="87" t="s">
        <v>557</v>
      </c>
      <c r="W52" s="132"/>
      <c r="X52" s="10"/>
      <c r="Y52" s="10"/>
      <c r="Z52" s="10"/>
      <c r="AA52" s="10"/>
      <c r="AB52" s="94"/>
      <c r="AC52" s="10"/>
      <c r="AD52" s="2"/>
      <c r="AE52" s="137" t="e">
        <f t="shared" si="0"/>
        <v>#DIV/0!</v>
      </c>
    </row>
    <row r="53" spans="1:31" x14ac:dyDescent="0.25">
      <c r="O53" s="82">
        <v>1</v>
      </c>
      <c r="P53" s="82">
        <f t="shared" si="1"/>
        <v>30.7</v>
      </c>
      <c r="Q53" s="82"/>
      <c r="R53" s="34"/>
      <c r="T53" s="92" t="s">
        <v>107</v>
      </c>
      <c r="U53" s="89">
        <v>4571990</v>
      </c>
      <c r="W53" s="132"/>
      <c r="X53" s="10"/>
      <c r="Y53" s="10"/>
      <c r="Z53" s="10"/>
      <c r="AA53" s="10"/>
      <c r="AB53" s="94"/>
      <c r="AC53" s="10"/>
      <c r="AD53" s="2"/>
      <c r="AE53" s="137" t="e">
        <f t="shared" si="0"/>
        <v>#DIV/0!</v>
      </c>
    </row>
    <row r="54" spans="1:31" x14ac:dyDescent="0.25">
      <c r="O54" s="82">
        <v>0.99</v>
      </c>
      <c r="P54" s="82">
        <f t="shared" si="1"/>
        <v>30.393000000000001</v>
      </c>
      <c r="Q54" s="82"/>
      <c r="R54" s="34"/>
      <c r="T54" s="92" t="s">
        <v>110</v>
      </c>
      <c r="U54" s="89">
        <v>10548200</v>
      </c>
      <c r="W54" s="132"/>
      <c r="X54" s="10"/>
      <c r="Y54" s="10"/>
      <c r="Z54" s="10"/>
      <c r="AA54" s="10"/>
      <c r="AB54" s="94"/>
      <c r="AC54" s="10"/>
      <c r="AD54" s="2"/>
      <c r="AE54" s="137" t="e">
        <f t="shared" si="0"/>
        <v>#DIV/0!</v>
      </c>
    </row>
    <row r="55" spans="1:31" x14ac:dyDescent="0.25">
      <c r="A55" s="268" t="s">
        <v>234</v>
      </c>
      <c r="B55" s="268" t="s">
        <v>114</v>
      </c>
      <c r="C55" s="268" t="s">
        <v>147</v>
      </c>
      <c r="D55" s="269" t="s">
        <v>146</v>
      </c>
      <c r="E55" s="270" t="s">
        <v>148</v>
      </c>
      <c r="F55" s="271" t="s">
        <v>65</v>
      </c>
      <c r="G55" s="272" t="s">
        <v>152</v>
      </c>
      <c r="H55" s="271" t="s">
        <v>88</v>
      </c>
      <c r="I55" s="271" t="s">
        <v>155</v>
      </c>
      <c r="O55" s="82">
        <v>0.98</v>
      </c>
      <c r="P55" s="82">
        <f t="shared" si="1"/>
        <v>30.085999999999999</v>
      </c>
      <c r="Q55" s="82"/>
      <c r="T55" s="92" t="s">
        <v>108</v>
      </c>
      <c r="U55" s="87" t="s">
        <v>747</v>
      </c>
      <c r="W55" s="132"/>
      <c r="X55" s="10"/>
      <c r="Y55" s="10"/>
      <c r="Z55" s="10"/>
      <c r="AA55" s="10"/>
      <c r="AB55" s="94"/>
      <c r="AC55" s="10"/>
      <c r="AD55" s="2"/>
      <c r="AE55" s="137" t="e">
        <f t="shared" si="0"/>
        <v>#DIV/0!</v>
      </c>
    </row>
    <row r="56" spans="1:31" x14ac:dyDescent="0.25">
      <c r="A56" s="260"/>
      <c r="B56" s="265"/>
      <c r="C56" s="260"/>
      <c r="D56" s="261"/>
      <c r="E56" s="261"/>
      <c r="F56" s="261"/>
      <c r="G56" s="261"/>
      <c r="H56" s="275"/>
      <c r="I56" s="275"/>
      <c r="O56" s="82">
        <v>0.97</v>
      </c>
      <c r="P56" s="82">
        <f t="shared" si="1"/>
        <v>29.779</v>
      </c>
      <c r="Q56" s="82"/>
      <c r="T56" s="92" t="s">
        <v>111</v>
      </c>
      <c r="U56" s="87">
        <v>456.14</v>
      </c>
      <c r="W56" s="132"/>
      <c r="X56" s="10"/>
      <c r="Y56" s="10"/>
      <c r="Z56" s="10"/>
      <c r="AA56" s="10"/>
      <c r="AB56" s="94"/>
      <c r="AC56" s="10"/>
      <c r="AD56" s="2"/>
      <c r="AE56" s="137" t="e">
        <f t="shared" si="0"/>
        <v>#DIV/0!</v>
      </c>
    </row>
    <row r="57" spans="1:31" x14ac:dyDescent="0.25">
      <c r="A57" s="260"/>
      <c r="B57" s="265"/>
      <c r="C57" s="260"/>
      <c r="D57" s="261"/>
      <c r="E57" s="261"/>
      <c r="F57" s="261"/>
      <c r="G57" s="261"/>
      <c r="H57" s="275"/>
      <c r="I57" s="275"/>
      <c r="O57" s="82">
        <v>0.96</v>
      </c>
      <c r="P57" s="82">
        <f t="shared" si="1"/>
        <v>29.471999999999998</v>
      </c>
      <c r="Q57" s="82"/>
      <c r="T57" s="92" t="s">
        <v>112</v>
      </c>
      <c r="U57" s="87">
        <v>7.0000000000000007E-2</v>
      </c>
      <c r="W57" s="132"/>
      <c r="X57" s="10"/>
      <c r="Y57" s="10"/>
      <c r="Z57" s="10"/>
      <c r="AA57" s="10"/>
      <c r="AB57" s="94"/>
      <c r="AC57" s="10"/>
      <c r="AD57" s="2"/>
      <c r="AE57" s="137" t="e">
        <f t="shared" si="0"/>
        <v>#DIV/0!</v>
      </c>
    </row>
    <row r="58" spans="1:31" x14ac:dyDescent="0.25">
      <c r="A58" s="260"/>
      <c r="B58" s="265"/>
      <c r="C58" s="260"/>
      <c r="D58" s="261"/>
      <c r="E58" s="261"/>
      <c r="F58" s="261"/>
      <c r="G58" s="261"/>
      <c r="H58" s="275"/>
      <c r="I58" s="275"/>
      <c r="O58" s="82">
        <v>0.95</v>
      </c>
      <c r="P58" s="82">
        <f t="shared" si="1"/>
        <v>29.164999999999999</v>
      </c>
      <c r="Q58" s="82"/>
      <c r="T58" s="92" t="s">
        <v>109</v>
      </c>
      <c r="U58" s="87" t="s">
        <v>623</v>
      </c>
      <c r="W58" s="132"/>
      <c r="X58" s="10"/>
      <c r="Y58" s="10"/>
      <c r="Z58" s="10"/>
      <c r="AA58" s="10"/>
      <c r="AB58" s="94"/>
      <c r="AC58" s="10"/>
      <c r="AD58" s="2"/>
      <c r="AE58" s="137" t="e">
        <f t="shared" si="0"/>
        <v>#DIV/0!</v>
      </c>
    </row>
    <row r="59" spans="1:31" x14ac:dyDescent="0.25">
      <c r="A59" s="260"/>
      <c r="B59" s="265"/>
      <c r="C59" s="260"/>
      <c r="D59" s="261"/>
      <c r="E59" s="261"/>
      <c r="F59" s="261"/>
      <c r="G59" s="261"/>
      <c r="H59" s="275"/>
      <c r="I59" s="275"/>
      <c r="O59" s="82">
        <v>0.94</v>
      </c>
      <c r="P59" s="82">
        <f t="shared" si="1"/>
        <v>28.857999999999997</v>
      </c>
      <c r="Q59" s="82"/>
      <c r="W59" s="132"/>
      <c r="X59" s="10"/>
      <c r="Y59" s="10"/>
      <c r="Z59" s="10"/>
      <c r="AA59" s="10"/>
      <c r="AB59" s="94"/>
      <c r="AC59" s="10"/>
      <c r="AD59" s="2"/>
      <c r="AE59" s="137" t="e">
        <f t="shared" si="0"/>
        <v>#DIV/0!</v>
      </c>
    </row>
    <row r="60" spans="1:31" x14ac:dyDescent="0.25">
      <c r="A60" s="260"/>
      <c r="B60" s="265"/>
      <c r="C60" s="260"/>
      <c r="D60" s="261"/>
      <c r="E60" s="261"/>
      <c r="F60" s="261"/>
      <c r="G60" s="261"/>
      <c r="H60" s="273"/>
      <c r="I60" s="273"/>
      <c r="O60" s="82">
        <v>0.93</v>
      </c>
      <c r="P60" s="82">
        <f t="shared" si="1"/>
        <v>28.551000000000002</v>
      </c>
      <c r="Q60" s="82"/>
      <c r="W60" s="132"/>
      <c r="X60" s="10"/>
      <c r="Y60" s="10"/>
      <c r="Z60" s="10"/>
      <c r="AA60" s="10"/>
      <c r="AB60" s="94"/>
      <c r="AC60" s="10"/>
      <c r="AD60" s="2"/>
      <c r="AE60" s="137" t="e">
        <f t="shared" si="0"/>
        <v>#DIV/0!</v>
      </c>
    </row>
    <row r="61" spans="1:31" x14ac:dyDescent="0.25">
      <c r="A61" s="260"/>
      <c r="B61" s="265"/>
      <c r="C61" s="260"/>
      <c r="D61" s="261"/>
      <c r="E61" s="261"/>
      <c r="F61" s="261"/>
      <c r="G61" s="261"/>
      <c r="H61" s="273"/>
      <c r="I61" s="273"/>
      <c r="O61" s="82">
        <v>0.92</v>
      </c>
      <c r="P61" s="82">
        <f t="shared" si="1"/>
        <v>28.244</v>
      </c>
      <c r="Q61" s="82"/>
      <c r="W61" s="132"/>
      <c r="X61" s="10"/>
      <c r="Y61" s="10"/>
      <c r="Z61" s="10"/>
      <c r="AA61" s="10"/>
      <c r="AB61" s="94"/>
      <c r="AC61" s="10"/>
      <c r="AD61" s="2"/>
      <c r="AE61" s="137" t="e">
        <f t="shared" si="0"/>
        <v>#DIV/0!</v>
      </c>
    </row>
    <row r="62" spans="1:31" x14ac:dyDescent="0.25">
      <c r="A62" s="260"/>
      <c r="B62" s="265"/>
      <c r="C62" s="260"/>
      <c r="D62" s="261"/>
      <c r="E62" s="261"/>
      <c r="F62" s="261"/>
      <c r="G62" s="261"/>
      <c r="H62" s="273"/>
      <c r="I62" s="273"/>
      <c r="O62" s="82">
        <v>0.91</v>
      </c>
      <c r="P62" s="82">
        <f t="shared" si="1"/>
        <v>27.937000000000001</v>
      </c>
      <c r="Q62" s="82"/>
      <c r="W62" s="132"/>
      <c r="X62" s="10"/>
      <c r="Y62" s="10"/>
      <c r="Z62" s="10"/>
      <c r="AA62" s="10"/>
      <c r="AB62" s="94"/>
      <c r="AC62" s="10"/>
      <c r="AD62" s="2"/>
      <c r="AE62" s="137" t="e">
        <f t="shared" si="0"/>
        <v>#DIV/0!</v>
      </c>
    </row>
    <row r="63" spans="1:31" x14ac:dyDescent="0.25">
      <c r="A63" s="260"/>
      <c r="B63" s="265"/>
      <c r="C63" s="260"/>
      <c r="D63" s="261"/>
      <c r="E63" s="261"/>
      <c r="F63" s="261"/>
      <c r="G63" s="261"/>
      <c r="H63" s="273"/>
      <c r="I63" s="273"/>
      <c r="O63" s="82">
        <v>0.9</v>
      </c>
      <c r="P63" s="82">
        <f t="shared" si="1"/>
        <v>27.63</v>
      </c>
      <c r="Q63" s="82"/>
      <c r="W63" s="132"/>
      <c r="X63" s="10"/>
      <c r="Y63" s="10"/>
      <c r="Z63" s="10"/>
      <c r="AA63" s="10"/>
      <c r="AB63" s="94"/>
      <c r="AC63" s="10"/>
      <c r="AD63" s="2"/>
      <c r="AE63" s="137" t="e">
        <f t="shared" si="0"/>
        <v>#DIV/0!</v>
      </c>
    </row>
    <row r="64" spans="1:31" x14ac:dyDescent="0.25">
      <c r="A64" s="260"/>
      <c r="B64" s="265"/>
      <c r="C64" s="260"/>
      <c r="D64" s="261"/>
      <c r="E64" s="261"/>
      <c r="F64" s="261"/>
      <c r="G64" s="261"/>
      <c r="H64" s="273"/>
      <c r="I64" s="273"/>
      <c r="O64" s="34"/>
      <c r="W64" s="132"/>
      <c r="X64" s="10"/>
      <c r="Y64" s="10"/>
      <c r="Z64" s="10"/>
      <c r="AA64" s="10"/>
      <c r="AB64" s="94"/>
      <c r="AC64" s="10"/>
      <c r="AD64" s="2"/>
      <c r="AE64" s="137" t="e">
        <f t="shared" si="0"/>
        <v>#DIV/0!</v>
      </c>
    </row>
    <row r="65" spans="1:31" x14ac:dyDescent="0.25">
      <c r="A65" s="260"/>
      <c r="B65" s="265"/>
      <c r="C65" s="260"/>
      <c r="D65" s="261"/>
      <c r="E65" s="261"/>
      <c r="F65" s="261"/>
      <c r="G65" s="261"/>
      <c r="H65" s="273"/>
      <c r="I65" s="273"/>
      <c r="W65" s="132"/>
      <c r="X65" s="10"/>
      <c r="Y65" s="10"/>
      <c r="Z65" s="10"/>
      <c r="AA65" s="10"/>
      <c r="AB65" s="94"/>
      <c r="AC65" s="10"/>
      <c r="AD65" s="2"/>
      <c r="AE65" s="137" t="e">
        <f t="shared" si="0"/>
        <v>#DIV/0!</v>
      </c>
    </row>
    <row r="66" spans="1:31" x14ac:dyDescent="0.25">
      <c r="A66" s="260"/>
      <c r="B66" s="265"/>
      <c r="C66" s="260"/>
      <c r="D66" s="261"/>
      <c r="E66" s="261"/>
      <c r="F66" s="261"/>
      <c r="G66" s="261"/>
      <c r="H66" s="273"/>
      <c r="I66" s="273"/>
      <c r="W66" s="132"/>
      <c r="X66" s="10"/>
      <c r="Y66" s="10"/>
      <c r="Z66" s="10"/>
      <c r="AA66" s="10"/>
      <c r="AB66" s="94"/>
      <c r="AC66" s="10"/>
      <c r="AD66" s="2"/>
      <c r="AE66" s="137" t="e">
        <f t="shared" si="0"/>
        <v>#DIV/0!</v>
      </c>
    </row>
    <row r="67" spans="1:31" x14ac:dyDescent="0.25">
      <c r="A67" s="260"/>
      <c r="B67" s="265"/>
      <c r="C67" s="260"/>
      <c r="D67" s="261"/>
      <c r="E67" s="261"/>
      <c r="F67" s="261"/>
      <c r="G67" s="261"/>
      <c r="H67" s="273"/>
      <c r="I67" s="273"/>
      <c r="W67" s="132"/>
      <c r="X67" s="10"/>
      <c r="Y67" s="10"/>
      <c r="Z67" s="10"/>
      <c r="AA67" s="10"/>
      <c r="AB67" s="94"/>
      <c r="AC67" s="10"/>
      <c r="AD67" s="2"/>
      <c r="AE67" s="137" t="e">
        <f>AC67/AC68-1</f>
        <v>#DIV/0!</v>
      </c>
    </row>
    <row r="68" spans="1:31" x14ac:dyDescent="0.25">
      <c r="A68" s="260"/>
      <c r="B68" s="260"/>
      <c r="C68" s="260"/>
      <c r="D68" s="261"/>
      <c r="E68" s="261"/>
      <c r="F68" s="261"/>
      <c r="G68" s="261"/>
      <c r="H68" s="273"/>
      <c r="I68" s="273"/>
      <c r="W68" s="132"/>
      <c r="X68" s="10"/>
      <c r="Y68" s="10"/>
      <c r="Z68" s="10"/>
      <c r="AA68" s="10"/>
      <c r="AB68" s="94"/>
      <c r="AC68" s="10"/>
      <c r="AD68" s="2"/>
      <c r="AE68" s="137" t="e">
        <f>AC68/AC69-1</f>
        <v>#DIV/0!</v>
      </c>
    </row>
    <row r="69" spans="1:31" x14ac:dyDescent="0.25">
      <c r="A69" s="260"/>
      <c r="B69" s="260"/>
      <c r="C69" s="260"/>
      <c r="D69" s="261"/>
      <c r="E69" s="261"/>
      <c r="F69" s="261"/>
      <c r="G69" s="261"/>
      <c r="H69" s="273"/>
      <c r="I69" s="273"/>
      <c r="O69" s="34"/>
      <c r="W69" s="283"/>
      <c r="AB69" s="234"/>
    </row>
  </sheetData>
  <conditionalFormatting sqref="O43:O6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6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65">
      <iconSet iconSet="3Arrows">
        <cfvo type="percent" val="0"/>
        <cfvo type="num" val="0"/>
        <cfvo type="num" val="0"/>
      </iconSet>
    </cfRule>
  </conditionalFormatting>
  <conditionalFormatting sqref="F26:F29">
    <cfRule type="expression" dxfId="189" priority="63">
      <formula>F26&gt;0</formula>
    </cfRule>
    <cfRule type="expression" dxfId="188" priority="64">
      <formula>F26&lt;0</formula>
    </cfRule>
  </conditionalFormatting>
  <conditionalFormatting sqref="H26:H27">
    <cfRule type="expression" dxfId="187" priority="61">
      <formula>H26&gt;0</formula>
    </cfRule>
    <cfRule type="expression" dxfId="186" priority="62">
      <formula>H26&lt;0</formula>
    </cfRule>
  </conditionalFormatting>
  <conditionalFormatting sqref="H28">
    <cfRule type="expression" dxfId="185" priority="59">
      <formula>H28&gt;0</formula>
    </cfRule>
    <cfRule type="expression" dxfId="184" priority="60">
      <formula>H28&lt;0</formula>
    </cfRule>
  </conditionalFormatting>
  <conditionalFormatting sqref="H29">
    <cfRule type="expression" dxfId="183" priority="57">
      <formula>H29&gt;0</formula>
    </cfRule>
    <cfRule type="expression" dxfId="182" priority="58">
      <formula>H29&lt;0</formula>
    </cfRule>
  </conditionalFormatting>
  <conditionalFormatting sqref="H30:H34">
    <cfRule type="expression" dxfId="181" priority="55">
      <formula>H30&gt;0</formula>
    </cfRule>
    <cfRule type="expression" dxfId="180" priority="56">
      <formula>H30&lt;0</formula>
    </cfRule>
  </conditionalFormatting>
  <conditionalFormatting sqref="F21:F24">
    <cfRule type="expression" dxfId="179" priority="53">
      <formula>F21&gt;0</formula>
    </cfRule>
    <cfRule type="expression" dxfId="178" priority="54">
      <formula>F21&lt;0</formula>
    </cfRule>
  </conditionalFormatting>
  <conditionalFormatting sqref="H21:H24">
    <cfRule type="expression" dxfId="177" priority="51">
      <formula>H21&gt;0</formula>
    </cfRule>
    <cfRule type="expression" dxfId="176" priority="52">
      <formula>H21&lt;0</formula>
    </cfRule>
  </conditionalFormatting>
  <conditionalFormatting sqref="F30:F31">
    <cfRule type="expression" dxfId="175" priority="49">
      <formula>F30&gt;0</formula>
    </cfRule>
    <cfRule type="expression" dxfId="174" priority="50">
      <formula>F30&lt;0</formula>
    </cfRule>
  </conditionalFormatting>
  <conditionalFormatting sqref="I25:I27">
    <cfRule type="expression" dxfId="173" priority="47">
      <formula>I25&gt;0</formula>
    </cfRule>
    <cfRule type="expression" dxfId="172" priority="48">
      <formula>I25&lt;0</formula>
    </cfRule>
  </conditionalFormatting>
  <conditionalFormatting sqref="I28">
    <cfRule type="expression" dxfId="171" priority="45">
      <formula>I28&gt;0</formula>
    </cfRule>
    <cfRule type="expression" dxfId="170" priority="46">
      <formula>I28&lt;0</formula>
    </cfRule>
  </conditionalFormatting>
  <conditionalFormatting sqref="I29">
    <cfRule type="expression" dxfId="169" priority="43">
      <formula>I29&gt;0</formula>
    </cfRule>
    <cfRule type="expression" dxfId="168" priority="44">
      <formula>I29&lt;0</formula>
    </cfRule>
  </conditionalFormatting>
  <conditionalFormatting sqref="I30:I34">
    <cfRule type="expression" dxfId="167" priority="41">
      <formula>I30&gt;0</formula>
    </cfRule>
    <cfRule type="expression" dxfId="166" priority="42">
      <formula>I30&lt;0</formula>
    </cfRule>
  </conditionalFormatting>
  <conditionalFormatting sqref="I21:I24">
    <cfRule type="expression" dxfId="165" priority="39">
      <formula>I21&gt;0</formula>
    </cfRule>
    <cfRule type="expression" dxfId="164" priority="40">
      <formula>I21&lt;0</formula>
    </cfRule>
  </conditionalFormatting>
  <conditionalFormatting sqref="F32">
    <cfRule type="expression" dxfId="163" priority="37">
      <formula>F32&gt;0</formula>
    </cfRule>
    <cfRule type="expression" dxfId="162" priority="38">
      <formula>F32&lt;0</formula>
    </cfRule>
  </conditionalFormatting>
  <conditionalFormatting sqref="Q8">
    <cfRule type="expression" dxfId="161" priority="33">
      <formula>Q8&gt;0</formula>
    </cfRule>
    <cfRule type="expression" dxfId="160" priority="34">
      <formula>Q8&lt;0</formula>
    </cfRule>
  </conditionalFormatting>
  <conditionalFormatting sqref="Q7">
    <cfRule type="expression" dxfId="159" priority="35">
      <formula>Q7&gt;0</formula>
    </cfRule>
    <cfRule type="expression" dxfId="158" priority="36">
      <formula>Q7&lt;0</formula>
    </cfRule>
  </conditionalFormatting>
  <conditionalFormatting sqref="F60:F64">
    <cfRule type="expression" dxfId="157" priority="31">
      <formula>F60&gt;0</formula>
    </cfRule>
    <cfRule type="expression" dxfId="156" priority="32">
      <formula>F60&lt;0</formula>
    </cfRule>
  </conditionalFormatting>
  <conditionalFormatting sqref="H60:H62">
    <cfRule type="expression" dxfId="155" priority="29">
      <formula>H60&gt;0</formula>
    </cfRule>
    <cfRule type="expression" dxfId="154" priority="30">
      <formula>H60&lt;0</formula>
    </cfRule>
  </conditionalFormatting>
  <conditionalFormatting sqref="H63">
    <cfRule type="expression" dxfId="153" priority="27">
      <formula>H63&gt;0</formula>
    </cfRule>
    <cfRule type="expression" dxfId="152" priority="28">
      <formula>H63&lt;0</formula>
    </cfRule>
  </conditionalFormatting>
  <conditionalFormatting sqref="H64">
    <cfRule type="expression" dxfId="151" priority="25">
      <formula>H64&gt;0</formula>
    </cfRule>
    <cfRule type="expression" dxfId="150" priority="26">
      <formula>H64&lt;0</formula>
    </cfRule>
  </conditionalFormatting>
  <conditionalFormatting sqref="H65:H69">
    <cfRule type="expression" dxfId="149" priority="23">
      <formula>H65&gt;0</formula>
    </cfRule>
    <cfRule type="expression" dxfId="148" priority="24">
      <formula>H65&lt;0</formula>
    </cfRule>
  </conditionalFormatting>
  <conditionalFormatting sqref="F56:F59">
    <cfRule type="expression" dxfId="147" priority="21">
      <formula>F56&gt;0</formula>
    </cfRule>
    <cfRule type="expression" dxfId="146" priority="22">
      <formula>F56&lt;0</formula>
    </cfRule>
  </conditionalFormatting>
  <conditionalFormatting sqref="H56:H59">
    <cfRule type="expression" dxfId="145" priority="19">
      <formula>H56&gt;0</formula>
    </cfRule>
    <cfRule type="expression" dxfId="144" priority="20">
      <formula>H56&lt;0</formula>
    </cfRule>
  </conditionalFormatting>
  <conditionalFormatting sqref="F65:F66">
    <cfRule type="expression" dxfId="143" priority="17">
      <formula>F65&gt;0</formula>
    </cfRule>
    <cfRule type="expression" dxfId="142" priority="18">
      <formula>F65&lt;0</formula>
    </cfRule>
  </conditionalFormatting>
  <conditionalFormatting sqref="I60:I62">
    <cfRule type="expression" dxfId="141" priority="15">
      <formula>I60&gt;0</formula>
    </cfRule>
    <cfRule type="expression" dxfId="140" priority="16">
      <formula>I60&lt;0</formula>
    </cfRule>
  </conditionalFormatting>
  <conditionalFormatting sqref="I63">
    <cfRule type="expression" dxfId="139" priority="13">
      <formula>I63&gt;0</formula>
    </cfRule>
    <cfRule type="expression" dxfId="138" priority="14">
      <formula>I63&lt;0</formula>
    </cfRule>
  </conditionalFormatting>
  <conditionalFormatting sqref="I64">
    <cfRule type="expression" dxfId="137" priority="11">
      <formula>I64&gt;0</formula>
    </cfRule>
    <cfRule type="expression" dxfId="136" priority="12">
      <formula>I64&lt;0</formula>
    </cfRule>
  </conditionalFormatting>
  <conditionalFormatting sqref="I65:I69">
    <cfRule type="expression" dxfId="135" priority="9">
      <formula>I65&gt;0</formula>
    </cfRule>
    <cfRule type="expression" dxfId="134" priority="10">
      <formula>I65&lt;0</formula>
    </cfRule>
  </conditionalFormatting>
  <conditionalFormatting sqref="I56:I59">
    <cfRule type="expression" dxfId="133" priority="7">
      <formula>I56&gt;0</formula>
    </cfRule>
    <cfRule type="expression" dxfId="132" priority="8">
      <formula>I56&lt;0</formula>
    </cfRule>
  </conditionalFormatting>
  <conditionalFormatting sqref="F67">
    <cfRule type="expression" dxfId="131" priority="5">
      <formula>F67&gt;0</formula>
    </cfRule>
    <cfRule type="expression" dxfId="130" priority="6">
      <formula>F67&lt;0</formula>
    </cfRule>
  </conditionalFormatting>
  <conditionalFormatting sqref="F25">
    <cfRule type="expression" dxfId="129" priority="3">
      <formula>F25&gt;0</formula>
    </cfRule>
    <cfRule type="expression" dxfId="128" priority="4">
      <formula>F25&lt;0</formula>
    </cfRule>
  </conditionalFormatting>
  <conditionalFormatting sqref="H25">
    <cfRule type="expression" dxfId="127" priority="1">
      <formula>H25&gt;0</formula>
    </cfRule>
    <cfRule type="expression" dxfId="126" priority="2">
      <formula>H25&lt;0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113.73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113.73</v>
      </c>
      <c r="R4" s="499">
        <v>-4.0000000000000001E-3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125.10300000000001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123.96570000000001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122.82840000000002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121.69110000000001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120.55380000000001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119.41650000000001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118.2792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117.14190000000001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116.00460000000001</v>
      </c>
      <c r="Q49" s="2"/>
      <c r="T49" s="92" t="s">
        <v>104</v>
      </c>
      <c r="U49" s="87" t="s">
        <v>573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114.8673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113.73</v>
      </c>
      <c r="Q51" s="2"/>
      <c r="T51" s="92" t="s">
        <v>105</v>
      </c>
      <c r="U51" s="87" t="s">
        <v>748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112.59270000000001</v>
      </c>
      <c r="Q52" s="2"/>
      <c r="T52" s="92" t="s">
        <v>106</v>
      </c>
      <c r="U52" s="87" t="s">
        <v>749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111.4554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110.3181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109.1808</v>
      </c>
      <c r="T55" s="92" t="s">
        <v>108</v>
      </c>
      <c r="U55" s="87" t="s">
        <v>750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108.04349999999999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106.9062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105.76890000000002</v>
      </c>
      <c r="T58" s="92" t="s">
        <v>109</v>
      </c>
      <c r="U58" s="87" t="s">
        <v>598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104.63160000000001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103.49430000000001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102.357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5" priority="15">
      <formula>F25&gt;0</formula>
    </cfRule>
    <cfRule type="expression" dxfId="124" priority="16">
      <formula>F25&lt;0</formula>
    </cfRule>
  </conditionalFormatting>
  <conditionalFormatting sqref="F32:F70">
    <cfRule type="expression" dxfId="123" priority="11">
      <formula>F32&gt;0</formula>
    </cfRule>
    <cfRule type="expression" dxfId="122" priority="12">
      <formula>F32&lt;0</formula>
    </cfRule>
  </conditionalFormatting>
  <conditionalFormatting sqref="F32:F70">
    <cfRule type="expression" dxfId="121" priority="13">
      <formula>F32&gt;0</formula>
    </cfRule>
    <cfRule type="expression" dxfId="120" priority="14">
      <formula>F32&lt;0</formula>
    </cfRule>
  </conditionalFormatting>
  <conditionalFormatting sqref="H25 H30:H70">
    <cfRule type="expression" dxfId="119" priority="9">
      <formula>H25&gt;0</formula>
    </cfRule>
    <cfRule type="expression" dxfId="118" priority="10">
      <formula>H25&lt;0</formula>
    </cfRule>
  </conditionalFormatting>
  <conditionalFormatting sqref="F26:F29">
    <cfRule type="expression" dxfId="117" priority="7">
      <formula>F26&gt;0</formula>
    </cfRule>
    <cfRule type="expression" dxfId="116" priority="8">
      <formula>F26&lt;0</formula>
    </cfRule>
  </conditionalFormatting>
  <conditionalFormatting sqref="H26:H29">
    <cfRule type="expression" dxfId="115" priority="5">
      <formula>H26&gt;0</formula>
    </cfRule>
    <cfRule type="expression" dxfId="114" priority="6">
      <formula>H26&lt;0</formula>
    </cfRule>
  </conditionalFormatting>
  <conditionalFormatting sqref="Q7">
    <cfRule type="expression" dxfId="113" priority="3">
      <formula>Q7&gt;0</formula>
    </cfRule>
    <cfRule type="expression" dxfId="112" priority="4">
      <formula>Q7&lt;0</formula>
    </cfRule>
  </conditionalFormatting>
  <conditionalFormatting sqref="Q8">
    <cfRule type="expression" dxfId="111" priority="1">
      <formula>Q8&gt;0</formula>
    </cfRule>
    <cfRule type="expression" dxfId="110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L4" t="s">
        <v>781</v>
      </c>
      <c r="O4" s="11" t="s">
        <v>66</v>
      </c>
      <c r="Q4" s="200">
        <v>1.86</v>
      </c>
      <c r="R4" s="499">
        <v>-4.1200000000000001E-2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7440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-2949.4199999999983</v>
      </c>
      <c r="R7">
        <v>3000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-3384.3499999999985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-0.31266080642255645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73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73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73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540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2.0460000000000003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2.0274000000000001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2.0088000000000004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1.9902000000000002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1.9716000000000002</v>
      </c>
      <c r="Q45" s="2"/>
      <c r="T45" s="92" t="s">
        <v>100</v>
      </c>
      <c r="U45" s="87" t="s">
        <v>751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1.9530000000000003</v>
      </c>
      <c r="Q46" s="2"/>
      <c r="T46" s="92" t="s">
        <v>101</v>
      </c>
      <c r="U46" s="87" t="s">
        <v>752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1.9344000000000001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1.9158000000000002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1.8972000000000002</v>
      </c>
      <c r="Q49" s="2"/>
      <c r="T49" s="92" t="s">
        <v>122</v>
      </c>
      <c r="U49" s="87" t="s">
        <v>453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1.8786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1.86</v>
      </c>
      <c r="Q51" s="2"/>
      <c r="T51" s="92" t="s">
        <v>105</v>
      </c>
      <c r="U51" s="87" t="s">
        <v>753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1.8414000000000001</v>
      </c>
      <c r="Q52" s="2"/>
      <c r="T52" s="92" t="s">
        <v>106</v>
      </c>
      <c r="U52" s="87" t="s">
        <v>579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1.8228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1.8042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371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1.7856000000000001</v>
      </c>
      <c r="T55" s="92" t="s">
        <v>108</v>
      </c>
      <c r="U55" s="87" t="s">
        <v>754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378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1.7669999999999999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379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1.7484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425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1.7298000000000002</v>
      </c>
      <c r="T58" s="92" t="s">
        <v>109</v>
      </c>
      <c r="U58" s="87" t="s">
        <v>624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429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1.7112000000000001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477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1.6926000000000001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481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1.6740000000000002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494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495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09" priority="25">
      <formula>F28&gt;0</formula>
    </cfRule>
    <cfRule type="expression" dxfId="108" priority="26">
      <formula>F28&lt;0</formula>
    </cfRule>
  </conditionalFormatting>
  <conditionalFormatting sqref="H118:H125">
    <cfRule type="expression" dxfId="107" priority="23">
      <formula>H118&gt;0</formula>
    </cfRule>
    <cfRule type="expression" dxfId="106" priority="24">
      <formula>H118&lt;0</formula>
    </cfRule>
  </conditionalFormatting>
  <conditionalFormatting sqref="H126">
    <cfRule type="expression" dxfId="105" priority="21">
      <formula>H126&gt;0</formula>
    </cfRule>
    <cfRule type="expression" dxfId="104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" priority="11">
      <formula>Q8&gt;0</formula>
    </cfRule>
    <cfRule type="expression" dxfId="102" priority="12">
      <formula>Q8&lt;0</formula>
    </cfRule>
  </conditionalFormatting>
  <conditionalFormatting sqref="Q7">
    <cfRule type="expression" dxfId="101" priority="13">
      <formula>Q7&gt;0</formula>
    </cfRule>
    <cfRule type="expression" dxfId="100" priority="14">
      <formula>Q7&lt;0</formula>
    </cfRule>
  </conditionalFormatting>
  <conditionalFormatting sqref="F30:F33">
    <cfRule type="expression" dxfId="99" priority="9">
      <formula>F30&gt;0</formula>
    </cfRule>
    <cfRule type="expression" dxfId="98" priority="10">
      <formula>F30&lt;0</formula>
    </cfRule>
  </conditionalFormatting>
  <conditionalFormatting sqref="H30:H33">
    <cfRule type="expression" dxfId="97" priority="7">
      <formula>H30&gt;0</formula>
    </cfRule>
    <cfRule type="expression" dxfId="96" priority="8">
      <formula>H30&lt;0</formula>
    </cfRule>
  </conditionalFormatting>
  <conditionalFormatting sqref="K59:K93">
    <cfRule type="expression" dxfId="95" priority="5">
      <formula>K59&gt;0</formula>
    </cfRule>
    <cfRule type="expression" dxfId="94" priority="6">
      <formula>K59&lt;0</formula>
    </cfRule>
  </conditionalFormatting>
  <conditionalFormatting sqref="K66">
    <cfRule type="expression" dxfId="93" priority="3">
      <formula>K66&gt;0</formula>
    </cfRule>
    <cfRule type="expression" dxfId="92" priority="4">
      <formula>K66&lt;0</formula>
    </cfRule>
  </conditionalFormatting>
  <conditionalFormatting sqref="M63">
    <cfRule type="expression" dxfId="91" priority="1">
      <formula>M63&gt;0</formula>
    </cfRule>
    <cfRule type="expression" dxfId="90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66.28</v>
      </c>
      <c r="R4" s="499">
        <v>3.3E-3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16570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-2970.9900000000052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-2970.9900000000052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-0.15203886804097458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555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540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72.908000000000001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72.245200000000011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71.582400000000007</v>
      </c>
      <c r="Q45" s="2"/>
      <c r="T45" s="92" t="s">
        <v>100</v>
      </c>
      <c r="U45" s="87" t="s">
        <v>755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70.919600000000003</v>
      </c>
      <c r="Q46" s="2"/>
      <c r="T46" s="92" t="s">
        <v>101</v>
      </c>
      <c r="U46" s="87" t="s">
        <v>756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70.256799999999998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69.594000000000008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68.931200000000004</v>
      </c>
      <c r="Q49" s="2"/>
      <c r="T49" s="92" t="s">
        <v>104</v>
      </c>
      <c r="U49" s="87" t="s">
        <v>625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68.2684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67.605599999999995</v>
      </c>
      <c r="Q51" s="2"/>
      <c r="T51" s="92" t="s">
        <v>105</v>
      </c>
      <c r="U51" s="87" t="s">
        <v>757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66.942800000000005</v>
      </c>
      <c r="Q52" s="2"/>
      <c r="T52" s="92" t="s">
        <v>106</v>
      </c>
      <c r="U52" s="87" t="s">
        <v>443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66.28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65.617199999999997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64.954400000000007</v>
      </c>
      <c r="Q55" s="2"/>
      <c r="T55" s="92" t="s">
        <v>108</v>
      </c>
      <c r="U55" s="87" t="s">
        <v>758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64.291600000000003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63.628799999999998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62.966000000000001</v>
      </c>
      <c r="T58" s="92" t="s">
        <v>109</v>
      </c>
      <c r="U58" s="87" t="s">
        <v>626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62.303199999999997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61.640400000000007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60.977600000000002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60.314800000000005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59.652000000000001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362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384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400</v>
      </c>
      <c r="J117" s="10"/>
      <c r="K117" s="10"/>
    </row>
    <row r="118" spans="1:11" x14ac:dyDescent="0.25">
      <c r="A118" t="s">
        <v>384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424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362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438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457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460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475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424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89" priority="30">
      <formula>F50&gt;0</formula>
    </cfRule>
    <cfRule type="expression" dxfId="88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87" priority="23">
      <formula>F47&gt;0</formula>
    </cfRule>
    <cfRule type="expression" dxfId="86" priority="24">
      <formula>F47&lt;0</formula>
    </cfRule>
  </conditionalFormatting>
  <conditionalFormatting sqref="H47:I47">
    <cfRule type="expression" dxfId="85" priority="19">
      <formula>H47&gt;0</formula>
    </cfRule>
    <cfRule type="expression" dxfId="84" priority="20">
      <formula>H47&lt;0</formula>
    </cfRule>
  </conditionalFormatting>
  <conditionalFormatting sqref="H48:I48">
    <cfRule type="expression" dxfId="83" priority="17">
      <formula>H48&gt;0</formula>
    </cfRule>
    <cfRule type="expression" dxfId="82" priority="18">
      <formula>H48&lt;0</formula>
    </cfRule>
  </conditionalFormatting>
  <conditionalFormatting sqref="H49:I49">
    <cfRule type="expression" dxfId="81" priority="15">
      <formula>H49&gt;0</formula>
    </cfRule>
    <cfRule type="expression" dxfId="80" priority="16">
      <formula>H49&lt;0</formula>
    </cfRule>
  </conditionalFormatting>
  <conditionalFormatting sqref="F40:F46">
    <cfRule type="expression" dxfId="79" priority="13">
      <formula>F40&gt;0</formula>
    </cfRule>
    <cfRule type="expression" dxfId="78" priority="14">
      <formula>F40&lt;0</formula>
    </cfRule>
  </conditionalFormatting>
  <conditionalFormatting sqref="H40:I46">
    <cfRule type="expression" dxfId="77" priority="11">
      <formula>H40&gt;0</formula>
    </cfRule>
    <cfRule type="expression" dxfId="76" priority="12">
      <formula>H40&lt;0</formula>
    </cfRule>
  </conditionalFormatting>
  <conditionalFormatting sqref="I52 F52:F54">
    <cfRule type="expression" dxfId="75" priority="9">
      <formula>F52&gt;0</formula>
    </cfRule>
    <cfRule type="expression" dxfId="74" priority="10">
      <formula>F52&lt;0</formula>
    </cfRule>
  </conditionalFormatting>
  <conditionalFormatting sqref="Q8">
    <cfRule type="expression" dxfId="73" priority="5">
      <formula>Q8&gt;0</formula>
    </cfRule>
    <cfRule type="expression" dxfId="72" priority="6">
      <formula>Q8&lt;0</formula>
    </cfRule>
  </conditionalFormatting>
  <conditionalFormatting sqref="Q7">
    <cfRule type="expression" dxfId="71" priority="7">
      <formula>Q7&gt;0</formula>
    </cfRule>
    <cfRule type="expression" dxfId="70" priority="8">
      <formula>Q7&lt;0</formula>
    </cfRule>
  </conditionalFormatting>
  <conditionalFormatting sqref="F124:F130 H124:H130">
    <cfRule type="expression" dxfId="69" priority="1">
      <formula>F124&gt;0</formula>
    </cfRule>
    <cfRule type="expression" dxfId="68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69.12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69.12</v>
      </c>
      <c r="R4" s="499">
        <v>4.7000000000000002E-3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467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76.032000000000011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75.340800000000016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74.649600000000007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73.958400000000012</v>
      </c>
      <c r="Q46" s="82"/>
      <c r="T46" s="92" t="s">
        <v>101</v>
      </c>
      <c r="U46" s="87" t="s">
        <v>759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73.267200000000003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72.576000000000008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71.884800000000013</v>
      </c>
      <c r="Q49" s="82"/>
      <c r="T49" s="92" t="s">
        <v>122</v>
      </c>
      <c r="U49" s="87" t="s">
        <v>382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71.193600000000004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70.502400000000009</v>
      </c>
      <c r="Q51" s="82"/>
      <c r="T51" s="92" t="s">
        <v>105</v>
      </c>
      <c r="U51" s="87" t="s">
        <v>760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69.811199999999999</v>
      </c>
      <c r="Q52" s="82"/>
      <c r="T52" s="92" t="s">
        <v>106</v>
      </c>
      <c r="U52" s="87" t="s">
        <v>761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69.12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68.42880000000001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67.7376</v>
      </c>
      <c r="Q55" s="82"/>
      <c r="T55" s="92" t="s">
        <v>108</v>
      </c>
      <c r="U55" s="87" t="s">
        <v>762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67.046400000000006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66.355199999999996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65.664000000000001</v>
      </c>
      <c r="Q58" s="82"/>
      <c r="T58" s="92" t="s">
        <v>109</v>
      </c>
      <c r="U58" s="87" t="s">
        <v>589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64.972800000000007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64.281600000000012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63.59040000000001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62.899200000000008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62.208000000000006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67" priority="5">
      <formula>F21&gt;0</formula>
    </cfRule>
    <cfRule type="expression" dxfId="66" priority="6">
      <formula>F21&lt;0</formula>
    </cfRule>
  </conditionalFormatting>
  <conditionalFormatting sqref="Q8">
    <cfRule type="expression" dxfId="65" priority="1">
      <formula>Q8&gt;0</formula>
    </cfRule>
    <cfRule type="expression" dxfId="64" priority="2">
      <formula>Q8&lt;0</formula>
    </cfRule>
  </conditionalFormatting>
  <conditionalFormatting sqref="Q7">
    <cfRule type="expression" dxfId="63" priority="3">
      <formula>Q7&gt;0</formula>
    </cfRule>
    <cfRule type="expression" dxfId="6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547</v>
      </c>
      <c r="M4" s="4"/>
      <c r="O4" s="11" t="s">
        <v>66</v>
      </c>
      <c r="Q4" s="55">
        <v>57.84</v>
      </c>
      <c r="R4" s="499">
        <v>-5.4999999999999997E-3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5784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-249.05000000000018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-299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-4.9153378267302317E-2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370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464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63.624000000000009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63.045600000000007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62.467200000000005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61.88880000000001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61.310400000000008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60.732000000000006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60.153600000000004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59.575200000000002</v>
      </c>
      <c r="Q49" s="2"/>
      <c r="T49" s="92" t="s">
        <v>122</v>
      </c>
      <c r="U49" s="129" t="s">
        <v>585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58.996800000000007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58.418400000000005</v>
      </c>
      <c r="Q51" s="2"/>
      <c r="T51" s="92" t="s">
        <v>105</v>
      </c>
      <c r="U51" s="129" t="s">
        <v>763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57.84</v>
      </c>
      <c r="Q52" s="2"/>
      <c r="T52" s="92" t="s">
        <v>106</v>
      </c>
      <c r="U52" s="129" t="s">
        <v>764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57.261600000000001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56.683199999999999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56.104800000000004</v>
      </c>
      <c r="T55" s="92" t="s">
        <v>108</v>
      </c>
      <c r="U55" s="129" t="s">
        <v>765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55.526400000000002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54.948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54.369599999999998</v>
      </c>
      <c r="T58" s="92" t="s">
        <v>109</v>
      </c>
      <c r="U58" s="129" t="s">
        <v>627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53.791200000000003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53.212800000000009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52.634400000000007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52.056000000000004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1" priority="13">
      <formula>F22&gt;0</formula>
    </cfRule>
    <cfRule type="expression" dxfId="60" priority="14">
      <formula>F22&lt;0</formula>
    </cfRule>
  </conditionalFormatting>
  <conditionalFormatting sqref="H22:H39">
    <cfRule type="expression" dxfId="59" priority="11">
      <formula>H22&gt;0</formula>
    </cfRule>
    <cfRule type="expression" dxfId="58" priority="12">
      <formula>H22&lt;0</formula>
    </cfRule>
  </conditionalFormatting>
  <conditionalFormatting sqref="Q8">
    <cfRule type="expression" dxfId="57" priority="7">
      <formula>Q8&gt;0</formula>
    </cfRule>
    <cfRule type="expression" dxfId="56" priority="8">
      <formula>Q8&lt;0</formula>
    </cfRule>
  </conditionalFormatting>
  <conditionalFormatting sqref="Q7">
    <cfRule type="expression" dxfId="55" priority="9">
      <formula>Q7&gt;0</formula>
    </cfRule>
    <cfRule type="expression" dxfId="54" priority="10">
      <formula>Q7&lt;0</formula>
    </cfRule>
  </conditionalFormatting>
  <conditionalFormatting sqref="M40">
    <cfRule type="expression" dxfId="53" priority="5">
      <formula>M40&gt;0</formula>
    </cfRule>
    <cfRule type="expression" dxfId="52" priority="6">
      <formula>M40&lt;0</formula>
    </cfRule>
  </conditionalFormatting>
  <conditionalFormatting sqref="J36">
    <cfRule type="expression" dxfId="51" priority="3">
      <formula>J36&gt;0</formula>
    </cfRule>
    <cfRule type="expression" dxfId="50" priority="4">
      <formula>J36&lt;0</formula>
    </cfRule>
  </conditionalFormatting>
  <conditionalFormatting sqref="J37">
    <cfRule type="expression" dxfId="49" priority="1">
      <formula>J37&gt;0</formula>
    </cfRule>
    <cfRule type="expression" dxfId="48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33.79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33.79</v>
      </c>
      <c r="R4" s="499">
        <v>3.0000000000000001E-3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37.169000000000004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36.831099999999999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36.493200000000002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36.155300000000004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35.817399999999999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35.479500000000002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35.141599999999997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34.803699999999999</v>
      </c>
      <c r="Q49" s="2"/>
      <c r="T49" s="10" t="s">
        <v>104</v>
      </c>
      <c r="U49" s="10" t="s">
        <v>590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34.465800000000002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34.127899999999997</v>
      </c>
      <c r="Q51" s="2"/>
      <c r="T51" s="10" t="s">
        <v>105</v>
      </c>
      <c r="U51" s="10" t="s">
        <v>766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33.79</v>
      </c>
      <c r="Q52" s="2"/>
      <c r="T52" s="10" t="s">
        <v>106</v>
      </c>
      <c r="U52" s="10" t="s">
        <v>523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33.452100000000002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33.114199999999997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32.776299999999999</v>
      </c>
      <c r="T55" s="10" t="s">
        <v>108</v>
      </c>
      <c r="U55" s="10" t="s">
        <v>767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32.438400000000001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32.100499999999997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31.762599999999999</v>
      </c>
      <c r="T58" s="10" t="s">
        <v>109</v>
      </c>
      <c r="U58" s="10" t="s">
        <v>628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31.424700000000001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31.0868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30.748899999999999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30.411000000000001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7" priority="7">
      <formula>F22&gt;0</formula>
    </cfRule>
    <cfRule type="expression" dxfId="46" priority="8">
      <formula>F22&lt;0</formula>
    </cfRule>
  </conditionalFormatting>
  <conditionalFormatting sqref="H22:H26">
    <cfRule type="expression" dxfId="45" priority="5">
      <formula>H22&gt;0</formula>
    </cfRule>
    <cfRule type="expression" dxfId="44" priority="6">
      <formula>H22&lt;0</formula>
    </cfRule>
  </conditionalFormatting>
  <conditionalFormatting sqref="Q8">
    <cfRule type="expression" dxfId="43" priority="1">
      <formula>Q8&gt;0</formula>
    </cfRule>
    <cfRule type="expression" dxfId="42" priority="2">
      <formula>Q8&lt;0</formula>
    </cfRule>
  </conditionalFormatting>
  <conditionalFormatting sqref="Q7">
    <cfRule type="expression" dxfId="41" priority="3">
      <formula>Q7&gt;0</formula>
    </cfRule>
    <cfRule type="expression" dxfId="40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154.46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154.46</v>
      </c>
      <c r="R4" s="499">
        <v>7.7999999999999996E-3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169.90600000000003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168.36140000000003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166.81680000000003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165.27220000000003</v>
      </c>
      <c r="Q49" s="2"/>
      <c r="T49" s="92" t="s">
        <v>104</v>
      </c>
      <c r="U49" s="432" t="s">
        <v>629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163.72760000000002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162.18300000000002</v>
      </c>
      <c r="Q51" s="2"/>
      <c r="T51" s="92" t="s">
        <v>105</v>
      </c>
      <c r="U51" s="432" t="s">
        <v>768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160.63840000000002</v>
      </c>
      <c r="Q52" s="2"/>
      <c r="T52" s="92" t="s">
        <v>106</v>
      </c>
      <c r="U52" s="432" t="s">
        <v>591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159.09380000000002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157.54920000000001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156.00460000000001</v>
      </c>
      <c r="Q55" s="2"/>
      <c r="T55" s="92" t="s">
        <v>108</v>
      </c>
      <c r="U55" s="432" t="s">
        <v>769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154.46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152.91540000000001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151.3708</v>
      </c>
      <c r="Q58" s="2"/>
      <c r="T58" s="92" t="s">
        <v>109</v>
      </c>
      <c r="U58" s="432" t="s">
        <v>580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149.8262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148.2816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146.73699999999999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145.19239999999999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143.64780000000002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142.10320000000002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140.55860000000001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139.01400000000001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39" priority="17">
      <formula>F21&gt;0</formula>
    </cfRule>
    <cfRule type="expression" dxfId="38" priority="18">
      <formula>F21&lt;0</formula>
    </cfRule>
  </conditionalFormatting>
  <conditionalFormatting sqref="H26 H31:H41 H21">
    <cfRule type="expression" dxfId="37" priority="15">
      <formula>H21&gt;0</formula>
    </cfRule>
    <cfRule type="expression" dxfId="36" priority="16">
      <formula>H21&lt;0</formula>
    </cfRule>
  </conditionalFormatting>
  <conditionalFormatting sqref="Q7">
    <cfRule type="expression" dxfId="35" priority="9">
      <formula>Q7&gt;0</formula>
    </cfRule>
    <cfRule type="expression" dxfId="34" priority="10">
      <formula>Q7&lt;0</formula>
    </cfRule>
  </conditionalFormatting>
  <conditionalFormatting sqref="Q8">
    <cfRule type="expression" dxfId="33" priority="7">
      <formula>Q8&gt;0</formula>
    </cfRule>
    <cfRule type="expression" dxfId="32" priority="8">
      <formula>Q8&lt;0</formula>
    </cfRule>
  </conditionalFormatting>
  <conditionalFormatting sqref="F27:F30 F22:F25">
    <cfRule type="expression" dxfId="31" priority="5">
      <formula>F22&gt;0</formula>
    </cfRule>
    <cfRule type="expression" dxfId="30" priority="6">
      <formula>F22&lt;0</formula>
    </cfRule>
  </conditionalFormatting>
  <conditionalFormatting sqref="H27:H30 H22:H25">
    <cfRule type="expression" dxfId="29" priority="3">
      <formula>H22&gt;0</formula>
    </cfRule>
    <cfRule type="expression" dxfId="28" priority="4">
      <formula>H22&lt;0</formula>
    </cfRule>
  </conditionalFormatting>
  <conditionalFormatting sqref="M43">
    <cfRule type="expression" dxfId="27" priority="1">
      <formula>M43&gt;0</formula>
    </cfRule>
    <cfRule type="expression" dxfId="26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43.75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43.75</v>
      </c>
      <c r="R4" s="499">
        <v>3.3999999999999998E-3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48.125000000000007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47.6875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47.25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46.8125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46.375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45.9375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45.5</v>
      </c>
      <c r="Q49" s="2"/>
      <c r="T49" s="92" t="s">
        <v>122</v>
      </c>
      <c r="U49" s="432" t="s">
        <v>399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45.0625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44.625</v>
      </c>
      <c r="Q51" s="2"/>
      <c r="T51" s="92" t="s">
        <v>105</v>
      </c>
      <c r="U51" s="432" t="s">
        <v>770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44.1875</v>
      </c>
      <c r="Q52" s="2"/>
      <c r="T52" s="92" t="s">
        <v>106</v>
      </c>
      <c r="U52" s="432" t="s">
        <v>480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43.75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43.3125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42.875</v>
      </c>
      <c r="Q55" s="2"/>
      <c r="T55" s="92" t="s">
        <v>108</v>
      </c>
      <c r="U55" s="432" t="s">
        <v>771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42.4375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42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41.5625</v>
      </c>
      <c r="Q58" s="2"/>
      <c r="T58" s="92" t="s">
        <v>109</v>
      </c>
      <c r="U58" s="432" t="s">
        <v>630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41.125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40.6875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40.25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39.8125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39.375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112.92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112.92</v>
      </c>
      <c r="R4" s="499">
        <v>-5.5999999999999999E-3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124.21200000000002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123.08280000000001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121.95360000000001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120.82440000000001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119.69520000000001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118.566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117.43680000000001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116.30760000000001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115.17840000000001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114.0492</v>
      </c>
      <c r="T49" s="92" t="s">
        <v>122</v>
      </c>
      <c r="U49" s="87" t="s">
        <v>399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112.92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111.7908</v>
      </c>
      <c r="T51" s="92" t="s">
        <v>105</v>
      </c>
      <c r="U51" s="87" t="s">
        <v>772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110.66159999999999</v>
      </c>
      <c r="T52" s="92" t="s">
        <v>106</v>
      </c>
      <c r="U52" s="87" t="s">
        <v>558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109.5324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108.4032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107.274</v>
      </c>
      <c r="T55" s="92" t="s">
        <v>108</v>
      </c>
      <c r="U55" s="87" t="s">
        <v>773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106.14479999999999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105.01560000000001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103.88640000000001</v>
      </c>
      <c r="T58" s="92" t="s">
        <v>109</v>
      </c>
      <c r="U58" s="87" t="s">
        <v>631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102.75720000000001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101.628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169.25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169.25</v>
      </c>
      <c r="R4" s="499">
        <v>3.8999999999999998E-3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599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186.17500000000001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184.48250000000002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182.79000000000002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181.0975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179.405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177.71250000000001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176.02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174.32750000000001</v>
      </c>
      <c r="Q49" s="82"/>
      <c r="T49" s="92" t="s">
        <v>104</v>
      </c>
      <c r="U49" s="87" t="s">
        <v>574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172.63499999999999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170.9425</v>
      </c>
      <c r="Q51" s="82"/>
      <c r="T51" s="92" t="s">
        <v>105</v>
      </c>
      <c r="U51" s="87" t="s">
        <v>774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169.25</v>
      </c>
      <c r="Q52" s="82"/>
      <c r="T52" s="92" t="s">
        <v>106</v>
      </c>
      <c r="U52" s="87" t="s">
        <v>569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167.5575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165.86500000000001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164.17249999999999</v>
      </c>
      <c r="Q55" s="82"/>
      <c r="T55" s="92" t="s">
        <v>108</v>
      </c>
      <c r="U55" s="87" t="s">
        <v>775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162.47999999999999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160.78749999999999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159.095</v>
      </c>
      <c r="Q58" s="82"/>
      <c r="T58" s="92" t="s">
        <v>109</v>
      </c>
      <c r="U58" s="87" t="s">
        <v>632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157.4025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155.71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154.01750000000001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152.32500000000002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60</vt:i4>
      </vt:variant>
      <vt:variant>
        <vt:lpstr>Named Ranges</vt:lpstr>
      </vt:variant>
      <vt:variant>
        <vt:i4>115</vt:i4>
      </vt:variant>
    </vt:vector>
  </HeadingPairs>
  <TitlesOfParts>
    <vt:vector size="175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ARNC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2017-04-19T23:40:10Z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