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state="hidden"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r:id="rId57"/>
    <sheet name="HSIC" sheetId="82" state="hidden" r:id="rId58"/>
    <sheet name="IEMG" sheetId="105" state="hidden" r:id="rId59"/>
    <sheet name="IPGP" sheetId="120" state="hidden" r:id="rId60"/>
    <sheet name="IWM" sheetId="123" state="hidden" r:id="rId61"/>
    <sheet name="KBWY" sheetId="94" state="hidden" r:id="rId62"/>
    <sheet name="KHC" sheetId="96"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state="hidden" r:id="rId72"/>
    <sheet name="MRO" sheetId="25"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state="hidden" r:id="rId85"/>
    <sheet name="PDCO" sheetId="88" state="hidden" r:id="rId86"/>
    <sheet name="NVR" sheetId="106" r:id="rId87"/>
    <sheet name="QQQ" sheetId="101"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r:id="rId100"/>
    <sheet name="ULTA" sheetId="81" r:id="rId101"/>
    <sheet name="UVE" sheetId="130" r:id="rId102"/>
    <sheet name="TIF" sheetId="118" state="hidden" r:id="rId103"/>
    <sheet name="TCEHY" sheetId="111" state="hidden" r:id="rId104"/>
    <sheet name="UTX" sheetId="30" state="hidden" r:id="rId105"/>
    <sheet name="UNH" sheetId="26" state="hidden" r:id="rId106"/>
    <sheet name="WBA" sheetId="84" state="hidden" r:id="rId107"/>
    <sheet name="WFC" sheetId="45" state="hidden" r:id="rId108"/>
    <sheet name="WRK" sheetId="108"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85" i="38" l="1"/>
  <c r="D985" i="38"/>
  <c r="E985" i="38"/>
  <c r="G985" i="38"/>
  <c r="H985" i="38"/>
  <c r="K985" i="38"/>
  <c r="L985" i="38" s="1"/>
  <c r="M985" i="38"/>
  <c r="N985" i="38" s="1"/>
  <c r="O985" i="38" s="1"/>
  <c r="S985" i="38"/>
  <c r="V985" i="38"/>
  <c r="X985" i="38" s="1"/>
  <c r="F427" i="25"/>
  <c r="K427" i="25"/>
  <c r="H427" i="25"/>
  <c r="G427" i="25"/>
  <c r="F151" i="25"/>
  <c r="F31" i="130"/>
  <c r="H31" i="130"/>
  <c r="G31" i="130"/>
  <c r="K4" i="130"/>
  <c r="K5" i="130"/>
  <c r="P985" i="38" l="1"/>
  <c r="Q985" i="38" s="1"/>
  <c r="W985" i="38"/>
  <c r="Y985" i="38" s="1"/>
  <c r="Z985" i="38"/>
  <c r="A984" i="38"/>
  <c r="D984" i="38"/>
  <c r="E984" i="38"/>
  <c r="G984" i="38"/>
  <c r="H984" i="38"/>
  <c r="K984" i="38"/>
  <c r="L984" i="38" s="1"/>
  <c r="P984" i="38" s="1"/>
  <c r="M984" i="38"/>
  <c r="N984" i="38" s="1"/>
  <c r="F68" i="102"/>
  <c r="G68" i="102"/>
  <c r="H68" i="102"/>
  <c r="K10" i="102"/>
  <c r="F65" i="86"/>
  <c r="G65" i="86"/>
  <c r="H65" i="86"/>
  <c r="K12" i="86"/>
  <c r="O984" i="38" l="1"/>
  <c r="Z984" i="38"/>
  <c r="A983" i="38"/>
  <c r="D983" i="38"/>
  <c r="E983" i="38"/>
  <c r="G983" i="38"/>
  <c r="H983" i="38"/>
  <c r="K983" i="38"/>
  <c r="L983" i="38" s="1"/>
  <c r="M983" i="38"/>
  <c r="N983" i="38" s="1"/>
  <c r="S983" i="38"/>
  <c r="Z983" i="38" l="1"/>
  <c r="O983" i="38"/>
  <c r="P983" i="38"/>
  <c r="F64" i="86"/>
  <c r="G64" i="86"/>
  <c r="H64" i="86"/>
  <c r="A982" i="38"/>
  <c r="D982" i="38"/>
  <c r="E982" i="38"/>
  <c r="G982" i="38"/>
  <c r="H982" i="38"/>
  <c r="K982" i="38"/>
  <c r="L982" i="38" s="1"/>
  <c r="M982" i="38"/>
  <c r="N982" i="38" s="1"/>
  <c r="S982" i="38"/>
  <c r="F77" i="96"/>
  <c r="H77" i="96"/>
  <c r="G77" i="96"/>
  <c r="F12" i="96"/>
  <c r="F67" i="102"/>
  <c r="G67" i="102"/>
  <c r="H67" i="102"/>
  <c r="F11" i="102"/>
  <c r="C18"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8" i="132" l="1"/>
  <c r="F29" i="128"/>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0" i="58"/>
  <c r="G200" i="58"/>
  <c r="H200" i="58"/>
  <c r="K45" i="58"/>
  <c r="F93" i="74"/>
  <c r="H93" i="74"/>
  <c r="G93" i="74"/>
  <c r="K16" i="74"/>
  <c r="H34"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K3" i="131"/>
  <c r="F199" i="58"/>
  <c r="H199" i="58"/>
  <c r="G199"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T287" i="1"/>
  <c r="A970" i="38"/>
  <c r="D970" i="38"/>
  <c r="E970" i="38"/>
  <c r="G970" i="38"/>
  <c r="H970" i="38"/>
  <c r="K970" i="38"/>
  <c r="L970" i="38" s="1"/>
  <c r="M970" i="38"/>
  <c r="N970" i="38" s="1"/>
  <c r="S970" i="38"/>
  <c r="F66" i="45"/>
  <c r="G66" i="45"/>
  <c r="H66" i="45"/>
  <c r="F31" i="131"/>
  <c r="G31" i="131"/>
  <c r="F6" i="131"/>
  <c r="F198" i="58"/>
  <c r="H198" i="58"/>
  <c r="G198" i="58"/>
  <c r="F55" i="58"/>
  <c r="F27" i="132"/>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197" i="58"/>
  <c r="G197" i="58"/>
  <c r="H197"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20" i="25"/>
  <c r="G420" i="25"/>
  <c r="H420" i="25"/>
  <c r="F147" i="25"/>
  <c r="F196" i="58"/>
  <c r="G196" i="58"/>
  <c r="H196" i="58"/>
  <c r="F195" i="58"/>
  <c r="H195" i="58"/>
  <c r="G195"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C85" i="133"/>
  <c r="K19" i="133"/>
  <c r="F85" i="133"/>
  <c r="C19" i="133"/>
  <c r="F19" i="133"/>
  <c r="M85" i="133"/>
  <c r="H19" i="133"/>
  <c r="M19" i="133"/>
  <c r="K85"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194" i="58"/>
  <c r="H194" i="58"/>
  <c r="G194"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3" i="58"/>
  <c r="H193" i="58"/>
  <c r="G193" i="58"/>
  <c r="F51" i="58"/>
  <c r="G71" i="108"/>
  <c r="F71" i="108"/>
  <c r="H71" i="108"/>
  <c r="F18" i="108"/>
  <c r="F65" i="105"/>
  <c r="H65" i="105"/>
  <c r="G65" i="105"/>
  <c r="F12" i="105"/>
  <c r="C18" i="105"/>
  <c r="F95" i="88"/>
  <c r="H95" i="88"/>
  <c r="G95" i="88"/>
  <c r="F23" i="88"/>
  <c r="F192" i="58"/>
  <c r="G192" i="58"/>
  <c r="H192"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F74" i="92"/>
  <c r="C74" i="92"/>
  <c r="K74" i="92"/>
  <c r="H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19" i="132"/>
  <c r="K85" i="132"/>
  <c r="F19" i="132"/>
  <c r="F85" i="132"/>
  <c r="H19" i="132"/>
  <c r="H85" i="132"/>
  <c r="M19" i="132"/>
  <c r="K19" i="132"/>
  <c r="M85" i="132"/>
  <c r="C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C19" i="131"/>
  <c r="F19" i="131"/>
  <c r="M19" i="131"/>
  <c r="F85" i="131"/>
  <c r="M85" i="131"/>
  <c r="C85" i="131"/>
  <c r="K85" i="131"/>
  <c r="H19" i="131"/>
  <c r="H85" i="131"/>
  <c r="K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85" i="130"/>
  <c r="F19" i="130"/>
  <c r="C85" i="130"/>
  <c r="M85" i="130"/>
  <c r="K19" i="130"/>
  <c r="M19" i="130"/>
  <c r="H19" i="130"/>
  <c r="K85" i="130"/>
  <c r="C19" i="130"/>
  <c r="F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85" i="129"/>
  <c r="C85" i="129"/>
  <c r="F85" i="129"/>
  <c r="H85" i="129"/>
  <c r="H19" i="129"/>
  <c r="F19" i="129"/>
  <c r="M19" i="129"/>
  <c r="K85" i="129"/>
  <c r="C19" i="129"/>
  <c r="K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91" i="25"/>
  <c r="H391" i="25"/>
  <c r="G39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85" i="128"/>
  <c r="C19" i="128"/>
  <c r="F19" i="128"/>
  <c r="F85" i="128"/>
  <c r="K19" i="128"/>
  <c r="M85" i="128"/>
  <c r="K85" i="128"/>
  <c r="H19" i="128"/>
  <c r="H85" i="128"/>
  <c r="M19"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85" i="127"/>
  <c r="M19" i="127"/>
  <c r="C85" i="127"/>
  <c r="K19" i="127"/>
  <c r="F19" i="127"/>
  <c r="C19" i="127"/>
  <c r="M85" i="127"/>
  <c r="H19" i="127"/>
  <c r="K85"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C19" i="126"/>
  <c r="H19" i="126"/>
  <c r="M19" i="126"/>
  <c r="H85" i="126"/>
  <c r="M85" i="126"/>
  <c r="C85" i="126"/>
  <c r="K19" i="126"/>
  <c r="F85" i="126"/>
  <c r="K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K85" i="125"/>
  <c r="K19" i="125"/>
  <c r="C19" i="125"/>
  <c r="M85" i="125"/>
  <c r="H85" i="125"/>
  <c r="F85" i="125"/>
  <c r="F19" i="125"/>
  <c r="H19" i="125"/>
  <c r="C85"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M85" i="124"/>
  <c r="H19" i="124"/>
  <c r="C19" i="123"/>
  <c r="H85" i="123"/>
  <c r="F19" i="123"/>
  <c r="F85" i="123"/>
  <c r="C19" i="124"/>
  <c r="K85" i="124"/>
  <c r="H85" i="124"/>
  <c r="K19" i="123"/>
  <c r="C85" i="124"/>
  <c r="K85" i="123"/>
  <c r="M85" i="123"/>
  <c r="M19" i="123"/>
  <c r="H19" i="123"/>
  <c r="F85" i="124"/>
  <c r="K19" i="124"/>
  <c r="F19" i="124"/>
  <c r="C85" i="123"/>
  <c r="M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K85" i="122"/>
  <c r="C19" i="122"/>
  <c r="C85" i="122"/>
  <c r="H85" i="122"/>
  <c r="H19" i="122"/>
  <c r="F85" i="122"/>
  <c r="M85" i="122"/>
  <c r="F19" i="122"/>
  <c r="M19" i="122"/>
  <c r="K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2" i="58"/>
  <c r="H162" i="58"/>
  <c r="G162"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K85" i="120"/>
  <c r="C85" i="120"/>
  <c r="C19" i="121"/>
  <c r="K19" i="120"/>
  <c r="C85" i="121"/>
  <c r="F19" i="121"/>
  <c r="H85" i="121"/>
  <c r="M19" i="121"/>
  <c r="H19" i="120"/>
  <c r="K19" i="121"/>
  <c r="C19" i="120"/>
  <c r="M85" i="120"/>
  <c r="H19" i="121"/>
  <c r="F85" i="121"/>
  <c r="M19" i="120"/>
  <c r="H85" i="120"/>
  <c r="K85" i="121"/>
  <c r="M85" i="121"/>
  <c r="F85" i="120"/>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1" i="58"/>
  <c r="H161" i="58"/>
  <c r="G161" i="58"/>
  <c r="F36" i="58"/>
  <c r="J27" i="120" l="1"/>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85" i="119"/>
  <c r="H19" i="119"/>
  <c r="M85" i="119"/>
  <c r="F85" i="119"/>
  <c r="C19" i="119"/>
  <c r="M19" i="119"/>
  <c r="C85" i="119"/>
  <c r="K19" i="119"/>
  <c r="F19"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19" i="118"/>
  <c r="F85" i="118"/>
  <c r="M85" i="118"/>
  <c r="H19" i="118"/>
  <c r="C85" i="118"/>
  <c r="K19" i="118"/>
  <c r="K85" i="118"/>
  <c r="F19" i="118"/>
  <c r="C19" i="118"/>
  <c r="H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7" i="74"/>
  <c r="H67" i="74"/>
  <c r="G67" i="74"/>
  <c r="K8" i="74"/>
  <c r="F55" i="49"/>
  <c r="H55" i="49"/>
  <c r="G55" i="49"/>
  <c r="K7" i="49"/>
  <c r="F361" i="25"/>
  <c r="G361" i="25"/>
  <c r="H361" i="25"/>
  <c r="K85" i="25"/>
  <c r="F109" i="25"/>
  <c r="K19" i="117"/>
  <c r="M85" i="116"/>
  <c r="F19" i="117"/>
  <c r="H19" i="116"/>
  <c r="C85" i="116"/>
  <c r="C19" i="117"/>
  <c r="C19" i="116"/>
  <c r="H19" i="117"/>
  <c r="K85" i="116"/>
  <c r="K19" i="116"/>
  <c r="F85" i="116"/>
  <c r="F19" i="116"/>
  <c r="H85" i="117"/>
  <c r="M19" i="116"/>
  <c r="F85" i="117"/>
  <c r="C85" i="117"/>
  <c r="M19" i="117"/>
  <c r="M85" i="117"/>
  <c r="H85" i="116"/>
  <c r="K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85" i="115"/>
  <c r="C19" i="115"/>
  <c r="C85" i="115"/>
  <c r="M19" i="115"/>
  <c r="F19" i="115"/>
  <c r="H19" i="115"/>
  <c r="M85" i="115"/>
  <c r="F85" i="115"/>
  <c r="K19" i="115"/>
  <c r="H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19" i="114"/>
  <c r="K85" i="114"/>
  <c r="M85" i="114"/>
  <c r="F19" i="114"/>
  <c r="F85" i="114"/>
  <c r="K19" i="114"/>
  <c r="H85" i="114"/>
  <c r="H19" i="114"/>
  <c r="C85" i="114"/>
  <c r="C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K85" i="113"/>
  <c r="C85" i="112"/>
  <c r="H85" i="113"/>
  <c r="H19" i="113"/>
  <c r="H19" i="112"/>
  <c r="C19" i="112"/>
  <c r="K85" i="112"/>
  <c r="C85" i="113"/>
  <c r="H85" i="112"/>
  <c r="F19" i="112"/>
  <c r="M85" i="112"/>
  <c r="M85" i="113"/>
  <c r="C19" i="113"/>
  <c r="K19" i="113"/>
  <c r="M19" i="113"/>
  <c r="F85" i="112"/>
  <c r="F19" i="113"/>
  <c r="F85" i="113"/>
  <c r="K19" i="112"/>
  <c r="M19"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1"/>
  <c r="H85" i="111"/>
  <c r="F19" i="111"/>
  <c r="K19" i="111"/>
  <c r="H85" i="110"/>
  <c r="K85" i="111"/>
  <c r="M19" i="111"/>
  <c r="M19" i="110"/>
  <c r="K19" i="110"/>
  <c r="M85" i="110"/>
  <c r="C19" i="111"/>
  <c r="F85" i="110"/>
  <c r="F85" i="111"/>
  <c r="F19" i="110"/>
  <c r="K85" i="110"/>
  <c r="C19" i="110"/>
  <c r="C85" i="110"/>
  <c r="H19" i="110"/>
  <c r="C85" i="111"/>
  <c r="H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F73" i="109"/>
  <c r="K73" i="109"/>
  <c r="F19" i="109"/>
  <c r="C19" i="109"/>
  <c r="K19" i="109"/>
  <c r="C73" i="109"/>
  <c r="M73" i="109"/>
  <c r="H73" i="109"/>
  <c r="H19"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4" i="25"/>
  <c r="H334" i="25"/>
  <c r="G334"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46" i="86"/>
  <c r="H46" i="86"/>
  <c r="G46" i="86"/>
  <c r="K6" i="86"/>
  <c r="F36" i="69"/>
  <c r="H36" i="69"/>
  <c r="G36" i="69"/>
  <c r="K3" i="69"/>
  <c r="F329" i="25"/>
  <c r="G329" i="25"/>
  <c r="H329" i="25"/>
  <c r="K78" i="25"/>
  <c r="G44" i="98"/>
  <c r="F44" i="98"/>
  <c r="H44" i="98"/>
  <c r="K7" i="98"/>
  <c r="F142" i="58"/>
  <c r="H142" i="58"/>
  <c r="G142"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38" i="58"/>
  <c r="F138" i="58"/>
  <c r="H138" i="58"/>
  <c r="F30" i="53"/>
  <c r="H30" i="53"/>
  <c r="G30" i="53"/>
  <c r="F51" i="93"/>
  <c r="H51" i="93"/>
  <c r="G51" i="93"/>
  <c r="F318" i="25"/>
  <c r="H318" i="25"/>
  <c r="G318"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99" i="108"/>
  <c r="C23" i="108"/>
  <c r="M99" i="108"/>
  <c r="F23" i="108"/>
  <c r="C99" i="108"/>
  <c r="H23" i="108"/>
  <c r="M23" i="108"/>
  <c r="K23" i="108"/>
  <c r="H99" i="108"/>
  <c r="F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89" i="107"/>
  <c r="M89" i="107"/>
  <c r="M19" i="107"/>
  <c r="C19" i="107"/>
  <c r="F89" i="107"/>
  <c r="H19" i="107"/>
  <c r="C89" i="107"/>
  <c r="F19" i="107"/>
  <c r="K19" i="107"/>
  <c r="K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59"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7" i="88"/>
  <c r="H67" i="88"/>
  <c r="G67"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9" i="25"/>
  <c r="H309" i="25"/>
  <c r="G309"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H19" i="106"/>
  <c r="F19" i="106"/>
  <c r="F85" i="106"/>
  <c r="M19" i="106"/>
  <c r="H85" i="106"/>
  <c r="K19" i="106"/>
  <c r="C19" i="106"/>
  <c r="C85" i="106"/>
  <c r="M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C43" i="46"/>
  <c r="H43" i="46"/>
  <c r="C19" i="47"/>
  <c r="M19" i="47"/>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H19" i="105"/>
  <c r="M91" i="105"/>
  <c r="F19" i="105"/>
  <c r="M19" i="105"/>
  <c r="F91" i="105"/>
  <c r="C91" i="105"/>
  <c r="H91" i="105"/>
  <c r="C19" i="105"/>
  <c r="K19" i="105"/>
  <c r="K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29" i="58"/>
  <c r="F129" i="58"/>
  <c r="H129"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37" i="86"/>
  <c r="H37" i="86"/>
  <c r="G37"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85" i="104"/>
  <c r="F85" i="104"/>
  <c r="H85" i="104"/>
  <c r="K85" i="104"/>
  <c r="H19" i="104"/>
  <c r="F19" i="104"/>
  <c r="K19" i="104"/>
  <c r="M85" i="104"/>
  <c r="C19" i="104"/>
  <c r="M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19" i="58"/>
  <c r="H119" i="58"/>
  <c r="G119" i="58"/>
  <c r="F23" i="58"/>
  <c r="F34" i="101"/>
  <c r="H34" i="101"/>
  <c r="G34" i="101"/>
  <c r="F5" i="101"/>
  <c r="F276" i="25"/>
  <c r="H276" i="25"/>
  <c r="G276" i="25"/>
  <c r="F75" i="25"/>
  <c r="F31" i="47"/>
  <c r="H31" i="47"/>
  <c r="G31" i="47"/>
  <c r="F9" i="47"/>
  <c r="F34" i="91"/>
  <c r="H34" i="91"/>
  <c r="G34" i="91"/>
  <c r="F7" i="91"/>
  <c r="F64" i="81"/>
  <c r="H64" i="81"/>
  <c r="G64" i="81"/>
  <c r="F18" i="81"/>
  <c r="F118" i="58"/>
  <c r="H118" i="58"/>
  <c r="G118"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16" i="58"/>
  <c r="H116" i="58"/>
  <c r="G116"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15" i="58"/>
  <c r="H115" i="58"/>
  <c r="G115"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14" i="58"/>
  <c r="H114" i="58"/>
  <c r="G114" i="58"/>
  <c r="F20" i="58"/>
  <c r="F268" i="25"/>
  <c r="H268" i="25"/>
  <c r="G268"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3" i="58"/>
  <c r="G113" i="58"/>
  <c r="H113"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M19" i="103"/>
  <c r="H19" i="103"/>
  <c r="C91" i="103"/>
  <c r="K91" i="103"/>
  <c r="K19" i="89"/>
  <c r="C19" i="103"/>
  <c r="H91" i="103"/>
  <c r="K19" i="103"/>
  <c r="M91" i="103"/>
  <c r="F19" i="103"/>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C95" i="102"/>
  <c r="M19" i="102"/>
  <c r="K95" i="102"/>
  <c r="F19" i="102"/>
  <c r="F95" i="102"/>
  <c r="M95" i="102"/>
  <c r="K19" i="102"/>
  <c r="H19" i="102"/>
  <c r="H95" i="102"/>
  <c r="C19" i="102"/>
  <c r="Q5" i="103" l="1"/>
  <c r="Q8" i="103"/>
  <c r="Q7" i="103" s="1"/>
  <c r="P609" i="38"/>
  <c r="M76" i="102"/>
  <c r="Q10"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7" i="88"/>
  <c r="H47" i="88"/>
  <c r="G47" i="88"/>
  <c r="F10" i="88"/>
  <c r="AA10" i="88" s="1"/>
  <c r="AB10" i="88" s="1"/>
  <c r="F85" i="100"/>
  <c r="C22" i="101"/>
  <c r="K22" i="101"/>
  <c r="F90" i="101"/>
  <c r="C85" i="99"/>
  <c r="K19" i="99"/>
  <c r="C85" i="100"/>
  <c r="H85" i="99"/>
  <c r="H22" i="101"/>
  <c r="M19" i="100"/>
  <c r="M90" i="101"/>
  <c r="H85" i="100"/>
  <c r="H19" i="100"/>
  <c r="F19" i="100"/>
  <c r="C90" i="101"/>
  <c r="C19" i="100"/>
  <c r="K90" i="101"/>
  <c r="M22" i="101"/>
  <c r="M85" i="100"/>
  <c r="K19" i="100"/>
  <c r="K85" i="100"/>
  <c r="C19" i="99"/>
  <c r="M85" i="99"/>
  <c r="F85" i="99"/>
  <c r="F22" i="101"/>
  <c r="H90" i="101"/>
  <c r="M19" i="99"/>
  <c r="F19" i="99"/>
  <c r="K85" i="99"/>
  <c r="H19" i="99"/>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85" i="97"/>
  <c r="F85" i="98"/>
  <c r="K29" i="88"/>
  <c r="K85" i="98"/>
  <c r="M19" i="97"/>
  <c r="F19" i="97"/>
  <c r="M85" i="98"/>
  <c r="F19" i="98"/>
  <c r="C19" i="98"/>
  <c r="K85" i="97"/>
  <c r="M85" i="97"/>
  <c r="H19" i="98"/>
  <c r="C85" i="97"/>
  <c r="H19" i="97"/>
  <c r="H85" i="97"/>
  <c r="M19" i="98"/>
  <c r="C85" i="98"/>
  <c r="H85" i="98"/>
  <c r="K19" i="97"/>
  <c r="C19" i="97"/>
  <c r="K19"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08" i="58"/>
  <c r="H108" i="58"/>
  <c r="G108" i="58"/>
  <c r="K14" i="58"/>
  <c r="F107" i="58"/>
  <c r="H107" i="58"/>
  <c r="G107" i="58"/>
  <c r="K13" i="58"/>
  <c r="F106" i="96"/>
  <c r="H19" i="96"/>
  <c r="C106" i="96"/>
  <c r="M19" i="96"/>
  <c r="C19" i="96"/>
  <c r="K106" i="96"/>
  <c r="H106" i="96"/>
  <c r="F19" i="96"/>
  <c r="K19" i="96"/>
  <c r="M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06" i="58"/>
  <c r="H106" i="58"/>
  <c r="G106"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19" i="95"/>
  <c r="K19" i="95"/>
  <c r="C85" i="95"/>
  <c r="H85" i="95"/>
  <c r="C19" i="95"/>
  <c r="M19" i="95"/>
  <c r="F85" i="95"/>
  <c r="F19" i="95"/>
  <c r="M85" i="95"/>
  <c r="K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F19" i="94"/>
  <c r="C85" i="94"/>
  <c r="M85" i="94"/>
  <c r="M19" i="94"/>
  <c r="H85" i="94"/>
  <c r="C19" i="94"/>
  <c r="H19" i="94"/>
  <c r="K19" i="94"/>
  <c r="F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C113" i="93"/>
  <c r="F113" i="93"/>
  <c r="M26" i="93"/>
  <c r="H113" i="93"/>
  <c r="F26" i="93"/>
  <c r="K113" i="93"/>
  <c r="M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M30" i="92"/>
  <c r="C30" i="92"/>
  <c r="F19" i="91"/>
  <c r="M19" i="91"/>
  <c r="F19" i="47"/>
  <c r="C85" i="91"/>
  <c r="F30" i="92"/>
  <c r="C19" i="91"/>
  <c r="H85" i="91"/>
  <c r="K19" i="91"/>
  <c r="F85" i="91"/>
  <c r="M85" i="91"/>
  <c r="K30" i="92"/>
  <c r="H30" i="92"/>
  <c r="K85" i="91"/>
  <c r="H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28" i="86"/>
  <c r="G28" i="86"/>
  <c r="H28"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5" i="25"/>
  <c r="H235" i="25"/>
  <c r="G235" i="25"/>
  <c r="K38" i="25"/>
  <c r="F69" i="51"/>
  <c r="G69" i="51"/>
  <c r="H69" i="51"/>
  <c r="K110" i="74"/>
  <c r="F110" i="74"/>
  <c r="K109" i="74"/>
  <c r="F109" i="74"/>
  <c r="K108" i="74"/>
  <c r="F108" i="74"/>
  <c r="K107" i="74"/>
  <c r="F107" i="74"/>
  <c r="M106" i="74"/>
  <c r="M119" i="74" s="1"/>
  <c r="K106" i="74"/>
  <c r="F106" i="74"/>
  <c r="K105" i="74"/>
  <c r="F105" i="74"/>
  <c r="K104" i="74"/>
  <c r="F104" i="74"/>
  <c r="K103" i="74"/>
  <c r="F103" i="74"/>
  <c r="K102" i="74"/>
  <c r="F102"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8" i="74"/>
  <c r="G128" i="74"/>
  <c r="F128" i="74"/>
  <c r="H127" i="74"/>
  <c r="G127" i="74"/>
  <c r="F127" i="74"/>
  <c r="H126" i="74"/>
  <c r="G126" i="74"/>
  <c r="F126"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19" i="90"/>
  <c r="C85" i="90"/>
  <c r="K85" i="90"/>
  <c r="F85" i="90"/>
  <c r="H19" i="90"/>
  <c r="F19" i="90"/>
  <c r="K19" i="90"/>
  <c r="H85" i="90"/>
  <c r="M19" i="90"/>
  <c r="M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K85" i="89"/>
  <c r="F85" i="89"/>
  <c r="H85" i="89"/>
  <c r="C85" i="89"/>
  <c r="H18" i="51"/>
  <c r="M85" i="89"/>
  <c r="H19" i="89"/>
  <c r="M19" i="89"/>
  <c r="Q2" i="89" l="1"/>
  <c r="Q5" i="89" s="1"/>
  <c r="M66" i="89"/>
  <c r="Q10" i="89" s="1"/>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19" i="87"/>
  <c r="K85" i="87"/>
  <c r="F29" i="88"/>
  <c r="M124" i="88"/>
  <c r="H85" i="87"/>
  <c r="F85" i="87"/>
  <c r="M19" i="87"/>
  <c r="M85" i="87"/>
  <c r="M29" i="88"/>
  <c r="F124" i="88"/>
  <c r="K124" i="88"/>
  <c r="K19" i="87"/>
  <c r="C124" i="88"/>
  <c r="H124" i="88"/>
  <c r="F19" i="87"/>
  <c r="H19" i="87"/>
  <c r="C85" i="87"/>
  <c r="K25" i="89" l="1"/>
  <c r="AA2" i="88"/>
  <c r="AB2" i="88" s="1"/>
  <c r="M66" i="87"/>
  <c r="Q10" i="87" s="1"/>
  <c r="O555" i="38"/>
  <c r="Z554" i="38"/>
  <c r="Z555" i="38"/>
  <c r="Q2" i="87"/>
  <c r="Q5" i="87" s="1"/>
  <c r="Q3" i="89"/>
  <c r="Q6" i="89" s="1"/>
  <c r="Q8" i="89"/>
  <c r="Q7" i="89" s="1"/>
  <c r="P554" i="38"/>
  <c r="Q2" i="88"/>
  <c r="M10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H19" i="86"/>
  <c r="M19" i="86"/>
  <c r="M89" i="86"/>
  <c r="C19" i="86"/>
  <c r="F89" i="86"/>
  <c r="F19" i="86"/>
  <c r="H89" i="86"/>
  <c r="K89" i="86"/>
  <c r="C89" i="86"/>
  <c r="AA2" i="86" l="1"/>
  <c r="AB2" i="86" s="1"/>
  <c r="Q2" i="86"/>
  <c r="M70"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AM2" i="86" l="1"/>
  <c r="J61" i="86"/>
  <c r="J62" i="86"/>
  <c r="J64" i="86"/>
  <c r="J63"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J30" i="86"/>
  <c r="J29" i="86"/>
  <c r="J28" i="86"/>
  <c r="J27" i="86"/>
  <c r="J26" i="86"/>
  <c r="J25" i="86"/>
  <c r="Q5" i="86"/>
  <c r="AJ2" i="86"/>
  <c r="AK2" i="86" s="1"/>
  <c r="AO2" i="86" s="1"/>
  <c r="Z550" i="38"/>
  <c r="Q3" i="86"/>
  <c r="Q6" i="86" s="1"/>
  <c r="Q8" i="86"/>
  <c r="Q7" i="86" s="1"/>
  <c r="P550" i="38"/>
  <c r="O550" i="38"/>
  <c r="F59" i="46"/>
  <c r="H59" i="46"/>
  <c r="G59" i="46"/>
  <c r="K5" i="46"/>
  <c r="F94" i="58"/>
  <c r="H94" i="58"/>
  <c r="G94"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K85" i="85"/>
  <c r="K19" i="85"/>
  <c r="M85" i="85"/>
  <c r="F85" i="85"/>
  <c r="H85" i="85"/>
  <c r="F19" i="85"/>
  <c r="H19" i="85"/>
  <c r="C19" i="85"/>
  <c r="C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85" i="83"/>
  <c r="M110" i="84"/>
  <c r="C85" i="83"/>
  <c r="M19" i="83"/>
  <c r="C110" i="84"/>
  <c r="M25" i="84"/>
  <c r="K19" i="83"/>
  <c r="C19" i="83"/>
  <c r="C25" i="84"/>
  <c r="F110" i="84"/>
  <c r="H110" i="84"/>
  <c r="H25" i="84"/>
  <c r="H19" i="83"/>
  <c r="K85" i="83"/>
  <c r="M85" i="83"/>
  <c r="F25" i="84"/>
  <c r="K110" i="84"/>
  <c r="F85" i="83"/>
  <c r="F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35" i="74"/>
  <c r="C60" i="82"/>
  <c r="F60" i="82"/>
  <c r="H19" i="82"/>
  <c r="M60" i="82"/>
  <c r="C35" i="74"/>
  <c r="M35" i="74"/>
  <c r="H60" i="82"/>
  <c r="K60" i="82"/>
  <c r="C19" i="82"/>
  <c r="F19" i="82"/>
  <c r="M19"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H78" i="75"/>
  <c r="C96" i="31"/>
  <c r="C78" i="75"/>
  <c r="F96" i="31"/>
  <c r="M96" i="31"/>
  <c r="M78" i="75"/>
  <c r="F78" i="75"/>
  <c r="K96" i="31"/>
  <c r="H96" i="31"/>
  <c r="K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K19" i="64"/>
  <c r="H85" i="64"/>
  <c r="M85" i="64"/>
  <c r="H19" i="64"/>
  <c r="M19"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H110" i="81"/>
  <c r="F110" i="81"/>
  <c r="F30" i="81"/>
  <c r="C110" i="81"/>
  <c r="K110" i="81"/>
  <c r="M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19" i="80"/>
  <c r="M19" i="80"/>
  <c r="M85" i="80"/>
  <c r="K19" i="80"/>
  <c r="H19" i="80"/>
  <c r="H85" i="80"/>
  <c r="C85" i="80"/>
  <c r="F85" i="80"/>
  <c r="K85" i="80"/>
  <c r="F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M19" i="79"/>
  <c r="H65" i="79"/>
  <c r="C65" i="79"/>
  <c r="H19" i="79"/>
  <c r="M65" i="79"/>
  <c r="C19" i="79"/>
  <c r="F19" i="79"/>
  <c r="F65" i="79"/>
  <c r="K19" i="79"/>
  <c r="K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C19" i="78"/>
  <c r="H19" i="78"/>
  <c r="M85" i="78"/>
  <c r="K19" i="78"/>
  <c r="M19" i="78"/>
  <c r="C85" i="78"/>
  <c r="H85" i="78"/>
  <c r="F85" i="78"/>
  <c r="K85" i="78"/>
  <c r="F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19" i="77"/>
  <c r="H89" i="77"/>
  <c r="K89" i="77"/>
  <c r="C89" i="77"/>
  <c r="M19" i="77"/>
  <c r="F89" i="77"/>
  <c r="C19" i="77"/>
  <c r="M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75" i="58"/>
  <c r="H75" i="58"/>
  <c r="G75"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C87" i="69"/>
  <c r="K87" i="69"/>
  <c r="F87" i="69"/>
  <c r="M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H19" i="76"/>
  <c r="K19" i="76"/>
  <c r="F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M93" i="68"/>
  <c r="F93" i="68"/>
  <c r="H93" i="68"/>
  <c r="K93" i="68"/>
  <c r="C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M963" i="25"/>
  <c r="K963" i="25"/>
  <c r="F963" i="25"/>
  <c r="C963" i="25"/>
  <c r="H963" i="25"/>
  <c r="O364" i="38" l="1"/>
  <c r="Z364" i="38"/>
  <c r="N363" i="38"/>
  <c r="F962" i="25"/>
  <c r="K962" i="25"/>
  <c r="P363" i="38"/>
  <c r="O363" i="38" l="1"/>
  <c r="Z363" i="38"/>
  <c r="M699" i="25"/>
  <c r="Q10" i="25" s="1"/>
  <c r="K426" i="25" s="1"/>
  <c r="E362" i="38"/>
  <c r="H362" i="38"/>
  <c r="K362" i="38"/>
  <c r="M362" i="38"/>
  <c r="U362" i="38" s="1"/>
  <c r="S362" i="38"/>
  <c r="K424" i="25" l="1"/>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9" i="74"/>
  <c r="H119" i="74"/>
  <c r="F119" i="74"/>
  <c r="C119"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6" i="58"/>
  <c r="H266" i="58"/>
  <c r="C266" i="58"/>
  <c r="K257" i="58"/>
  <c r="F257" i="58"/>
  <c r="K256" i="58"/>
  <c r="F256" i="58"/>
  <c r="K250" i="58"/>
  <c r="F250" i="58"/>
  <c r="H240" i="58"/>
  <c r="G240" i="58"/>
  <c r="F240" i="58"/>
  <c r="H239" i="58"/>
  <c r="G239" i="58"/>
  <c r="F239" i="58"/>
  <c r="H238" i="58"/>
  <c r="G238" i="58"/>
  <c r="F238"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P39" i="58"/>
  <c r="H225" i="58"/>
  <c r="G225" i="58"/>
  <c r="F225" i="58"/>
  <c r="P38" i="58"/>
  <c r="H224" i="58"/>
  <c r="G224" i="58"/>
  <c r="F224" i="58"/>
  <c r="P37" i="58"/>
  <c r="H223" i="58"/>
  <c r="G223" i="58"/>
  <c r="F223" i="58"/>
  <c r="P36" i="58"/>
  <c r="H222" i="58"/>
  <c r="G222" i="58"/>
  <c r="F222" i="58"/>
  <c r="P35" i="58"/>
  <c r="P34" i="58"/>
  <c r="P33" i="58"/>
  <c r="P32" i="58"/>
  <c r="H218" i="58"/>
  <c r="G218" i="58"/>
  <c r="F218" i="58"/>
  <c r="P31" i="58"/>
  <c r="H217" i="58"/>
  <c r="G217" i="58"/>
  <c r="F217" i="58"/>
  <c r="P30" i="58"/>
  <c r="H216" i="58"/>
  <c r="G216" i="58"/>
  <c r="F216" i="58"/>
  <c r="P29" i="58"/>
  <c r="H215" i="58"/>
  <c r="G215" i="58"/>
  <c r="F215" i="58"/>
  <c r="P28" i="58"/>
  <c r="H214" i="58"/>
  <c r="G214" i="58"/>
  <c r="F214" i="58"/>
  <c r="P27" i="58"/>
  <c r="H213" i="58"/>
  <c r="G213" i="58"/>
  <c r="F213" i="58"/>
  <c r="P26" i="58"/>
  <c r="H212" i="58"/>
  <c r="G212" i="58"/>
  <c r="F212" i="58"/>
  <c r="P25" i="58"/>
  <c r="H211" i="58"/>
  <c r="G211" i="58"/>
  <c r="F211" i="58"/>
  <c r="P24" i="58"/>
  <c r="H210" i="58"/>
  <c r="G210" i="58"/>
  <c r="F210" i="58"/>
  <c r="P23" i="58"/>
  <c r="H209" i="58"/>
  <c r="G209" i="58"/>
  <c r="F209" i="58"/>
  <c r="P22" i="58"/>
  <c r="H208" i="58"/>
  <c r="G208" i="58"/>
  <c r="F208" i="58"/>
  <c r="P21" i="58"/>
  <c r="H207" i="58"/>
  <c r="G207" i="58"/>
  <c r="F207" i="58"/>
  <c r="P20" i="58"/>
  <c r="H206" i="58"/>
  <c r="G206" i="58"/>
  <c r="F206"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23" i="17"/>
  <c r="M86" i="53"/>
  <c r="K81" i="61"/>
  <c r="M19" i="62"/>
  <c r="C156" i="49"/>
  <c r="H100" i="34"/>
  <c r="M18" i="51"/>
  <c r="K55" i="50"/>
  <c r="C55" i="50"/>
  <c r="C51" i="54"/>
  <c r="M55" i="50"/>
  <c r="H75" i="41"/>
  <c r="K94" i="52"/>
  <c r="M19" i="54"/>
  <c r="M19" i="60"/>
  <c r="F100" i="34"/>
  <c r="K63" i="66"/>
  <c r="M30" i="49"/>
  <c r="M75" i="41"/>
  <c r="F19" i="68"/>
  <c r="C25" i="31"/>
  <c r="M90" i="72"/>
  <c r="C63" i="66"/>
  <c r="C19" i="50"/>
  <c r="M25" i="31"/>
  <c r="F19" i="3"/>
  <c r="K67" i="60"/>
  <c r="H67" i="60"/>
  <c r="F19" i="73"/>
  <c r="C19" i="62"/>
  <c r="C19" i="68"/>
  <c r="C30" i="49"/>
  <c r="K19" i="50"/>
  <c r="K19" i="68"/>
  <c r="M19" i="41"/>
  <c r="K30" i="40"/>
  <c r="C77" i="70"/>
  <c r="M23" i="57"/>
  <c r="K18" i="51"/>
  <c r="F19" i="66"/>
  <c r="H19" i="41"/>
  <c r="C213" i="57"/>
  <c r="C67" i="60"/>
  <c r="K25" i="31"/>
  <c r="C75" i="41"/>
  <c r="F213" i="57"/>
  <c r="C23" i="57"/>
  <c r="F60" i="58"/>
  <c r="C19" i="54"/>
  <c r="F19" i="45"/>
  <c r="F19" i="34"/>
  <c r="K156" i="49"/>
  <c r="K75" i="41"/>
  <c r="M63" i="66"/>
  <c r="M19" i="59"/>
  <c r="H19" i="71"/>
  <c r="F19" i="41"/>
  <c r="H213" i="57"/>
  <c r="H19" i="50"/>
  <c r="H51" i="54"/>
  <c r="F94" i="52"/>
  <c r="C19" i="69"/>
  <c r="M19" i="73"/>
  <c r="F65" i="63"/>
  <c r="M19" i="63"/>
  <c r="F19" i="55"/>
  <c r="M19" i="45"/>
  <c r="C19" i="52"/>
  <c r="C65" i="63"/>
  <c r="H23" i="17"/>
  <c r="K19" i="69"/>
  <c r="K72" i="59"/>
  <c r="K77" i="70"/>
  <c r="F72" i="59"/>
  <c r="H19" i="53"/>
  <c r="F19" i="72"/>
  <c r="K51" i="54"/>
  <c r="C94" i="52"/>
  <c r="F25" i="31"/>
  <c r="K19" i="61"/>
  <c r="F19" i="62"/>
  <c r="H86" i="53"/>
  <c r="K19" i="3"/>
  <c r="F451" i="17"/>
  <c r="C19" i="59"/>
  <c r="F35" i="74"/>
  <c r="F19" i="63"/>
  <c r="K19" i="71"/>
  <c r="H19" i="69"/>
  <c r="C19" i="73"/>
  <c r="H19" i="62"/>
  <c r="K19" i="62"/>
  <c r="C19" i="70"/>
  <c r="K23" i="17"/>
  <c r="H19" i="72"/>
  <c r="K100" i="34"/>
  <c r="F19" i="60"/>
  <c r="K19" i="70"/>
  <c r="M115" i="45"/>
  <c r="C19" i="66"/>
  <c r="H25" i="31"/>
  <c r="M19" i="69"/>
  <c r="H19" i="3"/>
  <c r="H156" i="25"/>
  <c r="C19" i="41"/>
  <c r="F19" i="53"/>
  <c r="M51" i="54"/>
  <c r="K19" i="75"/>
  <c r="H267" i="58"/>
  <c r="C30" i="40"/>
  <c r="C60" i="58"/>
  <c r="H19" i="60"/>
  <c r="M30" i="40"/>
  <c r="K267" i="58"/>
  <c r="M65" i="71"/>
  <c r="C85" i="64"/>
  <c r="C19" i="60"/>
  <c r="H19" i="54"/>
  <c r="M267" i="58"/>
  <c r="F19" i="64"/>
  <c r="H156" i="49"/>
  <c r="H19" i="34"/>
  <c r="M19" i="3"/>
  <c r="K451" i="17"/>
  <c r="M19" i="70"/>
  <c r="C100" i="34"/>
  <c r="F28" i="43"/>
  <c r="C19" i="3"/>
  <c r="M19" i="66"/>
  <c r="H90" i="72"/>
  <c r="M119" i="7"/>
  <c r="F115" i="45"/>
  <c r="K19" i="52"/>
  <c r="F19" i="50"/>
  <c r="K19" i="41"/>
  <c r="H19" i="55"/>
  <c r="F119" i="7"/>
  <c r="K19" i="54"/>
  <c r="C119" i="7"/>
  <c r="K19" i="55"/>
  <c r="F19" i="70"/>
  <c r="H19" i="66"/>
  <c r="M60" i="58"/>
  <c r="F65" i="71"/>
  <c r="C19" i="34"/>
  <c r="M156" i="49"/>
  <c r="M94" i="52"/>
  <c r="H451" i="17"/>
  <c r="F19" i="52"/>
  <c r="K19" i="66"/>
  <c r="K119" i="7"/>
  <c r="H19" i="63"/>
  <c r="F18" i="51"/>
  <c r="C86" i="53"/>
  <c r="F85" i="64"/>
  <c r="C115" i="45"/>
  <c r="F51" i="54"/>
  <c r="M81" i="61"/>
  <c r="F30" i="40"/>
  <c r="H94" i="52"/>
  <c r="C19" i="75"/>
  <c r="M19" i="75"/>
  <c r="F86" i="53"/>
  <c r="F30" i="49"/>
  <c r="K19" i="72"/>
  <c r="H55" i="50"/>
  <c r="K115" i="45"/>
  <c r="H30" i="40"/>
  <c r="C19" i="64"/>
  <c r="M23" i="17"/>
  <c r="K213" i="57"/>
  <c r="C19" i="55"/>
  <c r="F67" i="60"/>
  <c r="H77" i="70"/>
  <c r="M65" i="63"/>
  <c r="M100" i="34"/>
  <c r="F156" i="49"/>
  <c r="K19" i="60"/>
  <c r="H19" i="73"/>
  <c r="F156" i="25"/>
  <c r="K19" i="63"/>
  <c r="M19" i="50"/>
  <c r="C65" i="71"/>
  <c r="F55" i="50"/>
  <c r="H19" i="61"/>
  <c r="C19" i="53"/>
  <c r="F75" i="41"/>
  <c r="F19" i="61"/>
  <c r="H19" i="68"/>
  <c r="K19" i="59"/>
  <c r="K60" i="58"/>
  <c r="K86" i="53"/>
  <c r="H19" i="75"/>
  <c r="C19" i="61"/>
  <c r="M19" i="55"/>
  <c r="M67" i="60"/>
  <c r="F19" i="69"/>
  <c r="M19" i="68"/>
  <c r="F19" i="71"/>
  <c r="K23" i="57"/>
  <c r="M19" i="53"/>
  <c r="H65" i="63"/>
  <c r="F19" i="54"/>
  <c r="C19" i="45"/>
  <c r="F19" i="59"/>
  <c r="F23" i="57"/>
  <c r="H72" i="59"/>
  <c r="K19" i="73"/>
  <c r="H19" i="52"/>
  <c r="H119" i="7"/>
  <c r="M213" i="57"/>
  <c r="C19" i="71"/>
  <c r="M19" i="71"/>
  <c r="K19" i="53"/>
  <c r="C267" i="58"/>
  <c r="K65" i="63"/>
  <c r="K19" i="34"/>
  <c r="H115" i="45"/>
  <c r="F90" i="72"/>
  <c r="C90" i="72"/>
  <c r="C19" i="63"/>
  <c r="F23" i="17"/>
  <c r="M19" i="34"/>
  <c r="C81" i="61"/>
  <c r="C72" i="59"/>
  <c r="K90" i="72"/>
  <c r="C451" i="17"/>
  <c r="H65" i="71"/>
  <c r="M451" i="17"/>
  <c r="H19" i="59"/>
  <c r="H19" i="70"/>
  <c r="M72" i="59"/>
  <c r="H63" i="66"/>
  <c r="F77" i="70"/>
  <c r="K35" i="74"/>
  <c r="C19" i="72"/>
  <c r="F267" i="58"/>
  <c r="M77" i="70"/>
  <c r="F81" i="61"/>
  <c r="M19" i="52"/>
  <c r="M19" i="72"/>
  <c r="H60" i="58"/>
  <c r="M19" i="61"/>
  <c r="H81" i="61"/>
  <c r="F63" i="66"/>
  <c r="K65" i="71"/>
  <c r="F19" i="75"/>
  <c r="V984" i="38" l="1"/>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0" i="74"/>
  <c r="Q10" i="74" s="1"/>
  <c r="J93" i="74" s="1"/>
  <c r="K99" i="34"/>
  <c r="Q2" i="49"/>
  <c r="F155" i="49"/>
  <c r="Q2" i="41"/>
  <c r="Q8" i="41" s="1"/>
  <c r="F266" i="58"/>
  <c r="K26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84" i="38" l="1"/>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Q8" i="24"/>
  <c r="Q3" i="34"/>
  <c r="Q6" i="34" s="1"/>
  <c r="Q8" i="44"/>
  <c r="Q7" i="44" s="1"/>
  <c r="M32" i="15"/>
  <c r="Q10" i="15" s="1"/>
  <c r="Q3" i="20"/>
  <c r="Q6" i="20" s="1"/>
  <c r="M46" i="71"/>
  <c r="Q10" i="71" s="1"/>
  <c r="Q3" i="24"/>
  <c r="Q6" i="24" s="1"/>
  <c r="Q8" i="58"/>
  <c r="W320" i="38"/>
  <c r="Q8" i="59"/>
  <c r="Q7" i="59" s="1"/>
  <c r="Q3" i="68"/>
  <c r="Q6" i="68" s="1"/>
  <c r="M248"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84" i="38" l="1"/>
  <c r="Q982" i="38"/>
  <c r="Q983" i="38"/>
  <c r="Q979" i="38"/>
  <c r="Q981" i="38"/>
  <c r="Q980" i="38"/>
  <c r="Q975" i="38"/>
  <c r="Q978" i="38"/>
  <c r="Q977" i="38"/>
  <c r="Q976" i="38"/>
  <c r="K199" i="58"/>
  <c r="K200" i="58"/>
  <c r="Q973" i="38"/>
  <c r="Q974" i="38"/>
  <c r="Q970" i="38"/>
  <c r="Q972" i="38"/>
  <c r="Q971" i="38"/>
  <c r="K197" i="58"/>
  <c r="K198" i="58"/>
  <c r="J65" i="45"/>
  <c r="J66" i="45"/>
  <c r="Q968" i="38"/>
  <c r="K129" i="46"/>
  <c r="K130" i="46"/>
  <c r="Q969" i="38"/>
  <c r="Q966" i="38"/>
  <c r="Q967" i="38"/>
  <c r="K194" i="58"/>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<sst xmlns="http://schemas.openxmlformats.org/spreadsheetml/2006/main" count="9920" uniqueCount="1410">
  <si>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</si>
  <si>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</si>
  <si>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</si>
  <si>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</si>
  <si>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</si>
  <si>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</si>
  <si>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</si>
  <si>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</si>
  <si>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</si>
  <si>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</si>
  <si>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</si>
  <si>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</si>
  <si>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</si>
  <si>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</si>
  <si>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</si>
  <si>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</si>
  <si>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</si>
  <si>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</si>
  <si>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</si>
  <si>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</si>
  <si>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</si>
  <si>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</si>
  <si>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</si>
  <si>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</si>
  <si>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</si>
  <si>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</si>
  <si>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</si>
  <si>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</si>
  <si>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</si>
  <si>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</si>
  <si>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</si>
  <si>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</si>
  <si>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</si>
  <si>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</si>
  <si>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</si>
  <si>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</si>
  <si>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</si>
  <si>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</si>
  <si>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</si>
  <si>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</si>
  <si>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</si>
  <si>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</si>
  <si>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</si>
  <si>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</si>
  <si>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</si>
  <si>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</si>
  <si>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</si>
  <si>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</si>
  <si>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</si>
  <si>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</si>
  <si>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</si>
  <si>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</si>
  <si>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</si>
  <si>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</si>
  <si>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</si>
  <si>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</si>
  <si>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</si>
  <si>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</si>
  <si>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</si>
  <si>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</si>
  <si>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</si>
  <si>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</si>
  <si>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</si>
  <si>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</si>
  <si>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</si>
  <si>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</si>
  <si>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</si>
  <si>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</si>
  <si>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</si>
  <si>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</si>
  <si>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</si>
  <si>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</si>
  <si>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</si>
  <si>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</si>
  <si>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</si>
  <si>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</si>
  <si>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</si>
  <si>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</si>
  <si>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</si>
  <si>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</si>
  <si>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</si>
  <si>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</si>
  <si>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</si>
  <si>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</si>
  <si>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</si>
  <si>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</si>
  <si>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</si>
  <si>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</si>
  <si>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</si>
  <si>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</si>
  <si>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</si>
  <si>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</si>
  <si>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</si>
  <si>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</si>
  <si>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</si>
  <si>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</si>
  <si>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</si>
  <si>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</si>
  <si>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</si>
  <si>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</si>
  <si>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</si>
  <si>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</si>
  <si>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</si>
  <si>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</si>
  <si>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</si>
  <si>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</si>
  <si>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</si>
  <si>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</si>
  <si>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</si>
  <si>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</si>
  <si>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</si>
  <si>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</si>
  <si>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</si>
  <si>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</si>
  <si>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</si>
  <si>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</si>
  <si>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</si>
  <si>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</si>
  <si>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</si>
  <si>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</si>
  <si>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</si>
  <si>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</si>
  <si>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</si>
  <si>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</si>
  <si>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</si>
  <si>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</si>
  <si>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</si>
  <si>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</si>
  <si>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</si>
  <si>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</si>
  <si>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</si>
  <si>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</si>
  <si>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</si>
  <si>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</si>
  <si>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</si>
  <si>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</si>
  <si>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</si>
  <si>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</si>
  <si>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</si>
  <si>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</si>
  <si>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</si>
  <si>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</si>
  <si>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</si>
  <si>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</si>
  <si>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</si>
  <si>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</si>
  <si>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</si>
  <si>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</si>
  <si>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</si>
  <si>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</si>
  <si>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</si>
  <si>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</si>
  <si>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</si>
  <si>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</si>
  <si>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</si>
  <si>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</si>
  <si>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</si>
  <si>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</si>
  <si>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</si>
  <si>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</si>
  <si>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</si>
  <si>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</si>
  <si>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</si>
  <si>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</si>
  <si>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</si>
  <si>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</si>
  <si>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</si>
  <si>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</si>
  <si>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</si>
  <si>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</si>
  <si>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</si>
  <si>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</si>
  <si>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</si>
  <si>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</si>
  <si>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</si>
  <si>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</si>
  <si>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</si>
  <si>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</si>
  <si>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</si>
  <si>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</si>
  <si>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</si>
  <si>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</si>
  <si>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</si>
  <si>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</si>
  <si>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</si>
  <si>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</si>
  <si>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</si>
  <si>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</si>
  <si>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</si>
  <si>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</si>
  <si>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</si>
  <si>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</si>
  <si>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</si>
  <si>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</si>
  <si>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</si>
  <si>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</si>
  <si>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</si>
  <si>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</si>
  <si>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</si>
  <si>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</si>
  <si>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</si>
  <si>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</si>
  <si>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</si>
  <si>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</si>
  <si>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</si>
  <si>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</si>
  <si>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</si>
  <si>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</si>
  <si>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</si>
  <si>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</si>
  <si>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</si>
  <si>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</si>
  <si>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</si>
  <si>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</si>
  <si>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</si>
  <si>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</si>
  <si>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</si>
  <si>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</si>
  <si>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</si>
  <si>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</si>
  <si>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</si>
  <si>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</si>
  <si>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</si>
  <si>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</si>
  <si>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</si>
  <si>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</si>
  <si>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</si>
  <si>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</si>
  <si>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</si>
  <si>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</si>
  <si>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</si>
  <si>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</si>
  <si>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</si>
  <si>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</si>
  <si>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</si>
  <si>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</si>
  <si>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</si>
  <si>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</si>
  <si>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</si>
  <si>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</si>
  <si>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</si>
  <si>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</si>
  <si>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</si>
  <si>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</si>
  <si>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</si>
  <si>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</si>
  <si>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</si>
  <si>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</si>
  <si>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</si>
  <si>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</si>
  <si>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</si>
  <si>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</si>
  <si>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</si>
  <si>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</si>
  <si>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</si>
  <si>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</si>
  <si>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</si>
  <si>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</si>
  <si>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</si>
  <si>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</si>
  <si>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</si>
  <si>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</si>
  <si>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</si>
  <si>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</si>
  <si>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</si>
  <si>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</si>
  <si>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</si>
  <si>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</si>
  <si>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</si>
  <si>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</si>
  <si>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</si>
  <si>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</si>
  <si>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</si>
  <si>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</si>
  <si>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</si>
  <si>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</si>
  <si>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</si>
  <si>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</si>
  <si>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</si>
  <si>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</si>
  <si>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</si>
  <si>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</si>
  <si>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</si>
  <si>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</si>
  <si>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</si>
  <si>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</si>
  <si>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</si>
  <si>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</si>
  <si>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</si>
  <si>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</si>
  <si>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</si>
  <si>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</si>
  <si>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</si>
  <si>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</si>
  <si>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</si>
  <si>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</si>
  <si>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</si>
  <si>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</si>
  <si>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</si>
  <si>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</si>
  <si>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</si>
  <si>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</si>
  <si>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</si>
  <si>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</si>
  <si>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</si>
  <si>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</si>
  <si>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</si>
  <si>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</si>
  <si>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</si>
  <si>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</si>
  <si>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</si>
  <si>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</si>
  <si>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</si>
  <si>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</si>
  <si>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</si>
  <si>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</si>
  <si>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</si>
  <si>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</si>
  <si>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</si>
  <si>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</si>
  <si>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</si>
  <si>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</si>
  <si>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</si>
  <si>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</si>
  <si>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</si>
  <si>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</si>
  <si>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</si>
  <si>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</si>
  <si>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</si>
  <si>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</si>
  <si>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</si>
  <si>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</si>
  <si>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</si>
  <si>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</si>
  <si>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</si>
  <si>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</si>
  <si>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</si>
  <si>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</si>
  <si>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</si>
  <si>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</si>
  <si>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</si>
  <si>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</si>
  <si>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</si>
  <si>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</si>
  <si>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</si>
  <si>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</si>
  <si>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</si>
  <si>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</si>
  <si>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</si>
  <si>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</si>
  <si>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</si>
  <si>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</si>
  <si>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</si>
  <si>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</si>
  <si>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</si>
  <si>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</si>
  <si>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</si>
  <si>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</si>
  <si>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</si>
  <si>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</si>
  <si>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</si>
  <si>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</si>
  <si>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</si>
  <si>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</si>
  <si>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</si>
  <si>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</si>
  <si>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</si>
  <si>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</si>
  <si>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</si>
  <si>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</si>
  <si>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</si>
  <si>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</si>
  <si>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</si>
  <si>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</si>
  <si>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</si>
  <si>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</si>
  <si>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</si>
  <si>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</si>
  <si>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</si>
  <si>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</si>
  <si>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</si>
  <si>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</si>
  <si>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</si>
  <si>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</si>
  <si>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</si>
  <si>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</si>
  <si>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</si>
  <si>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</si>
  <si>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</si>
  <si>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</si>
  <si>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</si>
  <si>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</si>
  <si>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</si>
  <si>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</si>
  <si>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</si>
  <si>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</si>
  <si>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</si>
  <si>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</si>
  <si>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</si>
  <si>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</si>
  <si>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</si>
  <si>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</si>
  <si>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</si>
  <si>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</si>
  <si>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</si>
  <si>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</si>
  <si>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</si>
  <si>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</si>
  <si>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</si>
  <si>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</si>
  <si>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</si>
  <si>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</si>
  <si>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</si>
  <si>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</si>
  <si>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</si>
  <si>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</si>
  <si>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</si>
  <si>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</si>
  <si>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</si>
  <si>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</si>
  <si>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</si>
  <si>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</si>
  <si>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</si>
  <si>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</si>
  <si>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</si>
  <si>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</si>
  <si>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</si>
  <si>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</si>
  <si>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</si>
  <si>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</si>
  <si>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</si>
  <si>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</si>
  <si>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</si>
  <si>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</si>
  <si>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</si>
  <si>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</si>
  <si>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</si>
  <si>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</si>
  <si>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</si>
  <si>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</si>
  <si>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</si>
  <si>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</si>
  <si>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</si>
  <si>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</si>
  <si>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</si>
  <si>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</si>
  <si>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</si>
  <si>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</si>
  <si>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</si>
  <si>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</si>
  <si>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</si>
  <si>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</si>
  <si>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</si>
  <si>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</si>
  <si>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</si>
  <si>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</si>
  <si>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</si>
  <si>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</si>
  <si>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</si>
  <si>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</si>
  <si>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</si>
  <si>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</si>
  <si>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</si>
  <si>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</si>
  <si>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</si>
  <si>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</si>
  <si>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</si>
  <si>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</si>
  <si>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</si>
  <si>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</si>
  <si>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</si>
  <si>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</si>
  <si>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</si>
  <si>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</si>
  <si>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</si>
  <si>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</si>
  <si>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</si>
  <si>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</si>
  <si>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</si>
  <si>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</si>
  <si>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</si>
  <si>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</si>
  <si>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</si>
  <si>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</si>
  <si>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</si>
  <si>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</si>
  <si>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</si>
  <si>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</si>
  <si>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</si>
  <si>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</si>
  <si>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</si>
  <si>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</si>
  <si>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</si>
  <si>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</si>
  <si>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</si>
  <si>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</si>
  <si>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</si>
  <si>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</si>
  <si>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</si>
  <si>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</si>
  <si>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</si>
  <si>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</si>
  <si>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</si>
  <si>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</si>
  <si>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</si>
  <si>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</si>
  <si>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</si>
  <si>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</si>
  <si>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</si>
  <si>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</si>
  <si>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</si>
  <si>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</si>
  <si>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</si>
  <si>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</si>
  <si>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</si>
  <si>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</si>
  <si>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</si>
  <si>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</si>
  <si>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</si>
  <si>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</si>
  <si>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</si>
  <si>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</si>
  <si>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</si>
  <si>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</si>
  <si>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</si>
  <si>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</si>
  <si>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</si>
  <si>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</si>
  <si>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</si>
  <si>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</si>
  <si>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</si>
  <si>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</si>
  <si>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</si>
  <si>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</si>
  <si>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</si>
  <si>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</si>
  <si>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</si>
  <si>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</si>
  <si>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</si>
  <si>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</si>
  <si>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</si>
  <si>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</si>
  <si>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</si>
  <si>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</si>
  <si>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</si>
  <si>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</si>
  <si>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</si>
  <si>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</si>
  <si>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</si>
  <si>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</si>
  <si>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</si>
  <si>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</si>
  <si>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</si>
  <si>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</si>
  <si>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</si>
  <si>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</si>
  <si>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</si>
  <si>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</si>
  <si>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</si>
  <si>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</si>
  <si>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</si>
  <si>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</si>
  <si>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</si>
  <si>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</si>
  <si>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</si>
  <si>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</si>
  <si>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</si>
  <si>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</si>
  <si>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</si>
  <si>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</si>
  <si>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</si>
  <si>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</si>
  <si>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</si>
  <si>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</si>
  <si>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</si>
  <si>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</si>
  <si>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</si>
  <si>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</si>
  <si>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</si>
  <si>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</si>
  <si>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</si>
  <si>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</si>
  <si>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</si>
  <si>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</si>
  <si>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</si>
  <si>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</si>
  <si>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</si>
  <si>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</si>
  <si>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</si>
  <si>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</si>
  <si>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</si>
  <si>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</si>
  <si>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</si>
  <si>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</si>
  <si>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</si>
  <si>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</si>
  <si>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</si>
  <si>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</si>
  <si>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</si>
  <si>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</si>
  <si>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</si>
  <si>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</si>
  <si>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</si>
  <si>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</si>
  <si>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</si>
  <si>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</si>
  <si>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</si>
  <si>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</si>
  <si>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</si>
  <si>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</si>
  <si>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</si>
  <si>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</si>
  <si>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</si>
  <si>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</si>
  <si>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</si>
  <si>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</si>
  <si>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</si>
  <si>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</si>
  <si>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</si>
  <si>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</si>
  <si>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</si>
  <si>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</si>
  <si>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</si>
  <si>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</si>
  <si>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</si>
  <si>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</si>
  <si>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</si>
  <si>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</si>
  <si>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</si>
  <si>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</si>
  <si>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</si>
  <si>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</si>
  <si>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</si>
  <si>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</si>
  <si>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</si>
  <si>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</si>
  <si>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</si>
  <si>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</si>
  <si>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</si>
  <si>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</si>
  <si>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</si>
  <si>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</si>
  <si>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</si>
  <si>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</si>
  <si>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</si>
  <si>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</si>
  <si>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</si>
  <si>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</si>
  <si>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</si>
  <si>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</si>
  <si>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</si>
  <si>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</si>
  <si>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</si>
  <si>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</si>
  <si>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</si>
  <si>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</si>
  <si>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</si>
  <si>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</si>
  <si>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</si>
  <si>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</si>
  <si>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</si>
  <si>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</si>
  <si>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</si>
  <si>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</si>
  <si>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</si>
  <si>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</si>
  <si>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</si>
  <si>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</si>
  <si>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</si>
  <si>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</si>
  <si>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</si>
  <si>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</si>
  <si>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</si>
  <si>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</si>
  <si>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</si>
  <si>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</si>
  <si>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</si>
  <si>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</si>
  <si>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</si>
  <si>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</si>
  <si>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</si>
  <si>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</si>
  <si>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</si>
  <si>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</si>
  <si>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</si>
  <si>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</si>
  <si>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</si>
  <si>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</si>
  <si>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</si>
  <si>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</si>
  <si>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</si>
  <si>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</si>
  <si>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</si>
  <si>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</si>
  <si>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</si>
  <si>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</si>
  <si>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</si>
  <si>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</si>
  <si>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</si>
  <si>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</si>
  <si>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</si>
  <si>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</si>
  <si>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</si>
  <si>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</si>
  <si>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</si>
  <si>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</si>
  <si>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</si>
  <si>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</si>
  <si>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</si>
  <si>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</si>
  <si>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</si>
  <si>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</si>
  <si>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</si>
  <si>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</si>
  <si>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</si>
  <si>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</si>
  <si>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</si>
  <si>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</si>
  <si>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</si>
  <si>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</si>
  <si>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</si>
  <si>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</si>
  <si>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</si>
  <si>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</si>
  <si>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</si>
  <si>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</si>
  <si>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</si>
  <si>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</si>
  <si>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</si>
  <si>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</si>
  <si>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</si>
  <si>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</si>
  <si>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</si>
  <si>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</si>
  <si>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</si>
  <si>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</si>
  <si>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</si>
  <si>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</si>
  <si>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</si>
  <si>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</si>
  <si>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</si>
  <si>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</si>
  <si>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</si>
  <si>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</si>
  <si>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</si>
  <si>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</si>
  <si>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</si>
  <si>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</si>
  <si>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</si>
  <si>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</si>
  <si>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</si>
  <si>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</si>
  <si>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</si>
  <si>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</si>
  <si>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</si>
  <si>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</si>
  <si>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</si>
  <si>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</si>
  <si>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</si>
  <si>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</si>
  <si>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</si>
  <si>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</si>
  <si>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</si>
  <si>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</si>
  <si>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</si>
  <si>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</si>
  <si>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</si>
  <si>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</si>
  <si>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</si>
  <si>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</si>
  <si>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</si>
  <si>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</si>
  <si>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</si>
  <si>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</si>
  <si>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</si>
  <si>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</si>
  <si>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</si>
  <si>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</si>
  <si>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</si>
  <si>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</si>
  <si>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</si>
  <si>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</si>
  <si>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</si>
  <si>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</si>
  <si>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</si>
  <si>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</si>
  <si>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</si>
  <si>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</si>
  <si>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</si>
  <si>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</si>
  <si>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</si>
  <si>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</si>
  <si>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</si>
  <si>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</si>
  <si>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</si>
  <si>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</si>
  <si>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</si>
  <si>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</si>
  <si>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</si>
  <si>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</si>
  <si>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</si>
  <si>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</si>
  <si>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</si>
  <si>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</si>
  <si>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</si>
  <si>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</si>
  <si>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</si>
  <si>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</si>
  <si>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</si>
  <si>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</si>
  <si>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</si>
  <si>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</si>
  <si>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</si>
  <si>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</si>
  <si>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</si>
  <si>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</si>
  <si>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</si>
  <si>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</si>
  <si>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</si>
  <si>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</si>
  <si>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</si>
  <si>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</si>
  <si>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</si>
  <si>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</si>
  <si>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</si>
  <si>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</si>
  <si>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</si>
  <si>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</si>
  <si>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</si>
  <si>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</si>
  <si>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</si>
  <si>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</si>
  <si>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</si>
  <si>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</si>
  <si>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</si>
  <si>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</si>
  <si>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</si>
  <si>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</si>
  <si>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</si>
  <si>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</si>
  <si>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</si>
  <si>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</si>
  <si>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</si>
  <si>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</si>
  <si>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</si>
  <si>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</si>
  <si>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</si>
  <si>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</si>
  <si>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</si>
  <si>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</si>
  <si>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</si>
  <si>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</si>
  <si>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</si>
  <si>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</si>
  <si>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</si>
  <si>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</si>
  <si>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</si>
  <si>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</si>
  <si>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</si>
  <si>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</si>
  <si>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</si>
  <si>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</si>
  <si>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</si>
  <si>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</si>
  <si>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</si>
  <si>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</si>
  <si>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</si>
  <si>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</si>
  <si>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</si>
  <si>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</si>
  <si>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</si>
  <si>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</si>
  <si>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</si>
  <si>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</si>
  <si>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</si>
  <si>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</si>
  <si>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</si>
  <si>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</si>
  <si>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</si>
  <si>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</si>
  <si>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</si>
  <si>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</si>
  <si>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</si>
  <si>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</si>
  <si>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</si>
  <si>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</si>
  <si>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</si>
  <si>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</si>
  <si>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</si>
  <si>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</si>
  <si>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</si>
  <si>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</si>
  <si>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</si>
  <si>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</si>
  <si>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</si>
  <si>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</si>
  <si>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</si>
  <si>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</si>
  <si>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</si>
  <si>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</si>
  <si>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</si>
  <si>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</si>
  <si>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</si>
  <si>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</si>
  <si>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</si>
  <si>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</si>
  <si>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</si>
  <si>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</si>
  <si>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</si>
  <si>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</si>
  <si>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</si>
  <si>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</si>
  <si>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</si>
  <si>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</si>
  <si>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</si>
  <si>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</si>
  <si>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</si>
  <si>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</si>
  <si>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</si>
  <si>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</si>
  <si>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</si>
  <si>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</si>
  <si>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</si>
  <si>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</si>
  <si>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</si>
  <si>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</si>
  <si>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</si>
  <si>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</si>
  <si>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</si>
  <si>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</si>
  <si>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</si>
  <si>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</si>
  <si>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</si>
  <si>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</si>
  <si>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</si>
  <si>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</si>
  <si>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</si>
  <si>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</si>
  <si>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</si>
  <si>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</si>
  <si>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</si>
  <si>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</si>
  <si>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</si>
  <si>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</si>
  <si>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</si>
  <si>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</si>
  <si>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</si>
  <si>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</si>
  <si>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</si>
  <si>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</si>
  <si>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</si>
  <si>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</si>
  <si>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</si>
  <si>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</si>
  <si>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</si>
  <si>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</si>
  <si>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</si>
  <si>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</si>
  <si>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</si>
  <si>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</si>
  <si>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</si>
  <si>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</si>
  <si>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</si>
  <si>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</si>
  <si>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</si>
  <si>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</si>
  <si>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</si>
  <si>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</si>
  <si>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</si>
  <si>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</si>
  <si>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</si>
  <si>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</si>
  <si>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</si>
  <si>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</si>
  <si>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</si>
  <si>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</si>
  <si>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</si>
  <si>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</si>
  <si>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</si>
  <si>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</si>
  <si>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</si>
  <si>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</si>
  <si>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</si>
  <si>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</si>
  <si>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</si>
  <si>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</si>
  <si>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</si>
  <si>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</si>
  <si>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</si>
  <si>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</si>
  <si>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</si>
  <si>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</si>
  <si>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</si>
  <si>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</si>
  <si>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</si>
  <si>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</si>
  <si>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</si>
  <si>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</si>
  <si>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</si>
  <si>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</si>
  <si>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</si>
  <si>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</si>
  <si>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</si>
  <si>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</si>
  <si>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</si>
  <si>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</si>
  <si>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</si>
  <si>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</si>
  <si>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</si>
  <si>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</si>
  <si>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</si>
  <si>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</si>
  <si>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</si>
  <si>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</si>
  <si>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</si>
  <si>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</si>
  <si>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</si>
  <si>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</si>
  <si>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</si>
  <si>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</si>
  <si>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</si>
  <si>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</si>
  <si>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</si>
  <si>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</si>
  <si>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</si>
  <si>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</si>
  <si>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</si>
  <si>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</si>
  <si>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</si>
  <si>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</si>
  <si>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</si>
  <si>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</si>
  <si>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</si>
  <si>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</si>
  <si>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</si>
  <si>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</si>
  <si>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</si>
  <si>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</si>
  <si>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</si>
  <si>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</si>
  <si>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</si>
  <si>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</si>
  <si>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</si>
  <si>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</si>
  <si>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</si>
  <si>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</si>
  <si>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</si>
  <si>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</si>
  <si>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</si>
  <si>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</si>
  <si>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</si>
  <si>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</si>
  <si>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</si>
  <si>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</si>
  <si>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</si>
  <si>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</si>
  <si>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</si>
  <si>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</si>
  <si>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</si>
  <si>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</si>
  <si>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</si>
  <si>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</si>
  <si>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</si>
  <si>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</si>
  <si>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</si>
  <si>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</si>
  <si>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</si>
  <si>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</si>
  <si>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</si>
  <si>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</si>
  <si>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</si>
  <si>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</si>
  <si>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</si>
  <si>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</si>
  <si>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</si>
  <si>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</si>
  <si>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</si>
  <si>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</si>
  <si>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</si>
  <si>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</si>
  <si>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</si>
  <si>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</si>
  <si>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</si>
  <si>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</si>
  <si>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</si>
  <si>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</si>
  <si>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</si>
  <si>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</si>
  <si>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</si>
  <si>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</si>
  <si>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</si>
  <si>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</si>
  <si>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</si>
  <si>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</si>
  <si>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</si>
  <si>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</si>
  <si>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</si>
  <si>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</si>
  <si>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</si>
  <si>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</si>
  <si>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</si>
  <si>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</si>
  <si>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</si>
  <si>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</si>
  <si>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</si>
  <si>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</si>
  <si>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</si>
  <si>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</si>
  <si>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</si>
  <si>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</si>
  <si>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</si>
  <si>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</si>
  <si>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</si>
  <si>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</si>
  <si>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</si>
  <si>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</si>
  <si>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</si>
  <si>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</si>
  <si>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</si>
  <si>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</si>
  <si>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</si>
  <si>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</si>
  <si>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</si>
  <si>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</si>
  <si>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</si>
  <si>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</si>
  <si>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</si>
  <si>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</si>
  <si>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</si>
  <si>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</si>
  <si>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</si>
  <si>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</si>
  <si>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</si>
  <si>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</si>
  <si>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</si>
  <si>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</si>
  <si>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</si>
  <si>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</si>
  <si>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</si>
  <si>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</si>
  <si>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</si>
  <si>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</si>
  <si>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</si>
  <si>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</si>
  <si>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</si>
  <si>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</si>
  <si>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</si>
  <si>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</si>
  <si>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</si>
  <si>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</si>
  <si>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</si>
  <si>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</si>
  <si>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</si>
  <si>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</si>
  <si>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</si>
  <si>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</si>
  <si>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</si>
  <si>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</si>
  <si>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</si>
  <si>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</si>
  <si>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</si>
  <si>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</si>
  <si>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</si>
  <si>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</si>
  <si>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</si>
  <si>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</si>
  <si>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</si>
  <si>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</si>
  <si>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</si>
  <si>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</si>
  <si>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</si>
  <si>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</si>
  <si>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</si>
  <si>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</si>
  <si>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</si>
  <si>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</si>
  <si>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</si>
  <si>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</si>
  <si>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</si>
  <si>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</si>
  <si>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</si>
  <si>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</si>
  <si>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</si>
  <si>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</si>
  <si>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</si>
  <si>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</si>
  <si>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</si>
  <si>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</si>
  <si>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</si>
  <si>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</si>
  <si>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</si>
  <si>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</si>
  <si>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</si>
  <si>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</si>
  <si>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</si>
  <si>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</si>
  <si>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</si>
  <si>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</si>
  <si>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</si>
  <si>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</si>
  <si>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</si>
  <si>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</si>
  <si>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</si>
  <si>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</si>
  <si>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</si>
  <si>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</si>
  <si>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</si>
  <si>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</si>
  <si>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</si>
  <si>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</si>
  <si>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</si>
  <si>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</si>
  <si>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</si>
  <si>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</si>
  <si>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</si>
  <si>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</si>
  <si>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</si>
  <si>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</si>
  <si>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</si>
  <si>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</si>
  <si>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</si>
  <si>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</si>
  <si>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</si>
  <si>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</si>
  <si>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</si>
  <si>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</si>
  <si>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</si>
  <si>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</si>
  <si>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</si>
  <si>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</si>
  <si>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</si>
  <si>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</si>
  <si>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</si>
  <si>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</si>
  <si>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</si>
  <si>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</si>
  <si>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</si>
  <si>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</si>
  <si>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</si>
  <si>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</si>
  <si>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</si>
  <si>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</si>
  <si>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</si>
  <si>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</si>
  <si>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</si>
  <si>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</si>
  <si>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</si>
  <si>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</si>
  <si>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</si>
  <si>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</si>
  <si>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</si>
  <si>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</si>
  <si>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</si>
  <si>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</si>
  <si>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</si>
  <si>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</si>
  <si>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</si>
  <si>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</si>
  <si>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</si>
  <si>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</si>
  <si>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</si>
  <si>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</si>
  <si>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</si>
  <si>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</si>
  <si>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</si>
  <si>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</si>
  <si>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</si>
  <si>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</si>
  <si>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</si>
  <si>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</si>
  <si>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</si>
  <si>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</si>
  <si>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</si>
  <si>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</si>
  <si>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</si>
  <si>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</si>
  <si>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</si>
  <si>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</si>
  <si>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</si>
  <si>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</si>
  <si>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</si>
  <si>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</si>
  <si>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</si>
  <si>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</si>
  <si>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</si>
  <si>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</si>
  <si>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</si>
  <si>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</si>
  <si>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</si>
  <si>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</si>
  <si>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</si>
  <si>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</si>
  <si>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</si>
  <si>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</si>
  <si>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</si>
  <si>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</si>
  <si>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</si>
  <si>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</si>
  <si>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</si>
  <si>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</si>
  <si>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</si>
  <si>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</si>
  <si>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</si>
  <si>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</si>
  <si>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</si>
  <si>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</si>
  <si>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</si>
  <si>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</si>
  <si>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</si>
  <si>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</si>
  <si>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</si>
  <si>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</si>
  <si>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</si>
  <si>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</si>
  <si>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</si>
  <si>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</si>
  <si>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</si>
  <si>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</si>
  <si>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</si>
  <si>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</si>
  <si>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</si>
  <si>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</si>
  <si>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</si>
  <si>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</si>
  <si>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</si>
  <si>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</si>
  <si>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</si>
  <si>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</si>
  <si>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</si>
  <si>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</si>
  <si>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</si>
  <si>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</si>
  <si>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</si>
  <si>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</si>
  <si>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</si>
  <si>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</si>
  <si>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</si>
  <si>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</si>
  <si>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</si>
  <si>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</si>
  <si>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</si>
  <si>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</si>
  <si>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</si>
  <si>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</si>
  <si>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</si>
  <si>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</si>
  <si>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</si>
  <si>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</si>
  <si>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</si>
  <si>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</si>
  <si>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</si>
  <si>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</si>
  <si>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</si>
  <si>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</si>
  <si>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</si>
  <si>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</si>
  <si>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</si>
  <si>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</si>
  <si>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</si>
  <si>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</si>
  <si>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</si>
  <si>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</si>
  <si>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</si>
  <si>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</si>
  <si>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</si>
  <si>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</si>
  <si>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</si>
  <si>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</si>
  <si>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</si>
  <si>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</si>
  <si>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</si>
  <si>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</si>
  <si>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</si>
  <si>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</si>
  <si>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</si>
  <si>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</si>
  <si>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</si>
  <si>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</si>
  <si>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</si>
  <si>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</si>
  <si>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</si>
  <si>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</si>
  <si>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</si>
  <si>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</si>
  <si>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</si>
  <si>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</si>
  <si>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</si>
  <si>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</si>
  <si>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</si>
  <si>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</si>
  <si>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</si>
  <si>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</si>
  <si>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</si>
  <si>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</si>
  <si>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</si>
  <si>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</si>
  <si>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</si>
  <si>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</si>
  <si>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</si>
  <si>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</si>
  <si>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</si>
  <si>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</si>
  <si>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</si>
  <si>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07/16/2019 PM</t>
  </si>
  <si>
    <t>07/31/2019 AH</t>
  </si>
  <si>
    <t>08/08/2019 PM</t>
  </si>
  <si>
    <t>dropped from 280 to 205, lowered guidance</t>
  </si>
  <si>
    <t>STNE</t>
  </si>
  <si>
    <t>10/30/2019 est</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</si>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</sst>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1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14"/>
      <tableStyleElement type="headerRow" dxfId="421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numCache>
            </c:numRef>
          </c:yVal>
          <c:smooth val="1"/>
        </c:ser>
        <c:dLbls>
          <c:showLegendKey val="0"/>
          <c:showVal val="0"/>
          <c:showCatName val="0"/>
          <c:showSerName val="0"/>
          <c:showPercent val="0"/>
          <c:showBubbleSize val="0"/>
        </c:dLbls>
        <c:axId val="457532272"/>
        <c:axId val="456789376"/>
      </c:scatterChart>
      <c:valAx>
        <c:axId val="4575322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789376"/>
        <c:crosses val="autoZero"/>
        <c:crossBetween val="midCat"/>
      </c:valAx>
      <c:valAx>
        <c:axId val="45678937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75322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numCache>
            </c:numRef>
          </c:yVal>
          <c:smooth val="1"/>
        </c:ser>
        <c:dLbls>
          <c:showLegendKey val="0"/>
          <c:showVal val="0"/>
          <c:showCatName val="0"/>
          <c:showSerName val="0"/>
          <c:showPercent val="0"/>
          <c:showBubbleSize val="0"/>
        </c:dLbls>
        <c:axId val="363105728"/>
        <c:axId val="363104552"/>
      </c:scatterChart>
      <c:valAx>
        <c:axId val="3631057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3104552"/>
        <c:crosses val="autoZero"/>
        <c:crossBetween val="midCat"/>
      </c:valAx>
      <c:valAx>
        <c:axId val="36310455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310572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numCache>
            </c:numRef>
          </c:yVal>
          <c:smooth val="1"/>
        </c:ser>
        <c:dLbls>
          <c:showLegendKey val="0"/>
          <c:showVal val="0"/>
          <c:showCatName val="0"/>
          <c:showSerName val="0"/>
          <c:showPercent val="0"/>
          <c:showBubbleSize val="0"/>
        </c:dLbls>
        <c:axId val="363107296"/>
        <c:axId val="467216536"/>
      </c:scatterChart>
      <c:valAx>
        <c:axId val="3631072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216536"/>
        <c:crosses val="autoZero"/>
        <c:crossBetween val="midCat"/>
      </c:valAx>
      <c:valAx>
        <c:axId val="46721653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31072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numCache>
            </c:numRef>
          </c:yVal>
          <c:smooth val="1"/>
        </c:ser>
        <c:dLbls>
          <c:showLegendKey val="0"/>
          <c:showVal val="0"/>
          <c:showCatName val="0"/>
          <c:showSerName val="0"/>
          <c:showPercent val="0"/>
          <c:showBubbleSize val="0"/>
        </c:dLbls>
        <c:axId val="467218496"/>
        <c:axId val="467216144"/>
      </c:scatterChart>
      <c:valAx>
        <c:axId val="4672184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216144"/>
        <c:crosses val="autoZero"/>
        <c:crossBetween val="midCat"/>
      </c:valAx>
      <c:valAx>
        <c:axId val="46721614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2184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numCache>
            </c:numRef>
          </c:yVal>
          <c:smooth val="1"/>
        </c:ser>
        <c:dLbls>
          <c:showLegendKey val="0"/>
          <c:showVal val="0"/>
          <c:showCatName val="0"/>
          <c:showSerName val="0"/>
          <c:showPercent val="0"/>
          <c:showBubbleSize val="0"/>
        </c:dLbls>
        <c:axId val="467214576"/>
        <c:axId val="467216928"/>
      </c:scatterChart>
      <c:valAx>
        <c:axId val="4672145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216928"/>
        <c:crosses val="autoZero"/>
        <c:crossBetween val="midCat"/>
      </c:valAx>
      <c:valAx>
        <c:axId val="4672169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2145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numCache>
            </c:numRef>
          </c:yVal>
          <c:smooth val="1"/>
        </c:ser>
        <c:dLbls>
          <c:showLegendKey val="0"/>
          <c:showVal val="0"/>
          <c:showCatName val="0"/>
          <c:showSerName val="0"/>
          <c:showPercent val="0"/>
          <c:showBubbleSize val="0"/>
        </c:dLbls>
        <c:axId val="467217320"/>
        <c:axId val="467218888"/>
      </c:scatterChart>
      <c:valAx>
        <c:axId val="4672173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218888"/>
        <c:crosses val="autoZero"/>
        <c:crossBetween val="midCat"/>
      </c:valAx>
      <c:valAx>
        <c:axId val="46721888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2173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numCache>
            </c:numRef>
          </c:yVal>
          <c:smooth val="1"/>
        </c:ser>
        <c:dLbls>
          <c:showLegendKey val="0"/>
          <c:showVal val="0"/>
          <c:showCatName val="0"/>
          <c:showSerName val="0"/>
          <c:showPercent val="0"/>
          <c:showBubbleSize val="0"/>
        </c:dLbls>
        <c:axId val="467212616"/>
        <c:axId val="467213008"/>
      </c:scatterChart>
      <c:valAx>
        <c:axId val="4672126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213008"/>
        <c:crosses val="autoZero"/>
        <c:crossBetween val="midCat"/>
      </c:valAx>
      <c:valAx>
        <c:axId val="46721300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21261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numCache>
            </c:numRef>
          </c:yVal>
          <c:smooth val="1"/>
        </c:ser>
        <c:dLbls>
          <c:showLegendKey val="0"/>
          <c:showVal val="0"/>
          <c:showCatName val="0"/>
          <c:showSerName val="0"/>
          <c:showPercent val="0"/>
          <c:showBubbleSize val="0"/>
        </c:dLbls>
        <c:axId val="467217712"/>
        <c:axId val="467211832"/>
      </c:scatterChart>
      <c:valAx>
        <c:axId val="4672177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211832"/>
        <c:crosses val="autoZero"/>
        <c:crossBetween val="midCat"/>
      </c:valAx>
      <c:valAx>
        <c:axId val="46721183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72177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7214184"/>
        <c:axId val="467215360"/>
      </c:lineChart>
      <c:dateAx>
        <c:axId val="467214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15360"/>
        <c:crosses val="autoZero"/>
        <c:auto val="1"/>
        <c:lblOffset val="100"/>
        <c:baseTimeUnit val="days"/>
      </c:dateAx>
      <c:valAx>
        <c:axId val="467215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14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68720824"/>
        <c:axId val="468724744"/>
      </c:lineChart>
      <c:dateAx>
        <c:axId val="468720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24744"/>
        <c:crosses val="autoZero"/>
        <c:auto val="1"/>
        <c:lblOffset val="100"/>
        <c:baseTimeUnit val="days"/>
      </c:dateAx>
      <c:valAx>
        <c:axId val="468724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20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8724352"/>
        <c:axId val="468722784"/>
      </c:lineChart>
      <c:dateAx>
        <c:axId val="4687243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722784"/>
        <c:crosses val="autoZero"/>
        <c:auto val="1"/>
        <c:lblOffset val="100"/>
        <c:baseTimeUnit val="days"/>
      </c:dateAx>
      <c:valAx>
        <c:axId val="46872278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7243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69380576"/>
        <c:axId val="469380968"/>
      </c:lineChart>
      <c:dateAx>
        <c:axId val="469380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80968"/>
        <c:crosses val="autoZero"/>
        <c:auto val="1"/>
        <c:lblOffset val="100"/>
        <c:baseTimeUnit val="days"/>
      </c:dateAx>
      <c:valAx>
        <c:axId val="469380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80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69379792"/>
        <c:axId val="469385672"/>
      </c:lineChart>
      <c:dateAx>
        <c:axId val="469379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85672"/>
        <c:crosses val="autoZero"/>
        <c:auto val="1"/>
        <c:lblOffset val="100"/>
        <c:baseTimeUnit val="days"/>
      </c:dateAx>
      <c:valAx>
        <c:axId val="469385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79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CTVA!$E$25:$E$55</c:f>
              <c:numCache>
                <c:formatCode>0.00</c:formatCode>
                <c:ptCount val="31"/>
                <c:pt idx="0">
                  <c:v>29.26</c:v>
                </c:pt>
                <c:pt idx="1">
                  <c:v>29.13</c:v>
                </c:pt>
                <c:pt idx="2">
                  <c:v>28</c:v>
                </c:pt>
                <c:pt idx="3">
                  <c:v>30.12</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CTVA!$D$25:$D$55</c:f>
              <c:numCache>
                <c:formatCode>0.00</c:formatCode>
                <c:ptCount val="31"/>
                <c:pt idx="0">
                  <c:v>31.630500000000001</c:v>
                </c:pt>
                <c:pt idx="1">
                  <c:v>31.63</c:v>
                </c:pt>
                <c:pt idx="2">
                  <c:v>29.815200000000001</c:v>
                </c:pt>
                <c:pt idx="3">
                  <c:v>29.75</c:v>
                </c:pt>
              </c:numCache>
            </c:numRef>
          </c:val>
          <c:smooth val="0"/>
        </c:ser>
        <c:dLbls>
          <c:showLegendKey val="0"/>
          <c:showVal val="0"/>
          <c:showCatName val="0"/>
          <c:showSerName val="0"/>
          <c:showPercent val="0"/>
          <c:showBubbleSize val="0"/>
        </c:dLbls>
        <c:smooth val="0"/>
        <c:axId val="469380184"/>
        <c:axId val="469381752"/>
      </c:lineChart>
      <c:dateAx>
        <c:axId val="469380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81752"/>
        <c:crosses val="autoZero"/>
        <c:auto val="1"/>
        <c:lblOffset val="100"/>
        <c:baseTimeUnit val="days"/>
      </c:dateAx>
      <c:valAx>
        <c:axId val="469381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80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CTVA!$F$25:$F$55</c:f>
              <c:numCache>
                <c:formatCode>0.00</c:formatCode>
                <c:ptCount val="31"/>
                <c:pt idx="0">
                  <c:v>-156.45299999999997</c:v>
                </c:pt>
                <c:pt idx="1">
                  <c:v>-165</c:v>
                </c:pt>
                <c:pt idx="2">
                  <c:v>-239.60640000000012</c:v>
                </c:pt>
                <c:pt idx="3">
                  <c:v>48.840000000000131</c:v>
                </c:pt>
              </c:numCache>
            </c:numRef>
          </c:val>
          <c:smooth val="0"/>
        </c:ser>
        <c:dLbls>
          <c:showLegendKey val="0"/>
          <c:showVal val="0"/>
          <c:showCatName val="0"/>
          <c:showSerName val="0"/>
          <c:showPercent val="0"/>
          <c:showBubbleSize val="0"/>
        </c:dLbls>
        <c:smooth val="0"/>
        <c:axId val="469382144"/>
        <c:axId val="469382536"/>
      </c:lineChart>
      <c:dateAx>
        <c:axId val="469382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82536"/>
        <c:crosses val="autoZero"/>
        <c:auto val="1"/>
        <c:lblOffset val="100"/>
        <c:baseTimeUnit val="days"/>
      </c:dateAx>
      <c:valAx>
        <c:axId val="469382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82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69378224"/>
        <c:axId val="469384496"/>
      </c:lineChart>
      <c:dateAx>
        <c:axId val="46937822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9384496"/>
        <c:crosses val="autoZero"/>
        <c:auto val="1"/>
        <c:lblOffset val="100"/>
        <c:baseTimeUnit val="days"/>
      </c:dateAx>
      <c:valAx>
        <c:axId val="46938449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9378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72705624"/>
        <c:axId val="472701312"/>
      </c:lineChart>
      <c:dateAx>
        <c:axId val="472705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01312"/>
        <c:crosses val="autoZero"/>
        <c:auto val="1"/>
        <c:lblOffset val="100"/>
        <c:baseTimeUnit val="days"/>
      </c:dateAx>
      <c:valAx>
        <c:axId val="47270131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05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72700136"/>
        <c:axId val="472704056"/>
      </c:lineChart>
      <c:dateAx>
        <c:axId val="472700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04056"/>
        <c:crosses val="autoZero"/>
        <c:auto val="1"/>
        <c:lblOffset val="100"/>
        <c:baseTimeUnit val="days"/>
      </c:dateAx>
      <c:valAx>
        <c:axId val="472704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00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DD!$E$25:$E$43</c:f>
              <c:numCache>
                <c:formatCode>0.00</c:formatCode>
                <c:ptCount val="19"/>
                <c:pt idx="0">
                  <c:v>70</c:v>
                </c:pt>
                <c:pt idx="1">
                  <c:v>70</c:v>
                </c:pt>
                <c:pt idx="2">
                  <c:v>73.5</c:v>
                </c:pt>
                <c:pt idx="3">
                  <c:v>69.05</c:v>
                </c:pt>
                <c:pt idx="4">
                  <c:v>71.7</c:v>
                </c:pt>
                <c:pt idx="5">
                  <c:v>71.290000000000006</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numCache>
            </c:numRef>
          </c:val>
          <c:smooth val="0"/>
        </c:ser>
        <c:dLbls>
          <c:showLegendKey val="0"/>
          <c:showVal val="0"/>
          <c:showCatName val="0"/>
          <c:showSerName val="0"/>
          <c:showPercent val="0"/>
          <c:showBubbleSize val="0"/>
        </c:dLbls>
        <c:smooth val="0"/>
        <c:axId val="472700528"/>
        <c:axId val="472704840"/>
      </c:lineChart>
      <c:dateAx>
        <c:axId val="472700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04840"/>
        <c:crosses val="autoZero"/>
        <c:auto val="1"/>
        <c:lblOffset val="100"/>
        <c:baseTimeUnit val="days"/>
      </c:dateAx>
      <c:valAx>
        <c:axId val="472704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00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numCache>
            </c:numRef>
          </c:val>
          <c:smooth val="0"/>
        </c:ser>
        <c:dLbls>
          <c:showLegendKey val="0"/>
          <c:showVal val="0"/>
          <c:showCatName val="0"/>
          <c:showSerName val="0"/>
          <c:showPercent val="0"/>
          <c:showBubbleSize val="0"/>
        </c:dLbls>
        <c:smooth val="0"/>
        <c:axId val="472699352"/>
        <c:axId val="472705232"/>
      </c:lineChart>
      <c:dateAx>
        <c:axId val="472699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05232"/>
        <c:crosses val="autoZero"/>
        <c:auto val="1"/>
        <c:lblOffset val="100"/>
        <c:baseTimeUnit val="days"/>
      </c:dateAx>
      <c:valAx>
        <c:axId val="472705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99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2698960"/>
        <c:axId val="472704448"/>
      </c:lineChart>
      <c:dateAx>
        <c:axId val="47269896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04448"/>
        <c:crosses val="autoZero"/>
        <c:auto val="1"/>
        <c:lblOffset val="100"/>
        <c:baseTimeUnit val="days"/>
      </c:dateAx>
      <c:valAx>
        <c:axId val="4727044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698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DOW!$E$25:$E$55</c:f>
              <c:numCache>
                <c:formatCode>0.00</c:formatCode>
                <c:ptCount val="31"/>
                <c:pt idx="0">
                  <c:v>56.88</c:v>
                </c:pt>
                <c:pt idx="1">
                  <c:v>51.15</c:v>
                </c:pt>
                <c:pt idx="2">
                  <c:v>43.35</c:v>
                </c:pt>
                <c:pt idx="3">
                  <c:v>45.1</c:v>
                </c:pt>
                <c:pt idx="4">
                  <c:v>46.97</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DOW!$D$25:$D$55</c:f>
              <c:numCache>
                <c:formatCode>0.00</c:formatCode>
                <c:ptCount val="31"/>
                <c:pt idx="0">
                  <c:v>57.13</c:v>
                </c:pt>
                <c:pt idx="1">
                  <c:v>56.43</c:v>
                </c:pt>
                <c:pt idx="2">
                  <c:v>49.105200000000004</c:v>
                </c:pt>
                <c:pt idx="3">
                  <c:v>52.252899999999997</c:v>
                </c:pt>
                <c:pt idx="4">
                  <c:v>51.002899999999997</c:v>
                </c:pt>
              </c:numCache>
            </c:numRef>
          </c:val>
          <c:smooth val="0"/>
        </c:ser>
        <c:dLbls>
          <c:showLegendKey val="0"/>
          <c:showVal val="0"/>
          <c:showCatName val="0"/>
          <c:showSerName val="0"/>
          <c:showPercent val="0"/>
          <c:showBubbleSize val="0"/>
        </c:dLbls>
        <c:smooth val="0"/>
        <c:axId val="473209840"/>
        <c:axId val="473203176"/>
      </c:lineChart>
      <c:dateAx>
        <c:axId val="473209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203176"/>
        <c:crosses val="autoZero"/>
        <c:auto val="1"/>
        <c:lblOffset val="100"/>
        <c:baseTimeUnit val="days"/>
      </c:dateAx>
      <c:valAx>
        <c:axId val="473203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209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DOW!$F$25:$F$55</c:f>
              <c:numCache>
                <c:formatCode>0.00</c:formatCode>
                <c:ptCount val="31"/>
                <c:pt idx="0">
                  <c:v>-16.5</c:v>
                </c:pt>
                <c:pt idx="1">
                  <c:v>-348.48000000000008</c:v>
                </c:pt>
                <c:pt idx="2">
                  <c:v>-863.28000000000031</c:v>
                </c:pt>
                <c:pt idx="3">
                  <c:v>-600.84359999999958</c:v>
                </c:pt>
                <c:pt idx="4">
                  <c:v>-338.76359999999983</c:v>
                </c:pt>
              </c:numCache>
            </c:numRef>
          </c:val>
          <c:smooth val="0"/>
        </c:ser>
        <c:dLbls>
          <c:showLegendKey val="0"/>
          <c:showVal val="0"/>
          <c:showCatName val="0"/>
          <c:showSerName val="0"/>
          <c:showPercent val="0"/>
          <c:showBubbleSize val="0"/>
        </c:dLbls>
        <c:smooth val="0"/>
        <c:axId val="473203960"/>
        <c:axId val="473204352"/>
      </c:lineChart>
      <c:dateAx>
        <c:axId val="473203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204352"/>
        <c:crosses val="autoZero"/>
        <c:auto val="1"/>
        <c:lblOffset val="100"/>
        <c:baseTimeUnit val="days"/>
      </c:dateAx>
      <c:valAx>
        <c:axId val="473204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203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3205528"/>
        <c:axId val="473205920"/>
      </c:lineChart>
      <c:dateAx>
        <c:axId val="473205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205920"/>
        <c:crosses val="autoZero"/>
        <c:auto val="1"/>
        <c:lblOffset val="100"/>
        <c:baseTimeUnit val="days"/>
      </c:dateAx>
      <c:valAx>
        <c:axId val="47320592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205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3204744"/>
        <c:axId val="473205136"/>
      </c:lineChart>
      <c:dateAx>
        <c:axId val="473204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205136"/>
        <c:crosses val="autoZero"/>
        <c:auto val="1"/>
        <c:lblOffset val="100"/>
        <c:baseTimeUnit val="days"/>
      </c:dateAx>
      <c:valAx>
        <c:axId val="473205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204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3208272"/>
        <c:axId val="473208664"/>
      </c:lineChart>
      <c:dateAx>
        <c:axId val="473208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208664"/>
        <c:crosses val="autoZero"/>
        <c:auto val="1"/>
        <c:lblOffset val="100"/>
        <c:baseTimeUnit val="days"/>
      </c:dateAx>
      <c:valAx>
        <c:axId val="473208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208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5196176"/>
        <c:axId val="475197352"/>
      </c:lineChart>
      <c:dateAx>
        <c:axId val="475196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97352"/>
        <c:crosses val="autoZero"/>
        <c:auto val="1"/>
        <c:lblOffset val="100"/>
        <c:baseTimeUnit val="days"/>
      </c:dateAx>
      <c:valAx>
        <c:axId val="475197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96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5195392"/>
        <c:axId val="475198136"/>
      </c:lineChart>
      <c:dateAx>
        <c:axId val="47519539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98136"/>
        <c:crosses val="autoZero"/>
        <c:auto val="1"/>
        <c:lblOffset val="100"/>
        <c:baseTimeUnit val="days"/>
      </c:dateAx>
      <c:valAx>
        <c:axId val="47519813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9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75196568"/>
        <c:axId val="475199704"/>
      </c:lineChart>
      <c:dateAx>
        <c:axId val="475196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99704"/>
        <c:crosses val="autoZero"/>
        <c:auto val="1"/>
        <c:lblOffset val="100"/>
        <c:baseTimeUnit val="days"/>
      </c:dateAx>
      <c:valAx>
        <c:axId val="47519970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96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numCache>
            </c:numRef>
          </c:val>
          <c:smooth val="0"/>
        </c:ser>
        <c:dLbls>
          <c:showLegendKey val="0"/>
          <c:showVal val="0"/>
          <c:showCatName val="0"/>
          <c:showSerName val="0"/>
          <c:showPercent val="0"/>
          <c:showBubbleSize val="0"/>
        </c:dLbls>
        <c:marker val="1"/>
        <c:smooth val="0"/>
        <c:axId val="475195784"/>
        <c:axId val="475202056"/>
      </c:lineChart>
      <c:dateAx>
        <c:axId val="475195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02056"/>
        <c:crosses val="autoZero"/>
        <c:auto val="1"/>
        <c:lblOffset val="100"/>
        <c:baseTimeUnit val="days"/>
      </c:dateAx>
      <c:valAx>
        <c:axId val="475202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195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78010712"/>
        <c:axId val="478009928"/>
      </c:lineChart>
      <c:dateAx>
        <c:axId val="478010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9928"/>
        <c:crosses val="autoZero"/>
        <c:auto val="1"/>
        <c:lblOffset val="100"/>
        <c:baseTimeUnit val="days"/>
      </c:dateAx>
      <c:valAx>
        <c:axId val="47800992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10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78005224"/>
        <c:axId val="478008360"/>
      </c:lineChart>
      <c:dateAx>
        <c:axId val="478005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8360"/>
        <c:crosses val="autoZero"/>
        <c:auto val="1"/>
        <c:lblOffset val="100"/>
        <c:baseTimeUnit val="days"/>
      </c:dateAx>
      <c:valAx>
        <c:axId val="478008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5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numCache>
            </c:numRef>
          </c:val>
          <c:smooth val="0"/>
        </c:ser>
        <c:dLbls>
          <c:showLegendKey val="0"/>
          <c:showVal val="0"/>
          <c:showCatName val="0"/>
          <c:showSerName val="0"/>
          <c:showPercent val="0"/>
          <c:showBubbleSize val="0"/>
        </c:dLbls>
        <c:marker val="1"/>
        <c:smooth val="0"/>
        <c:axId val="478006400"/>
        <c:axId val="478010320"/>
      </c:lineChart>
      <c:dateAx>
        <c:axId val="478006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10320"/>
        <c:crosses val="autoZero"/>
        <c:auto val="1"/>
        <c:lblOffset val="100"/>
        <c:baseTimeUnit val="days"/>
      </c:dateAx>
      <c:valAx>
        <c:axId val="478010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6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numCache>
            </c:numRef>
          </c:val>
          <c:smooth val="0"/>
        </c:ser>
        <c:dLbls>
          <c:showLegendKey val="0"/>
          <c:showVal val="0"/>
          <c:showCatName val="0"/>
          <c:showSerName val="0"/>
          <c:showPercent val="0"/>
          <c:showBubbleSize val="0"/>
        </c:dLbls>
        <c:marker val="1"/>
        <c:smooth val="0"/>
        <c:axId val="478003656"/>
        <c:axId val="478006008"/>
      </c:lineChart>
      <c:dateAx>
        <c:axId val="478003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6008"/>
        <c:crosses val="autoZero"/>
        <c:auto val="1"/>
        <c:lblOffset val="100"/>
        <c:baseTimeUnit val="days"/>
      </c:dateAx>
      <c:valAx>
        <c:axId val="478006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3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78007968"/>
        <c:axId val="478008752"/>
      </c:lineChart>
      <c:dateAx>
        <c:axId val="4780079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8752"/>
        <c:crosses val="autoZero"/>
        <c:auto val="1"/>
        <c:lblOffset val="100"/>
        <c:baseTimeUnit val="days"/>
      </c:dateAx>
      <c:valAx>
        <c:axId val="47800875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0796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77851720"/>
        <c:axId val="477852112"/>
      </c:lineChart>
      <c:dateAx>
        <c:axId val="4778517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52112"/>
        <c:crosses val="autoZero"/>
        <c:auto val="1"/>
        <c:lblOffset val="100"/>
        <c:baseTimeUnit val="days"/>
      </c:dateAx>
      <c:valAx>
        <c:axId val="477852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517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numCache>
            </c:numRef>
          </c:val>
          <c:smooth val="0"/>
        </c:ser>
        <c:dLbls>
          <c:showLegendKey val="0"/>
          <c:showVal val="0"/>
          <c:showCatName val="0"/>
          <c:showSerName val="0"/>
          <c:showPercent val="0"/>
          <c:showBubbleSize val="0"/>
        </c:dLbls>
        <c:marker val="1"/>
        <c:smooth val="0"/>
        <c:axId val="477857208"/>
        <c:axId val="477854464"/>
      </c:lineChart>
      <c:dateAx>
        <c:axId val="477857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54464"/>
        <c:crosses val="autoZero"/>
        <c:auto val="1"/>
        <c:lblOffset val="100"/>
        <c:baseTimeUnit val="days"/>
      </c:dateAx>
      <c:valAx>
        <c:axId val="47785446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57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numCache>
            </c:numRef>
          </c:val>
          <c:smooth val="0"/>
        </c:ser>
        <c:dLbls>
          <c:showLegendKey val="0"/>
          <c:showVal val="0"/>
          <c:showCatName val="0"/>
          <c:showSerName val="0"/>
          <c:showPercent val="0"/>
          <c:showBubbleSize val="0"/>
        </c:dLbls>
        <c:marker val="1"/>
        <c:smooth val="0"/>
        <c:axId val="477855640"/>
        <c:axId val="477854856"/>
      </c:lineChart>
      <c:dateAx>
        <c:axId val="477855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54856"/>
        <c:crosses val="autoZero"/>
        <c:auto val="1"/>
        <c:lblOffset val="100"/>
        <c:baseTimeUnit val="days"/>
      </c:dateAx>
      <c:valAx>
        <c:axId val="477854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55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77857992"/>
        <c:axId val="477858384"/>
      </c:lineChart>
      <c:dateAx>
        <c:axId val="4778579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7858384"/>
        <c:crosses val="autoZero"/>
        <c:auto val="1"/>
        <c:lblOffset val="100"/>
        <c:baseTimeUnit val="days"/>
      </c:dateAx>
      <c:valAx>
        <c:axId val="47785838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78579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MOS!$E$64:$E$203</c:f>
              <c:numCache>
                <c:formatCode>0.00</c:formatCode>
                <c:ptCount val="14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MOS!$D$64:$D$203</c:f>
              <c:numCache>
                <c:formatCode>0.00</c:formatCode>
                <c:ptCount val="14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numCache>
            </c:numRef>
          </c:val>
          <c:smooth val="0"/>
        </c:ser>
        <c:dLbls>
          <c:showLegendKey val="0"/>
          <c:showVal val="0"/>
          <c:showCatName val="0"/>
          <c:showSerName val="0"/>
          <c:showPercent val="0"/>
          <c:showBubbleSize val="0"/>
        </c:dLbls>
        <c:marker val="1"/>
        <c:smooth val="0"/>
        <c:axId val="490333768"/>
        <c:axId val="490338864"/>
      </c:lineChart>
      <c:dateAx>
        <c:axId val="490333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38864"/>
        <c:crosses val="autoZero"/>
        <c:auto val="1"/>
        <c:lblOffset val="100"/>
        <c:baseTimeUnit val="days"/>
      </c:dateAx>
      <c:valAx>
        <c:axId val="49033886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33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numCache>
            </c:numRef>
          </c:cat>
          <c:val>
            <c:numRef>
              <c:f>MOS!$K$64:$K$203</c:f>
              <c:numCache>
                <c:formatCode>0.00</c:formatCode>
                <c:ptCount val="14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numCache>
            </c:numRef>
          </c:val>
          <c:smooth val="0"/>
        </c:ser>
        <c:dLbls>
          <c:showLegendKey val="0"/>
          <c:showVal val="0"/>
          <c:showCatName val="0"/>
          <c:showSerName val="0"/>
          <c:showPercent val="0"/>
          <c:showBubbleSize val="0"/>
        </c:dLbls>
        <c:marker val="1"/>
        <c:smooth val="0"/>
        <c:axId val="490339256"/>
        <c:axId val="490337296"/>
      </c:lineChart>
      <c:dateAx>
        <c:axId val="490339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37296"/>
        <c:crosses val="autoZero"/>
        <c:auto val="1"/>
        <c:lblOffset val="100"/>
        <c:baseTimeUnit val="days"/>
      </c:dateAx>
      <c:valAx>
        <c:axId val="490337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39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numCache>
            </c:numRef>
          </c:val>
          <c:smooth val="0"/>
        </c:ser>
        <c:dLbls>
          <c:showLegendKey val="0"/>
          <c:showVal val="0"/>
          <c:showCatName val="0"/>
          <c:showSerName val="0"/>
          <c:showPercent val="0"/>
          <c:showBubbleSize val="0"/>
        </c:dLbls>
        <c:marker val="1"/>
        <c:smooth val="0"/>
        <c:axId val="490339648"/>
        <c:axId val="490334160"/>
      </c:lineChart>
      <c:dateAx>
        <c:axId val="4903396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34160"/>
        <c:crosses val="autoZero"/>
        <c:auto val="1"/>
        <c:lblOffset val="100"/>
        <c:baseTimeUnit val="days"/>
      </c:dateAx>
      <c:valAx>
        <c:axId val="49033416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396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numCache>
            </c:numRef>
          </c:val>
          <c:smooth val="0"/>
        </c:ser>
        <c:dLbls>
          <c:showLegendKey val="0"/>
          <c:showVal val="0"/>
          <c:showCatName val="0"/>
          <c:showSerName val="0"/>
          <c:showPercent val="0"/>
          <c:showBubbleSize val="0"/>
        </c:dLbls>
        <c:marker val="1"/>
        <c:smooth val="0"/>
        <c:axId val="490331416"/>
        <c:axId val="490329064"/>
      </c:lineChart>
      <c:dateAx>
        <c:axId val="4903314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29064"/>
        <c:crosses val="autoZero"/>
        <c:auto val="1"/>
        <c:lblOffset val="100"/>
        <c:baseTimeUnit val="days"/>
      </c:dateAx>
      <c:valAx>
        <c:axId val="490329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331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0329456"/>
        <c:axId val="490329848"/>
      </c:lineChart>
      <c:catAx>
        <c:axId val="4903294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329848"/>
        <c:crosses val="autoZero"/>
        <c:auto val="1"/>
        <c:lblAlgn val="ctr"/>
        <c:lblOffset val="100"/>
        <c:noMultiLvlLbl val="0"/>
      </c:catAx>
      <c:valAx>
        <c:axId val="49032984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3294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0344744"/>
        <c:axId val="490343960"/>
      </c:lineChart>
      <c:dateAx>
        <c:axId val="4903447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343960"/>
        <c:crosses val="autoZero"/>
        <c:auto val="1"/>
        <c:lblOffset val="100"/>
        <c:baseTimeUnit val="days"/>
      </c:dateAx>
      <c:valAx>
        <c:axId val="49034396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0344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77854072"/>
        <c:axId val="555961896"/>
      </c:lineChart>
      <c:dateAx>
        <c:axId val="4778540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5961896"/>
        <c:crosses val="autoZero"/>
        <c:auto val="1"/>
        <c:lblOffset val="100"/>
        <c:baseTimeUnit val="days"/>
      </c:dateAx>
      <c:valAx>
        <c:axId val="55596189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7854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55956408"/>
        <c:axId val="555952880"/>
      </c:lineChart>
      <c:dateAx>
        <c:axId val="555956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952880"/>
        <c:crosses val="autoZero"/>
        <c:auto val="1"/>
        <c:lblOffset val="100"/>
        <c:baseTimeUnit val="days"/>
      </c:dateAx>
      <c:valAx>
        <c:axId val="55595288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956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55954840"/>
        <c:axId val="555960720"/>
      </c:lineChart>
      <c:dateAx>
        <c:axId val="555954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960720"/>
        <c:crosses val="autoZero"/>
        <c:auto val="1"/>
        <c:lblOffset val="100"/>
        <c:baseTimeUnit val="days"/>
      </c:dateAx>
      <c:valAx>
        <c:axId val="555960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954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55953664"/>
        <c:axId val="555957192"/>
      </c:scatterChart>
      <c:valAx>
        <c:axId val="55595366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957192"/>
        <c:crosses val="autoZero"/>
        <c:crossBetween val="midCat"/>
      </c:valAx>
      <c:valAx>
        <c:axId val="555957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953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55959544"/>
        <c:axId val="555960328"/>
      </c:scatterChart>
      <c:valAx>
        <c:axId val="55595954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960328"/>
        <c:crosses val="autoZero"/>
        <c:crossBetween val="midCat"/>
      </c:valAx>
      <c:valAx>
        <c:axId val="555960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9595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5950136"/>
        <c:axId val="555955624"/>
      </c:lineChart>
      <c:catAx>
        <c:axId val="5559501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5955624"/>
        <c:crosses val="autoZero"/>
        <c:auto val="1"/>
        <c:lblAlgn val="ctr"/>
        <c:lblOffset val="100"/>
        <c:noMultiLvlLbl val="0"/>
      </c:catAx>
      <c:valAx>
        <c:axId val="55595562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5950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5965424"/>
        <c:axId val="555963464"/>
      </c:lineChart>
      <c:catAx>
        <c:axId val="5559654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5963464"/>
        <c:crosses val="autoZero"/>
        <c:auto val="1"/>
        <c:lblAlgn val="ctr"/>
        <c:lblOffset val="100"/>
        <c:noMultiLvlLbl val="0"/>
      </c:catAx>
      <c:valAx>
        <c:axId val="55596346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5965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5965032"/>
        <c:axId val="568409256"/>
      </c:lineChart>
      <c:dateAx>
        <c:axId val="555965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409256"/>
        <c:crosses val="autoZero"/>
        <c:auto val="1"/>
        <c:lblOffset val="100"/>
        <c:baseTimeUnit val="days"/>
      </c:dateAx>
      <c:valAx>
        <c:axId val="568409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965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8400632"/>
        <c:axId val="568409648"/>
      </c:lineChart>
      <c:dateAx>
        <c:axId val="568400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409648"/>
        <c:crosses val="autoZero"/>
        <c:auto val="1"/>
        <c:lblOffset val="100"/>
        <c:baseTimeUnit val="days"/>
      </c:dateAx>
      <c:valAx>
        <c:axId val="568409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400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8410040"/>
        <c:axId val="568401024"/>
      </c:lineChart>
      <c:dateAx>
        <c:axId val="568410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401024"/>
        <c:crosses val="autoZero"/>
        <c:auto val="1"/>
        <c:lblOffset val="100"/>
        <c:baseTimeUnit val="days"/>
      </c:dateAx>
      <c:valAx>
        <c:axId val="56840102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410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8401416"/>
        <c:axId val="568402592"/>
      </c:lineChart>
      <c:dateAx>
        <c:axId val="568401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402592"/>
        <c:crosses val="autoZero"/>
        <c:auto val="1"/>
        <c:lblOffset val="100"/>
        <c:baseTimeUnit val="days"/>
      </c:dateAx>
      <c:valAx>
        <c:axId val="568402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401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8405728"/>
        <c:axId val="568397888"/>
      </c:lineChart>
      <c:dateAx>
        <c:axId val="5684057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397888"/>
        <c:crosses val="autoZero"/>
        <c:auto val="1"/>
        <c:lblOffset val="100"/>
        <c:baseTimeUnit val="days"/>
      </c:dateAx>
      <c:valAx>
        <c:axId val="56839788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4057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TEVA!$E$38:$E$100</c:f>
              <c:numCache>
                <c:formatCode>0.00</c:formatCode>
                <c:ptCount val="6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TEVA!$D$38:$D$100</c:f>
              <c:numCache>
                <c:formatCode>0.00</c:formatCode>
                <c:ptCount val="6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numCache>
            </c:numRef>
          </c:val>
          <c:smooth val="0"/>
        </c:ser>
        <c:dLbls>
          <c:showLegendKey val="0"/>
          <c:showVal val="0"/>
          <c:showCatName val="0"/>
          <c:showSerName val="0"/>
          <c:showPercent val="0"/>
          <c:showBubbleSize val="0"/>
        </c:dLbls>
        <c:smooth val="0"/>
        <c:axId val="568400240"/>
        <c:axId val="568402984"/>
      </c:lineChart>
      <c:dateAx>
        <c:axId val="568400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402984"/>
        <c:crosses val="autoZero"/>
        <c:auto val="1"/>
        <c:lblOffset val="100"/>
        <c:baseTimeUnit val="days"/>
      </c:dateAx>
      <c:valAx>
        <c:axId val="568402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4002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numCache>
            </c:numRef>
          </c:cat>
          <c:val>
            <c:numRef>
              <c:f>TEVA!$J$38:$J$100</c:f>
              <c:numCache>
                <c:formatCode>0.00</c:formatCode>
                <c:ptCount val="6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numCache>
            </c:numRef>
          </c:val>
          <c:smooth val="0"/>
        </c:ser>
        <c:dLbls>
          <c:showLegendKey val="0"/>
          <c:showVal val="0"/>
          <c:showCatName val="0"/>
          <c:showSerName val="0"/>
          <c:showPercent val="0"/>
          <c:showBubbleSize val="0"/>
        </c:dLbls>
        <c:marker val="1"/>
        <c:smooth val="0"/>
        <c:axId val="568398280"/>
        <c:axId val="568399064"/>
      </c:lineChart>
      <c:dateAx>
        <c:axId val="568398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99064"/>
        <c:crosses val="autoZero"/>
        <c:auto val="1"/>
        <c:lblOffset val="100"/>
        <c:baseTimeUnit val="days"/>
      </c:dateAx>
      <c:valAx>
        <c:axId val="568399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3982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68405336"/>
        <c:axId val="568403768"/>
      </c:lineChart>
      <c:dateAx>
        <c:axId val="568405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403768"/>
        <c:crosses val="autoZero"/>
        <c:auto val="1"/>
        <c:lblOffset val="100"/>
        <c:baseTimeUnit val="days"/>
      </c:dateAx>
      <c:valAx>
        <c:axId val="568403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405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68408080"/>
        <c:axId val="568406120"/>
      </c:lineChart>
      <c:dateAx>
        <c:axId val="568408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406120"/>
        <c:crosses val="autoZero"/>
        <c:auto val="1"/>
        <c:lblOffset val="100"/>
        <c:baseTimeUnit val="days"/>
      </c:dateAx>
      <c:valAx>
        <c:axId val="568406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40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8412000"/>
        <c:axId val="568413568"/>
      </c:lineChart>
      <c:dateAx>
        <c:axId val="56841200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413568"/>
        <c:crosses val="autoZero"/>
        <c:auto val="1"/>
        <c:lblOffset val="100"/>
        <c:baseTimeUnit val="days"/>
      </c:dateAx>
      <c:valAx>
        <c:axId val="56841356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412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68411216"/>
        <c:axId val="568411608"/>
      </c:lineChart>
      <c:dateAx>
        <c:axId val="568411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411608"/>
        <c:crosses val="autoZero"/>
        <c:auto val="1"/>
        <c:lblOffset val="100"/>
        <c:baseTimeUnit val="days"/>
      </c:dateAx>
      <c:valAx>
        <c:axId val="568411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411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68244808"/>
        <c:axId val="568248336"/>
      </c:lineChart>
      <c:dateAx>
        <c:axId val="568244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48336"/>
        <c:crosses val="autoZero"/>
        <c:auto val="1"/>
        <c:lblOffset val="100"/>
        <c:baseTimeUnit val="days"/>
      </c:dateAx>
      <c:valAx>
        <c:axId val="568248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44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68243632"/>
        <c:axId val="568249120"/>
      </c:lineChart>
      <c:dateAx>
        <c:axId val="568243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49120"/>
        <c:crosses val="autoZero"/>
        <c:auto val="1"/>
        <c:lblOffset val="100"/>
        <c:baseTimeUnit val="days"/>
      </c:dateAx>
      <c:valAx>
        <c:axId val="568249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436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68239712"/>
        <c:axId val="568241672"/>
      </c:lineChart>
      <c:dateAx>
        <c:axId val="568239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41672"/>
        <c:crosses val="autoZero"/>
        <c:auto val="1"/>
        <c:lblOffset val="100"/>
        <c:baseTimeUnit val="days"/>
      </c:dateAx>
      <c:valAx>
        <c:axId val="568241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39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8242064"/>
        <c:axId val="568244416"/>
      </c:lineChart>
      <c:dateAx>
        <c:axId val="5682420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244416"/>
        <c:crosses val="autoZero"/>
        <c:auto val="1"/>
        <c:lblOffset val="100"/>
        <c:baseTimeUnit val="days"/>
      </c:dateAx>
      <c:valAx>
        <c:axId val="56824441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242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8238536"/>
        <c:axId val="568246768"/>
      </c:lineChart>
      <c:dateAx>
        <c:axId val="568238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46768"/>
        <c:crosses val="autoZero"/>
        <c:auto val="1"/>
        <c:lblOffset val="100"/>
        <c:baseTimeUnit val="days"/>
      </c:dateAx>
      <c:valAx>
        <c:axId val="56824676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38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8249904"/>
        <c:axId val="568247944"/>
      </c:lineChart>
      <c:dateAx>
        <c:axId val="568249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47944"/>
        <c:crosses val="autoZero"/>
        <c:auto val="1"/>
        <c:lblOffset val="100"/>
        <c:baseTimeUnit val="days"/>
      </c:dateAx>
      <c:valAx>
        <c:axId val="568247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24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8248728"/>
        <c:axId val="568242456"/>
      </c:lineChart>
      <c:catAx>
        <c:axId val="5682487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242456"/>
        <c:crosses val="autoZero"/>
        <c:auto val="1"/>
        <c:lblAlgn val="ctr"/>
        <c:lblOffset val="100"/>
        <c:noMultiLvlLbl val="0"/>
      </c:catAx>
      <c:valAx>
        <c:axId val="56824245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2487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12" dataDxfId="4211">
  <autoFilter ref="O15:W26"/>
  <tableColumns count="9">
    <tableColumn id="1" name="Date" dataDxfId="4210"/>
    <tableColumn id="2" name="Quarter" dataDxfId="4209"/>
    <tableColumn id="3" name="Time" dataDxfId="4208"/>
    <tableColumn id="4" name="EPS estimate" dataDxfId="4207"/>
    <tableColumn id="5" name="EPS Actual" dataDxfId="4206"/>
    <tableColumn id="6" name="Sales Estiamte (B)" dataDxfId="4205"/>
    <tableColumn id="7" name="Sales Actual (B)" dataDxfId="4204"/>
    <tableColumn id="8" name="Guidance" dataDxfId="4203"/>
    <tableColumn id="9" name="Reaction" dataDxfId="420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93" activePane="bottomLeft" state="frozen"/>
      <selection activeCell="M34" sqref="M34"/>
      <selection pane="bottomLeft" activeCell="E103" sqref="E103"/>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12.22</v>
      </c>
      <c r="G2" s="2">
        <v>10.87465142857142</v>
      </c>
      <c r="H2">
        <v>7000</v>
      </c>
      <c r="I2" s="2">
        <v>85540</v>
      </c>
      <c r="J2" s="2">
        <v>76122.559999999939</v>
      </c>
      <c r="K2" s="2">
        <v>9417.4400000000605</v>
      </c>
      <c r="L2" s="132">
        <v>0.12371417881900018</v>
      </c>
      <c r="M2" s="2">
        <v>24033.011000001687</v>
      </c>
      <c r="N2">
        <v>5619</v>
      </c>
      <c r="O2" t="s">
        <v>1408</v>
      </c>
      <c r="P2" s="132">
        <v>1.6366612111292964E-2</v>
      </c>
      <c r="Q2" s="132">
        <v>8.0000000000000004E-4</v>
      </c>
      <c r="R2" s="2">
        <v>19.396825396825399</v>
      </c>
      <c r="S2" s="29">
        <v>43471</v>
      </c>
      <c r="W2" s="885"/>
      <c r="X2" s="885"/>
      <c r="Y2" s="655"/>
    </row>
    <row r="3" spans="1:33" ht="21.95" customHeight="1" x14ac:dyDescent="0.25">
      <c r="A3" s="50"/>
      <c r="B3" s="50"/>
      <c r="C3" s="51"/>
      <c r="D3"/>
      <c r="E3" s="22" t="s">
        <v>916</v>
      </c>
      <c r="F3" s="2">
        <v>27.93</v>
      </c>
      <c r="G3" s="2">
        <v>52.386833333333328</v>
      </c>
      <c r="H3">
        <v>600</v>
      </c>
      <c r="I3" s="2">
        <v>16758</v>
      </c>
      <c r="J3" s="2">
        <v>31432.1</v>
      </c>
      <c r="K3" s="2">
        <v>-14674.099999999999</v>
      </c>
      <c r="L3" s="132">
        <v>-0.46685076720931784</v>
      </c>
      <c r="M3" s="2">
        <v>-14674.099999999999</v>
      </c>
      <c r="N3">
        <v>500</v>
      </c>
      <c r="O3" t="s">
        <v>1405</v>
      </c>
      <c r="P3" s="132">
        <v>8.950948800572861E-2</v>
      </c>
      <c r="Q3" s="132">
        <v>-6.0999999999999999E-2</v>
      </c>
      <c r="R3" s="2">
        <v>9.9395017793594302</v>
      </c>
      <c r="S3" s="29">
        <v>43471</v>
      </c>
      <c r="T3" s="48"/>
      <c r="W3" s="885"/>
      <c r="X3" s="885"/>
      <c r="Y3" s="655"/>
      <c r="AC3"/>
      <c r="AD3"/>
      <c r="AE3"/>
      <c r="AF3"/>
      <c r="AG3"/>
    </row>
    <row r="4" spans="1:33" ht="21.95" customHeight="1" x14ac:dyDescent="0.25">
      <c r="A4" s="50"/>
      <c r="B4" s="51"/>
      <c r="C4" s="51"/>
      <c r="D4"/>
      <c r="E4" s="22" t="s">
        <v>321</v>
      </c>
      <c r="F4" s="2">
        <v>7.04</v>
      </c>
      <c r="G4" s="2">
        <v>12.30169000000001</v>
      </c>
      <c r="H4">
        <v>2000</v>
      </c>
      <c r="I4" s="2">
        <v>14080</v>
      </c>
      <c r="J4" s="2">
        <v>24603.380000000019</v>
      </c>
      <c r="K4" s="2">
        <v>-10523.380000000019</v>
      </c>
      <c r="L4" s="132">
        <v>-0.42772090663965728</v>
      </c>
      <c r="M4" s="2">
        <v>-10238.410000000014</v>
      </c>
      <c r="N4">
        <v>2000</v>
      </c>
      <c r="O4" t="s">
        <v>1400</v>
      </c>
      <c r="P4" s="132">
        <v>0</v>
      </c>
      <c r="Q4" s="132">
        <v>-3.6999999999999998E-2</v>
      </c>
      <c r="R4" s="2">
        <v>2.8734693877551019</v>
      </c>
      <c r="S4" s="29">
        <v>43345</v>
      </c>
      <c r="T4" s="48"/>
      <c r="W4" s="885"/>
      <c r="X4" s="885"/>
      <c r="Y4" s="655"/>
    </row>
    <row r="5" spans="1:33" ht="21.95" customHeight="1" x14ac:dyDescent="0.25">
      <c r="A5" s="51"/>
      <c r="B5" s="51"/>
      <c r="C5" s="51"/>
      <c r="D5"/>
      <c r="E5" s="22" t="s">
        <v>1236</v>
      </c>
      <c r="F5" s="2">
        <v>35.89</v>
      </c>
      <c r="G5" s="2">
        <v>44.17983333333337</v>
      </c>
      <c r="H5">
        <v>300</v>
      </c>
      <c r="I5" s="2">
        <v>10767</v>
      </c>
      <c r="J5" s="2">
        <v>13253.950000000012</v>
      </c>
      <c r="K5" s="2">
        <v>-2486.9500000000116</v>
      </c>
      <c r="L5" s="132">
        <v>-0.18763840213672217</v>
      </c>
      <c r="M5" s="2">
        <v>-2486.9500000000116</v>
      </c>
      <c r="N5">
        <v>300</v>
      </c>
      <c r="O5" t="s">
        <v>1397</v>
      </c>
      <c r="P5" s="132">
        <v>5.0710504318751744E-2</v>
      </c>
      <c r="Q5" s="132">
        <v>-1.44E-2</v>
      </c>
      <c r="R5" s="2">
        <v>7.8021739130434788</v>
      </c>
      <c r="S5" s="29">
        <v>43423</v>
      </c>
      <c r="W5" s="885"/>
      <c r="X5" s="885"/>
      <c r="Y5" s="655"/>
      <c r="Z5" s="885"/>
      <c r="AC5"/>
      <c r="AD5"/>
      <c r="AE5"/>
      <c r="AF5"/>
      <c r="AG5"/>
    </row>
    <row r="6" spans="1:33" ht="21.95" customHeight="1" x14ac:dyDescent="0.25">
      <c r="A6" s="50"/>
      <c r="B6" s="51"/>
      <c r="C6" s="51"/>
      <c r="D6"/>
      <c r="E6" s="22" t="s">
        <v>221</v>
      </c>
      <c r="F6" s="2">
        <v>20.05</v>
      </c>
      <c r="G6" s="2">
        <v>9.5076199999999371</v>
      </c>
      <c r="H6">
        <v>500</v>
      </c>
      <c r="I6" s="2">
        <v>10025</v>
      </c>
      <c r="J6" s="2">
        <v>4753.8099999999686</v>
      </c>
      <c r="K6" s="2">
        <v>5271.1900000000314</v>
      </c>
      <c r="L6" s="132">
        <v>1.1088348082906272</v>
      </c>
      <c r="M6" s="2">
        <v>6723.4500000000298</v>
      </c>
      <c r="N6">
        <v>400</v>
      </c>
      <c r="P6" s="132">
        <v>4.9875311720698253E-3</v>
      </c>
      <c r="Q6" s="132">
        <v>-2.0400000000000001E-2</v>
      </c>
      <c r="R6" s="2">
        <v>11.457142857142857</v>
      </c>
      <c r="S6" s="29">
        <v>43421</v>
      </c>
      <c r="T6" s="48"/>
      <c r="W6" s="885"/>
      <c r="X6" s="885"/>
      <c r="Y6" s="885"/>
    </row>
    <row r="7" spans="1:33" ht="21.95" customHeight="1" x14ac:dyDescent="0.25">
      <c r="A7" s="50"/>
      <c r="B7" s="50"/>
      <c r="C7" s="51"/>
      <c r="D7"/>
      <c r="E7" s="22" t="s">
        <v>1114</v>
      </c>
      <c r="F7" s="2">
        <v>49.51</v>
      </c>
      <c r="G7" s="2">
        <v>44.071299999999994</v>
      </c>
      <c r="H7">
        <v>200</v>
      </c>
      <c r="I7" s="2">
        <v>9902</v>
      </c>
      <c r="J7" s="2">
        <v>8814.2599999999984</v>
      </c>
      <c r="K7" s="2">
        <v>1087.7400000000052</v>
      </c>
      <c r="L7" s="132">
        <v>0.12340684300213529</v>
      </c>
      <c r="M7" s="2">
        <v>1087.7400000000052</v>
      </c>
      <c r="N7">
        <v>200</v>
      </c>
      <c r="P7" s="132">
        <v>2.6257321753181177E-2</v>
      </c>
      <c r="Q7" s="132">
        <v>-9.7000000000000003E-3</v>
      </c>
      <c r="S7" s="29">
        <v>43421</v>
      </c>
      <c r="T7" s="48"/>
      <c r="W7" s="885"/>
      <c r="X7" s="885"/>
      <c r="Y7" s="655"/>
    </row>
    <row r="8" spans="1:33" ht="21.95" customHeight="1" x14ac:dyDescent="0.25">
      <c r="A8" s="50"/>
      <c r="B8" s="51"/>
      <c r="C8" s="51"/>
      <c r="D8"/>
      <c r="E8" s="22" t="s">
        <v>1390</v>
      </c>
      <c r="F8" s="2">
        <v>23.05</v>
      </c>
      <c r="G8" s="2">
        <v>24.318349999999999</v>
      </c>
      <c r="H8">
        <v>400</v>
      </c>
      <c r="I8" s="2">
        <v>9220</v>
      </c>
      <c r="J8" s="2">
        <v>9727.34</v>
      </c>
      <c r="K8" s="2">
        <v>-507.34000000000015</v>
      </c>
      <c r="L8" s="132">
        <v>-5.215608789247618E-2</v>
      </c>
      <c r="M8" s="2">
        <v>-507.34000000000015</v>
      </c>
      <c r="N8">
        <v>300</v>
      </c>
      <c r="Q8" s="132">
        <v>-9.2999999999999992E-3</v>
      </c>
      <c r="T8" s="48"/>
      <c r="Y8" s="885"/>
    </row>
    <row r="9" spans="1:33" ht="21.95" customHeight="1" x14ac:dyDescent="0.25">
      <c r="A9" s="51"/>
      <c r="B9" s="51"/>
      <c r="C9" s="51"/>
      <c r="D9"/>
      <c r="E9" s="22" t="s">
        <v>14</v>
      </c>
      <c r="F9" s="2">
        <v>40.729999999999997</v>
      </c>
      <c r="G9" s="2">
        <v>46.015699999999995</v>
      </c>
      <c r="H9">
        <v>200</v>
      </c>
      <c r="I9" s="2">
        <v>8145.9999999999991</v>
      </c>
      <c r="J9" s="2">
        <v>9203.14</v>
      </c>
      <c r="K9" s="2">
        <v>-1057.1400000000003</v>
      </c>
      <c r="L9" s="132">
        <v>-0.11486731702440686</v>
      </c>
      <c r="M9" s="2">
        <v>-1057.1400000000003</v>
      </c>
      <c r="N9">
        <v>100</v>
      </c>
      <c r="O9" t="s">
        <v>1401</v>
      </c>
      <c r="P9" s="132">
        <v>6.8745396513626322E-2</v>
      </c>
      <c r="Q9" s="132">
        <v>-7.3000000000000001E-3</v>
      </c>
      <c r="R9" s="2">
        <v>10.220828105395231</v>
      </c>
      <c r="S9" s="29">
        <v>43426</v>
      </c>
      <c r="T9" s="48"/>
      <c r="W9" s="885"/>
      <c r="X9" s="885"/>
      <c r="Y9" s="655"/>
      <c r="AC9"/>
      <c r="AD9"/>
      <c r="AE9"/>
      <c r="AF9"/>
      <c r="AG9"/>
    </row>
    <row r="10" spans="1:33" ht="21.95" customHeight="1" x14ac:dyDescent="0.25">
      <c r="A10" s="50"/>
      <c r="B10" s="50"/>
      <c r="C10" s="51"/>
      <c r="D10"/>
      <c r="E10" s="22" t="s">
        <v>1385</v>
      </c>
      <c r="F10" s="2">
        <v>184.35</v>
      </c>
      <c r="G10" s="2">
        <v>229.60275000000001</v>
      </c>
      <c r="H10">
        <v>40</v>
      </c>
      <c r="I10" s="2">
        <v>7374</v>
      </c>
      <c r="J10" s="2">
        <v>9184.11</v>
      </c>
      <c r="K10" s="2">
        <v>-1810.1100000000006</v>
      </c>
      <c r="L10" s="132">
        <v>-0.19709149825078323</v>
      </c>
      <c r="M10" s="2">
        <v>-1810.1100000000006</v>
      </c>
      <c r="N10">
        <v>40</v>
      </c>
      <c r="Q10" s="132">
        <v>-3.7000000000000002E-3</v>
      </c>
      <c r="S10" s="29">
        <v>43631</v>
      </c>
      <c r="W10" s="885"/>
      <c r="X10" s="885"/>
      <c r="Y10" s="655"/>
      <c r="AC10"/>
      <c r="AD10"/>
      <c r="AE10"/>
      <c r="AF10"/>
      <c r="AG10"/>
    </row>
    <row r="11" spans="1:33" ht="21.95" customHeight="1" x14ac:dyDescent="0.25">
      <c r="A11" s="50"/>
      <c r="B11" s="50"/>
      <c r="C11" s="51"/>
      <c r="D11"/>
      <c r="E11" s="22" t="s">
        <v>799</v>
      </c>
      <c r="F11" s="2">
        <v>17.05</v>
      </c>
      <c r="G11" s="2">
        <v>25.531224999999996</v>
      </c>
      <c r="H11">
        <v>400</v>
      </c>
      <c r="I11" s="2">
        <v>6820</v>
      </c>
      <c r="J11" s="2">
        <v>10212.489999999998</v>
      </c>
      <c r="K11" s="2">
        <v>-3392.489999999998</v>
      </c>
      <c r="L11" s="132">
        <v>-0.33219028855842192</v>
      </c>
      <c r="M11" s="2">
        <v>-3392.489999999998</v>
      </c>
      <c r="N11">
        <v>400</v>
      </c>
      <c r="O11" t="s">
        <v>1391</v>
      </c>
      <c r="P11" s="132">
        <v>6.0997067448680352E-2</v>
      </c>
      <c r="Q11" s="132">
        <v>-1.1000000000000001E-3</v>
      </c>
      <c r="R11" s="2">
        <v>10.029411764705882</v>
      </c>
      <c r="S11" s="29">
        <v>43324</v>
      </c>
      <c r="T11" s="48"/>
      <c r="W11" s="885"/>
      <c r="X11" s="885"/>
      <c r="Y11" s="655"/>
      <c r="Z11" s="885"/>
    </row>
    <row r="12" spans="1:33" ht="21.95" customHeight="1" x14ac:dyDescent="0.25">
      <c r="A12" s="50"/>
      <c r="B12" s="50"/>
      <c r="C12" s="51"/>
      <c r="D12"/>
      <c r="E12" s="22" t="s">
        <v>269</v>
      </c>
      <c r="F12" s="2">
        <v>62.93</v>
      </c>
      <c r="G12" s="2">
        <v>36.440999999999988</v>
      </c>
      <c r="H12">
        <v>100</v>
      </c>
      <c r="I12" s="2">
        <v>6293</v>
      </c>
      <c r="J12" s="2">
        <v>3644.099999999999</v>
      </c>
      <c r="K12" s="2">
        <v>2648.9000000000015</v>
      </c>
      <c r="L12" s="132">
        <v>0.72690101808402674</v>
      </c>
      <c r="M12" s="2">
        <v>2846.1099999999969</v>
      </c>
      <c r="N12">
        <v>100</v>
      </c>
      <c r="O12" t="s">
        <v>1400</v>
      </c>
      <c r="P12" s="132">
        <v>3.1781344350866041E-2</v>
      </c>
      <c r="Q12" s="132">
        <v>4.1999999999999997E-3</v>
      </c>
      <c r="R12" s="2">
        <v>9.2817109144542762</v>
      </c>
      <c r="S12" s="29">
        <v>43324</v>
      </c>
      <c r="W12" s="885"/>
      <c r="X12" s="885"/>
      <c r="Y12" s="655"/>
    </row>
    <row r="13" spans="1:33" ht="21.95" customHeight="1" x14ac:dyDescent="0.25">
      <c r="A13" s="50"/>
      <c r="B13" s="50"/>
      <c r="C13" s="51"/>
      <c r="D13"/>
      <c r="E13" s="22" t="s">
        <v>709</v>
      </c>
      <c r="F13" s="2">
        <v>61.06</v>
      </c>
      <c r="G13" s="2">
        <v>51.96220000000001</v>
      </c>
      <c r="H13">
        <v>100</v>
      </c>
      <c r="I13" s="2">
        <v>6106</v>
      </c>
      <c r="J13" s="2">
        <v>5196.2200000000012</v>
      </c>
      <c r="K13" s="2">
        <v>909.77999999999884</v>
      </c>
      <c r="L13" s="132">
        <v>0.17508496560961603</v>
      </c>
      <c r="M13" s="2">
        <v>1950.4999999999927</v>
      </c>
      <c r="N13">
        <v>100</v>
      </c>
      <c r="O13" t="s">
        <v>1388</v>
      </c>
      <c r="P13" s="132">
        <v>0</v>
      </c>
      <c r="Q13" s="132">
        <v>5.4199999999999998E-2</v>
      </c>
      <c r="R13" s="2">
        <v>17.853801169590643</v>
      </c>
      <c r="W13" s="885"/>
      <c r="X13" s="885"/>
      <c r="Y13" s="655"/>
      <c r="AC13"/>
      <c r="AD13"/>
      <c r="AE13"/>
      <c r="AF13"/>
      <c r="AG13"/>
    </row>
    <row r="14" spans="1:33" ht="21.95" customHeight="1" x14ac:dyDescent="0.25">
      <c r="A14" s="50"/>
      <c r="B14" s="51"/>
      <c r="C14" s="51"/>
      <c r="D14"/>
      <c r="E14" s="22" t="s">
        <v>172</v>
      </c>
      <c r="F14" s="2">
        <v>48.65</v>
      </c>
      <c r="G14" s="2">
        <v>43.089666666666702</v>
      </c>
      <c r="H14">
        <v>120</v>
      </c>
      <c r="I14" s="2">
        <v>5838</v>
      </c>
      <c r="J14" s="2">
        <v>5170.7600000000039</v>
      </c>
      <c r="K14" s="2">
        <v>667.23999999999796</v>
      </c>
      <c r="L14" s="132">
        <v>0.12904099203985392</v>
      </c>
      <c r="M14" s="2">
        <v>2271.8199999999997</v>
      </c>
      <c r="N14">
        <v>120</v>
      </c>
      <c r="O14" t="s">
        <v>1403</v>
      </c>
      <c r="P14" s="132">
        <v>3.5354573484069889E-2</v>
      </c>
      <c r="Q14" s="132">
        <v>-2.2000000000000001E-3</v>
      </c>
      <c r="R14" s="2">
        <v>10.763274336283187</v>
      </c>
      <c r="T14" s="48"/>
      <c r="W14" s="885"/>
      <c r="X14" s="885"/>
      <c r="Y14" s="885"/>
    </row>
    <row r="15" spans="1:33" ht="21.95" customHeight="1" x14ac:dyDescent="0.25">
      <c r="A15" s="50"/>
      <c r="B15" s="51"/>
      <c r="C15" s="51"/>
      <c r="D15"/>
      <c r="E15" s="22" t="s">
        <v>803</v>
      </c>
      <c r="F15" s="2">
        <v>94.95</v>
      </c>
      <c r="G15" s="2">
        <v>90.08</v>
      </c>
      <c r="H15">
        <v>50</v>
      </c>
      <c r="I15" s="2">
        <v>4747.5</v>
      </c>
      <c r="J15" s="2">
        <v>4504</v>
      </c>
      <c r="K15" s="2">
        <v>243.5</v>
      </c>
      <c r="L15" s="132">
        <v>5.4063055062167013E-2</v>
      </c>
      <c r="M15" s="2">
        <v>1220.6699999999983</v>
      </c>
      <c r="N15">
        <v>50</v>
      </c>
      <c r="O15" t="s">
        <v>1352</v>
      </c>
      <c r="P15" s="132">
        <v>7.1616640337019491E-3</v>
      </c>
      <c r="Q15" s="132">
        <v>2.1000000000000001E-2</v>
      </c>
      <c r="R15" s="2">
        <v>19.989473684210527</v>
      </c>
      <c r="W15" s="885"/>
      <c r="X15" s="885"/>
      <c r="Y15" s="655"/>
    </row>
    <row r="16" spans="1:33" ht="21.95" customHeight="1" x14ac:dyDescent="0.25">
      <c r="A16" s="50"/>
      <c r="B16" s="50"/>
      <c r="C16" s="51"/>
      <c r="D16"/>
      <c r="E16" s="22" t="s">
        <v>1393</v>
      </c>
      <c r="F16" s="2">
        <v>70.319999999999993</v>
      </c>
      <c r="G16" s="2">
        <v>83.591969696969713</v>
      </c>
      <c r="H16">
        <v>66</v>
      </c>
      <c r="I16" s="2">
        <v>4641.12</v>
      </c>
      <c r="J16" s="2">
        <v>5517.0700000000006</v>
      </c>
      <c r="K16" s="2">
        <v>-875.94999999999982</v>
      </c>
      <c r="L16" s="132">
        <v>-0.15877086932012849</v>
      </c>
      <c r="M16" s="2">
        <v>-875.94999999999982</v>
      </c>
      <c r="N16">
        <v>66</v>
      </c>
      <c r="P16" s="132">
        <v>0</v>
      </c>
      <c r="Q16" s="132">
        <v>-2.4299999999999999E-2</v>
      </c>
      <c r="S16" s="29">
        <v>43436</v>
      </c>
      <c r="T16" s="48"/>
      <c r="W16" s="885"/>
      <c r="X16" s="885"/>
      <c r="Y16" s="655"/>
      <c r="AC16"/>
      <c r="AD16"/>
      <c r="AE16"/>
      <c r="AF16"/>
      <c r="AG16"/>
    </row>
    <row r="17" spans="1:33" ht="21.95" customHeight="1" x14ac:dyDescent="0.25">
      <c r="A17" s="50"/>
      <c r="B17" s="51"/>
      <c r="C17" s="51"/>
      <c r="D17"/>
      <c r="E17" s="22" t="s">
        <v>893</v>
      </c>
      <c r="F17" s="2">
        <v>130.61000000000001</v>
      </c>
      <c r="G17" s="2">
        <v>117.68499999999999</v>
      </c>
      <c r="H17">
        <v>30</v>
      </c>
      <c r="I17" s="2">
        <v>3918.3</v>
      </c>
      <c r="J17" s="2">
        <v>3530.5499999999997</v>
      </c>
      <c r="K17" s="2">
        <v>387.75000000000045</v>
      </c>
      <c r="L17" s="132">
        <v>0.10982708076645305</v>
      </c>
      <c r="M17" s="2">
        <v>2789.449999999983</v>
      </c>
      <c r="N17">
        <v>30</v>
      </c>
      <c r="O17" t="s">
        <v>1386</v>
      </c>
      <c r="P17" s="132">
        <v>3.9813184289104967E-3</v>
      </c>
      <c r="Q17" s="132">
        <v>-2.3199999999999998E-2</v>
      </c>
      <c r="R17" s="2">
        <v>15.151972157772624</v>
      </c>
      <c r="S17" s="29">
        <v>43324</v>
      </c>
      <c r="T17" s="48"/>
      <c r="W17" s="885"/>
      <c r="X17" s="885"/>
      <c r="Y17" s="655"/>
    </row>
    <row r="18" spans="1:33" ht="21.95" customHeight="1" x14ac:dyDescent="0.25">
      <c r="A18" s="50"/>
      <c r="B18" s="50"/>
      <c r="C18" s="51"/>
      <c r="D18"/>
      <c r="E18" s="22" t="s">
        <v>1381</v>
      </c>
      <c r="F18" s="2">
        <v>46.6</v>
      </c>
      <c r="G18" s="2">
        <v>51.002857142857152</v>
      </c>
      <c r="H18">
        <v>84</v>
      </c>
      <c r="I18" s="2">
        <v>3914.4</v>
      </c>
      <c r="J18" s="2">
        <v>4284.2400000000007</v>
      </c>
      <c r="K18" s="2">
        <v>-369.8400000000006</v>
      </c>
      <c r="L18" s="132">
        <v>-8.632569603943771E-2</v>
      </c>
      <c r="M18" s="2">
        <v>-369.8400000000006</v>
      </c>
      <c r="N18">
        <v>84</v>
      </c>
      <c r="Q18" s="132">
        <v>-3.2000000000000002E-3</v>
      </c>
      <c r="V18" s="2"/>
      <c r="W18" s="885"/>
      <c r="X18" s="885"/>
      <c r="Y18" s="655"/>
    </row>
    <row r="19" spans="1:33" ht="21.95" customHeight="1" x14ac:dyDescent="0.25">
      <c r="A19" s="50"/>
      <c r="B19" s="50"/>
      <c r="C19" s="51"/>
      <c r="D19"/>
      <c r="E19" s="22" t="s">
        <v>1392</v>
      </c>
      <c r="F19" s="2">
        <v>28.24</v>
      </c>
      <c r="G19" s="2">
        <v>29.750227272727273</v>
      </c>
      <c r="H19">
        <v>132</v>
      </c>
      <c r="I19" s="2">
        <v>3727.68</v>
      </c>
      <c r="J19" s="2">
        <v>3927.0299999999997</v>
      </c>
      <c r="K19" s="2">
        <v>-199.35000000000036</v>
      </c>
      <c r="L19" s="132">
        <v>-5.076355413633208E-2</v>
      </c>
      <c r="M19" s="2">
        <v>-199.35000000000036</v>
      </c>
      <c r="N19">
        <v>66</v>
      </c>
      <c r="P19" s="132">
        <v>1.8413597733711051E-2</v>
      </c>
      <c r="Q19" s="132">
        <v>5.9999999999999995E-4</v>
      </c>
      <c r="T19" s="48"/>
      <c r="W19" s="885"/>
      <c r="X19" s="885"/>
      <c r="Y19" s="655"/>
    </row>
    <row r="20" spans="1:33" ht="21.95" customHeight="1" x14ac:dyDescent="0.25">
      <c r="A20" s="51"/>
      <c r="B20" s="50"/>
      <c r="C20" s="51"/>
      <c r="D20"/>
      <c r="E20" s="22" t="s">
        <v>1322</v>
      </c>
      <c r="F20" s="2">
        <v>129.91</v>
      </c>
      <c r="G20" s="2">
        <v>75.811000000000064</v>
      </c>
      <c r="H20">
        <v>10</v>
      </c>
      <c r="I20" s="2">
        <v>1299.0999999999999</v>
      </c>
      <c r="J20" s="2">
        <v>758.11000000000058</v>
      </c>
      <c r="K20" s="2">
        <v>540.98999999999933</v>
      </c>
      <c r="L20" s="132">
        <v>0.71360356676471604</v>
      </c>
      <c r="M20" s="2">
        <v>1688.8199999999993</v>
      </c>
      <c r="N20" s="29">
        <v>43741</v>
      </c>
      <c r="O20" t="s">
        <v>1367</v>
      </c>
      <c r="P20" s="132">
        <v>8.8923100608113304E-3</v>
      </c>
      <c r="Q20" s="132">
        <v>-2.4299999999999999E-2</v>
      </c>
      <c r="T20" s="48"/>
      <c r="W20" s="885"/>
      <c r="X20" s="885"/>
      <c r="Y20" s="655"/>
    </row>
    <row r="21" spans="1:33" ht="21.95" customHeight="1" x14ac:dyDescent="0.25">
      <c r="A21" s="50"/>
      <c r="B21" s="50"/>
      <c r="C21" s="51"/>
      <c r="D21"/>
      <c r="E21" s="22" t="s">
        <v>199</v>
      </c>
      <c r="F21" s="2">
        <v>218.72</v>
      </c>
      <c r="G21" s="2">
        <v>218.72</v>
      </c>
      <c r="H21">
        <v>0</v>
      </c>
      <c r="I21" s="2">
        <v>0</v>
      </c>
      <c r="J21" s="2">
        <v>0</v>
      </c>
      <c r="K21" s="2">
        <v>0</v>
      </c>
      <c r="L21" s="132">
        <v>0</v>
      </c>
      <c r="M21" s="2">
        <v>363.09999999999945</v>
      </c>
      <c r="N21">
        <v>0</v>
      </c>
      <c r="P21" s="132">
        <v>0</v>
      </c>
      <c r="Q21" s="132">
        <v>9.7000000000000003E-3</v>
      </c>
      <c r="W21" s="885"/>
      <c r="X21" s="885"/>
      <c r="Y21" s="655"/>
    </row>
    <row r="22" spans="1:33" ht="21.95" customHeight="1" x14ac:dyDescent="0.25">
      <c r="A22" s="50"/>
      <c r="B22" s="50"/>
      <c r="C22" s="51"/>
      <c r="D22"/>
      <c r="E22" s="22" t="s">
        <v>1195</v>
      </c>
      <c r="F22" s="2">
        <v>83.85</v>
      </c>
      <c r="G22" s="2">
        <v>83.85</v>
      </c>
      <c r="H22">
        <v>0</v>
      </c>
      <c r="I22" s="2">
        <v>0</v>
      </c>
      <c r="J22" s="2">
        <v>0</v>
      </c>
      <c r="K22" s="2">
        <v>1957.6999999999971</v>
      </c>
      <c r="L22" s="132">
        <v>0</v>
      </c>
      <c r="M22" s="2">
        <v>1957.6999999999971</v>
      </c>
      <c r="N22">
        <v>0</v>
      </c>
      <c r="O22" t="s">
        <v>1387</v>
      </c>
      <c r="P22" s="132">
        <v>1.8127608825283244E-2</v>
      </c>
      <c r="Q22" s="132">
        <v>-2.3099999999999999E-2</v>
      </c>
      <c r="R22" s="2">
        <v>12.919876733436054</v>
      </c>
      <c r="S22" s="29">
        <v>43359</v>
      </c>
      <c r="W22" s="885"/>
      <c r="X22" s="885"/>
      <c r="Y22" s="655"/>
    </row>
    <row r="23" spans="1:33" ht="21.95" customHeight="1" x14ac:dyDescent="0.25">
      <c r="A23" s="50"/>
      <c r="B23" s="51"/>
      <c r="C23" s="51"/>
      <c r="D23"/>
      <c r="E23" s="22" t="s">
        <v>209</v>
      </c>
      <c r="F23" s="2">
        <v>16.45</v>
      </c>
      <c r="G23" s="2">
        <v>16.45</v>
      </c>
      <c r="H23">
        <v>0</v>
      </c>
      <c r="I23" s="2">
        <v>0</v>
      </c>
      <c r="J23" s="2">
        <v>0</v>
      </c>
      <c r="K23" s="2">
        <v>973.83000000000175</v>
      </c>
      <c r="L23" s="132">
        <v>0</v>
      </c>
      <c r="M23" s="2">
        <v>2131.6999999999971</v>
      </c>
      <c r="N23">
        <v>0</v>
      </c>
      <c r="P23" s="132">
        <v>8.9969604863221891E-2</v>
      </c>
      <c r="Q23" s="132">
        <v>1.47E-2</v>
      </c>
      <c r="R23" s="2">
        <v>4.1124999999999998</v>
      </c>
      <c r="W23" s="885"/>
      <c r="X23" s="885"/>
      <c r="Y23" s="655"/>
    </row>
    <row r="24" spans="1:33" ht="21.95" customHeight="1" x14ac:dyDescent="0.25">
      <c r="A24" s="50"/>
      <c r="B24" s="51"/>
      <c r="C24" s="51"/>
      <c r="D24"/>
      <c r="E24" s="22" t="s">
        <v>220</v>
      </c>
      <c r="F24" s="2">
        <v>118.24</v>
      </c>
      <c r="G24" s="2">
        <v>118.24</v>
      </c>
      <c r="H24">
        <v>0</v>
      </c>
      <c r="I24" s="2">
        <v>0</v>
      </c>
      <c r="J24" s="2">
        <v>0</v>
      </c>
      <c r="K24" s="2">
        <v>0</v>
      </c>
      <c r="L24" s="132">
        <v>0</v>
      </c>
      <c r="M24" s="2">
        <v>231.53999999999996</v>
      </c>
      <c r="N24">
        <v>0</v>
      </c>
      <c r="P24" s="132">
        <v>1.6199999999999999E-2</v>
      </c>
      <c r="Q24" s="132">
        <v>9.4999999999999998E-3</v>
      </c>
      <c r="W24" s="885"/>
      <c r="X24" s="885"/>
      <c r="Y24" s="655"/>
    </row>
    <row r="25" spans="1:33" ht="21.95" customHeight="1" x14ac:dyDescent="0.25">
      <c r="A25" s="50"/>
      <c r="B25" s="51"/>
      <c r="C25" s="51"/>
      <c r="D25"/>
      <c r="E25" s="22" t="s">
        <v>260</v>
      </c>
      <c r="F25" s="2">
        <v>158.71</v>
      </c>
      <c r="G25" s="2">
        <v>158.71</v>
      </c>
      <c r="H25">
        <v>0</v>
      </c>
      <c r="I25" s="2">
        <v>0</v>
      </c>
      <c r="J25" s="2">
        <v>0</v>
      </c>
      <c r="K25" s="2">
        <v>0</v>
      </c>
      <c r="L25" s="132">
        <v>0</v>
      </c>
      <c r="M25" s="2">
        <v>1857.7799999999988</v>
      </c>
      <c r="N25">
        <v>0</v>
      </c>
      <c r="P25" s="132">
        <v>1.49E-2</v>
      </c>
      <c r="Q25" s="132">
        <v>9.4000000000000004E-3</v>
      </c>
      <c r="W25" s="885"/>
      <c r="X25" s="885"/>
      <c r="Y25" s="655"/>
      <c r="Z25" s="885"/>
    </row>
    <row r="26" spans="1:33" ht="21.95" customHeight="1" x14ac:dyDescent="0.25">
      <c r="A26" s="50"/>
      <c r="B26" s="50"/>
      <c r="C26" s="51"/>
      <c r="D26"/>
      <c r="E26" s="22" t="s">
        <v>23</v>
      </c>
      <c r="F26" s="2">
        <v>34.630000000000003</v>
      </c>
      <c r="G26" s="2">
        <v>34.630000000000003</v>
      </c>
      <c r="H26">
        <v>0</v>
      </c>
      <c r="I26" s="2">
        <v>0</v>
      </c>
      <c r="J26" s="2">
        <v>0</v>
      </c>
      <c r="K26" s="2">
        <v>0</v>
      </c>
      <c r="L26" s="132">
        <v>0</v>
      </c>
      <c r="M26" s="2">
        <v>171.89999999999964</v>
      </c>
      <c r="N26">
        <v>0</v>
      </c>
      <c r="P26" s="132">
        <v>0</v>
      </c>
      <c r="Q26" s="132">
        <v>1.14E-2</v>
      </c>
      <c r="W26" s="885"/>
      <c r="X26" s="885"/>
      <c r="Y26" s="655"/>
    </row>
    <row r="27" spans="1:33" ht="21.95" customHeight="1" x14ac:dyDescent="0.25">
      <c r="A27" s="51"/>
      <c r="B27" s="150"/>
      <c r="C27" s="270"/>
      <c r="D27"/>
      <c r="E27" s="22" t="s">
        <v>318</v>
      </c>
      <c r="F27" s="2">
        <v>6.08</v>
      </c>
      <c r="G27" s="2">
        <v>6.08</v>
      </c>
      <c r="H27">
        <v>0</v>
      </c>
      <c r="I27" s="2">
        <v>0</v>
      </c>
      <c r="J27" s="2">
        <v>0</v>
      </c>
      <c r="K27" s="2">
        <v>-1184.9399999999987</v>
      </c>
      <c r="L27" s="132">
        <v>0</v>
      </c>
      <c r="M27" s="2">
        <v>98.479999999995925</v>
      </c>
      <c r="N27">
        <v>0</v>
      </c>
      <c r="P27" s="132">
        <v>0</v>
      </c>
      <c r="Q27" s="132">
        <v>2.06E-2</v>
      </c>
      <c r="R27" s="2">
        <v>19</v>
      </c>
      <c r="T27" s="48"/>
      <c r="W27" s="885"/>
      <c r="X27" s="885"/>
      <c r="Y27" s="655"/>
      <c r="Z27" s="885"/>
      <c r="AC27"/>
      <c r="AD27"/>
      <c r="AE27" s="2"/>
      <c r="AF27"/>
      <c r="AG27"/>
    </row>
    <row r="28" spans="1:33" ht="21.95" customHeight="1" x14ac:dyDescent="0.25">
      <c r="A28" s="50"/>
      <c r="B28" s="51"/>
      <c r="C28" s="51"/>
      <c r="D28"/>
      <c r="E28" s="22" t="s">
        <v>1346</v>
      </c>
      <c r="F28" s="2">
        <v>55.93</v>
      </c>
      <c r="G28" s="2">
        <v>55.93</v>
      </c>
      <c r="H28">
        <v>0</v>
      </c>
      <c r="I28" s="2">
        <v>0</v>
      </c>
      <c r="J28" s="2">
        <v>0</v>
      </c>
      <c r="K28" s="2">
        <v>0</v>
      </c>
      <c r="L28" s="132">
        <v>0</v>
      </c>
      <c r="M28" s="2">
        <v>264.92000000000007</v>
      </c>
      <c r="N28">
        <v>0</v>
      </c>
      <c r="P28" s="132">
        <v>3.4200000000000001E-2</v>
      </c>
      <c r="Q28" s="132">
        <v>0</v>
      </c>
      <c r="W28" s="885"/>
      <c r="X28" s="885"/>
      <c r="Y28" s="655"/>
    </row>
    <row r="29" spans="1:33" ht="21.95" customHeight="1" x14ac:dyDescent="0.25">
      <c r="A29" s="51"/>
      <c r="B29" s="50"/>
      <c r="C29" s="51"/>
      <c r="D29"/>
      <c r="E29" s="22" t="s">
        <v>292</v>
      </c>
      <c r="F29" s="2">
        <v>50.52</v>
      </c>
      <c r="G29" s="2">
        <v>50.52</v>
      </c>
      <c r="H29">
        <v>0</v>
      </c>
      <c r="I29" s="2">
        <v>0</v>
      </c>
      <c r="J29" s="2">
        <v>0</v>
      </c>
      <c r="K29" s="2">
        <v>0</v>
      </c>
      <c r="L29" s="132">
        <v>0</v>
      </c>
      <c r="M29" s="2">
        <v>910.79999999999927</v>
      </c>
      <c r="N29">
        <v>0</v>
      </c>
      <c r="P29" s="132">
        <v>2.87E-2</v>
      </c>
      <c r="Q29" s="132">
        <v>2.0400000000000001E-2</v>
      </c>
      <c r="W29" s="885"/>
      <c r="X29" s="885"/>
      <c r="Y29" s="655"/>
    </row>
    <row r="30" spans="1:33" ht="21.95" customHeight="1" x14ac:dyDescent="0.25">
      <c r="A30" s="50"/>
      <c r="B30" s="50"/>
      <c r="C30" s="51"/>
      <c r="D30"/>
      <c r="E30" s="22" t="s">
        <v>670</v>
      </c>
      <c r="F30" s="2">
        <v>17.440000000000001</v>
      </c>
      <c r="G30" s="2">
        <v>17.440000000000001</v>
      </c>
      <c r="H30">
        <v>0</v>
      </c>
      <c r="I30" s="2">
        <v>0</v>
      </c>
      <c r="J30" s="2">
        <v>0</v>
      </c>
      <c r="K30" s="2">
        <v>0</v>
      </c>
      <c r="L30" s="132">
        <v>0</v>
      </c>
      <c r="M30" s="2">
        <v>557.94000000000005</v>
      </c>
      <c r="N30">
        <v>0</v>
      </c>
      <c r="P30" s="132">
        <v>4.0599999999999997E-2</v>
      </c>
      <c r="Q30" s="132">
        <v>5.4999999999999997E-3</v>
      </c>
      <c r="W30" s="885"/>
      <c r="X30" s="885"/>
      <c r="Y30" s="655"/>
      <c r="Z30" s="885"/>
    </row>
    <row r="31" spans="1:33" ht="21.95" customHeight="1" x14ac:dyDescent="0.25">
      <c r="A31" s="50"/>
      <c r="B31" s="50"/>
      <c r="C31" s="51"/>
      <c r="D31"/>
      <c r="E31" s="22" t="s">
        <v>242</v>
      </c>
      <c r="F31" s="2">
        <v>89.61</v>
      </c>
      <c r="G31" s="2">
        <v>89.61</v>
      </c>
      <c r="H31">
        <v>0</v>
      </c>
      <c r="I31" s="2">
        <v>0</v>
      </c>
      <c r="J31" s="2">
        <v>0</v>
      </c>
      <c r="K31" s="2">
        <v>0</v>
      </c>
      <c r="L31" s="132">
        <v>0</v>
      </c>
      <c r="M31" s="2">
        <v>329.74000000000069</v>
      </c>
      <c r="N31">
        <v>0</v>
      </c>
      <c r="P31" s="132">
        <v>0</v>
      </c>
      <c r="Q31" s="132">
        <v>5.0000000000000001E-4</v>
      </c>
      <c r="T31" s="48"/>
      <c r="W31" s="885"/>
      <c r="X31" s="885"/>
      <c r="Y31" s="655"/>
    </row>
    <row r="32" spans="1:33" ht="21.95" customHeight="1" x14ac:dyDescent="0.25">
      <c r="A32" s="50"/>
      <c r="B32" s="50"/>
      <c r="C32" s="51"/>
      <c r="D32"/>
      <c r="E32" s="22" t="s">
        <v>649</v>
      </c>
      <c r="F32" s="2">
        <v>26.77</v>
      </c>
      <c r="G32" s="2">
        <v>26.77</v>
      </c>
      <c r="H32">
        <v>0</v>
      </c>
      <c r="I32" s="2">
        <v>0</v>
      </c>
      <c r="J32" s="2">
        <v>0</v>
      </c>
      <c r="K32" s="2">
        <v>0</v>
      </c>
      <c r="L32" s="132">
        <v>0</v>
      </c>
      <c r="M32" s="2">
        <v>309.26000000000022</v>
      </c>
      <c r="N32">
        <v>0</v>
      </c>
      <c r="P32" s="132">
        <v>8.8000000000000005E-3</v>
      </c>
      <c r="Q32" s="132">
        <v>6.0000000000000001E-3</v>
      </c>
      <c r="W32" s="885"/>
      <c r="X32" s="885"/>
      <c r="Y32" s="655"/>
    </row>
    <row r="33" spans="1:33" ht="21.95" customHeight="1" x14ac:dyDescent="0.25">
      <c r="A33" s="50"/>
      <c r="B33" s="50"/>
      <c r="C33" s="51"/>
      <c r="D33"/>
      <c r="E33" s="22" t="s">
        <v>62</v>
      </c>
      <c r="F33" s="2">
        <v>239.96</v>
      </c>
      <c r="G33" s="2">
        <v>239.96</v>
      </c>
      <c r="H33">
        <v>0</v>
      </c>
      <c r="I33" s="2">
        <v>0</v>
      </c>
      <c r="J33" s="2">
        <v>0</v>
      </c>
      <c r="K33" s="2">
        <v>0</v>
      </c>
      <c r="L33" s="132">
        <v>0</v>
      </c>
      <c r="M33" s="2">
        <v>1659.3600000000079</v>
      </c>
      <c r="N33">
        <v>0</v>
      </c>
      <c r="P33" s="132">
        <v>0</v>
      </c>
      <c r="W33" s="885"/>
      <c r="X33" s="885"/>
      <c r="Y33" s="655"/>
      <c r="AC33"/>
      <c r="AD33"/>
      <c r="AE33"/>
      <c r="AF33"/>
      <c r="AG33"/>
    </row>
    <row r="34" spans="1:33" ht="21.95" customHeight="1" x14ac:dyDescent="0.25">
      <c r="A34" s="50"/>
      <c r="B34" s="50"/>
      <c r="C34" s="51"/>
      <c r="D34"/>
      <c r="E34" s="22" t="s">
        <v>1371</v>
      </c>
      <c r="F34" s="2">
        <v>32.79</v>
      </c>
      <c r="G34" s="2">
        <v>32.79</v>
      </c>
      <c r="H34">
        <v>0</v>
      </c>
      <c r="I34" s="2">
        <v>0</v>
      </c>
      <c r="J34" s="2">
        <v>0</v>
      </c>
      <c r="K34" s="2">
        <v>0</v>
      </c>
      <c r="L34" s="132">
        <v>0</v>
      </c>
      <c r="M34" s="2">
        <v>937.36999999999534</v>
      </c>
      <c r="N34">
        <v>0</v>
      </c>
      <c r="P34" s="132">
        <v>0</v>
      </c>
      <c r="Q34" s="132">
        <v>1.9099999999999999E-2</v>
      </c>
      <c r="W34" s="885"/>
      <c r="X34" s="885"/>
      <c r="Y34" s="655"/>
    </row>
    <row r="35" spans="1:33" ht="21.95" customHeight="1" x14ac:dyDescent="0.25">
      <c r="A35" s="150"/>
      <c r="B35" s="50"/>
      <c r="C35" s="51"/>
      <c r="D35"/>
      <c r="E35" s="22" t="s">
        <v>658</v>
      </c>
      <c r="F35" s="2">
        <v>287.57</v>
      </c>
      <c r="G35" s="2">
        <v>287.57</v>
      </c>
      <c r="H35">
        <v>0</v>
      </c>
      <c r="I35" s="2">
        <v>0</v>
      </c>
      <c r="J35" s="2">
        <v>0</v>
      </c>
      <c r="K35" s="2">
        <v>1550.08</v>
      </c>
      <c r="L35" s="132">
        <v>0</v>
      </c>
      <c r="M35" s="2">
        <v>1693.1100000000001</v>
      </c>
      <c r="N35">
        <v>0</v>
      </c>
      <c r="O35" t="s">
        <v>1345</v>
      </c>
      <c r="P35" s="132">
        <v>1.7387070974023717E-3</v>
      </c>
      <c r="Q35" s="132">
        <v>1.23E-2</v>
      </c>
      <c r="R35" s="2">
        <v>41.919825072886297</v>
      </c>
      <c r="W35" s="885"/>
      <c r="X35" s="885"/>
      <c r="Y35" s="655"/>
    </row>
    <row r="36" spans="1:33" ht="21.95" customHeight="1" x14ac:dyDescent="0.25">
      <c r="A36" s="51"/>
      <c r="B36" s="51"/>
      <c r="C36" s="51"/>
      <c r="D36"/>
      <c r="E36" s="22" t="s">
        <v>10</v>
      </c>
      <c r="F36" s="2">
        <v>21.3</v>
      </c>
      <c r="G36" s="2">
        <v>21.3</v>
      </c>
      <c r="H36">
        <v>0</v>
      </c>
      <c r="I36" s="2">
        <v>0</v>
      </c>
      <c r="J36" s="2">
        <v>0</v>
      </c>
      <c r="K36" s="2">
        <v>0</v>
      </c>
      <c r="L36" s="132">
        <v>0</v>
      </c>
      <c r="M36" s="2">
        <v>1128.3800000000047</v>
      </c>
      <c r="N36">
        <v>0</v>
      </c>
      <c r="P36" s="132">
        <v>1.2500000000000001E-2</v>
      </c>
      <c r="Q36" s="132">
        <v>-8.0000000000000004E-4</v>
      </c>
      <c r="T36" s="48"/>
      <c r="W36" s="885"/>
      <c r="X36" s="885"/>
      <c r="Y36" s="655"/>
    </row>
    <row r="37" spans="1:33" ht="21.95" customHeight="1" x14ac:dyDescent="0.25">
      <c r="A37" s="50"/>
      <c r="B37" s="51"/>
      <c r="C37" s="51"/>
      <c r="D37"/>
      <c r="E37" s="22" t="s">
        <v>712</v>
      </c>
      <c r="F37" s="2">
        <v>277.44</v>
      </c>
      <c r="G37" s="2">
        <v>277.44</v>
      </c>
      <c r="H37">
        <v>0</v>
      </c>
      <c r="I37" s="2">
        <v>0</v>
      </c>
      <c r="J37" s="2">
        <v>0</v>
      </c>
      <c r="K37" s="2">
        <v>0</v>
      </c>
      <c r="L37" s="132">
        <v>0</v>
      </c>
      <c r="M37" s="2">
        <v>843.18000000000029</v>
      </c>
      <c r="N37">
        <v>0</v>
      </c>
      <c r="P37" s="132">
        <v>2.8E-3</v>
      </c>
      <c r="Q37" s="132">
        <v>1.3899999999999999E-2</v>
      </c>
      <c r="W37" s="885"/>
      <c r="X37" s="885"/>
      <c r="Y37" s="655"/>
      <c r="Z37" s="885"/>
    </row>
    <row r="38" spans="1:33" ht="21.95" customHeight="1" x14ac:dyDescent="0.25">
      <c r="A38" s="50"/>
      <c r="B38" s="50"/>
      <c r="C38" s="51"/>
      <c r="D38"/>
      <c r="E38" s="22" t="s">
        <v>1323</v>
      </c>
      <c r="F38" s="2">
        <v>47.77</v>
      </c>
      <c r="G38" s="2">
        <v>47.77</v>
      </c>
      <c r="H38">
        <v>0</v>
      </c>
      <c r="I38" s="2">
        <v>0</v>
      </c>
      <c r="J38" s="2">
        <v>0</v>
      </c>
      <c r="K38" s="2">
        <v>229.9399999999996</v>
      </c>
      <c r="L38" s="132">
        <v>0</v>
      </c>
      <c r="M38" s="2">
        <v>229.9399999999996</v>
      </c>
      <c r="N38">
        <v>0</v>
      </c>
      <c r="O38" t="s">
        <v>1344</v>
      </c>
      <c r="P38" s="132">
        <v>2.4182541343939708E-2</v>
      </c>
      <c r="Q38" s="132">
        <v>2.4500000000000001E-2</v>
      </c>
      <c r="T38" s="48"/>
      <c r="W38" s="885"/>
      <c r="X38" s="885"/>
      <c r="Y38" s="655"/>
    </row>
    <row r="39" spans="1:33" ht="21.95" customHeight="1" x14ac:dyDescent="0.25">
      <c r="A39" s="50"/>
      <c r="B39" s="50"/>
      <c r="C39" s="51"/>
      <c r="D39"/>
      <c r="E39" s="22" t="s">
        <v>656</v>
      </c>
      <c r="F39" s="2">
        <v>161.22</v>
      </c>
      <c r="G39" s="2">
        <v>161.22</v>
      </c>
      <c r="H39">
        <v>0</v>
      </c>
      <c r="I39" s="2">
        <v>0</v>
      </c>
      <c r="J39" s="2">
        <v>0</v>
      </c>
      <c r="K39" s="2">
        <v>2714.0600000000013</v>
      </c>
      <c r="L39" s="132">
        <v>0</v>
      </c>
      <c r="M39" s="2">
        <v>2714.0600000000013</v>
      </c>
      <c r="N39">
        <v>0</v>
      </c>
      <c r="P39" s="132">
        <v>2.8E-3</v>
      </c>
      <c r="Q39" s="132">
        <v>1.29E-2</v>
      </c>
      <c r="R39" s="2">
        <v>24.098654708520179</v>
      </c>
      <c r="T39" s="48"/>
      <c r="V39" s="2"/>
      <c r="W39" s="2"/>
      <c r="X39" s="885"/>
      <c r="Y39" s="655"/>
      <c r="AC39"/>
      <c r="AD39"/>
      <c r="AE39"/>
      <c r="AF39"/>
      <c r="AG39"/>
    </row>
    <row r="40" spans="1:33" ht="21.95" customHeight="1" x14ac:dyDescent="0.25">
      <c r="A40" s="51"/>
      <c r="B40" s="51"/>
      <c r="C40" s="51"/>
      <c r="D40"/>
      <c r="E40" s="22" t="s">
        <v>710</v>
      </c>
      <c r="F40" s="2">
        <v>1147.26</v>
      </c>
      <c r="G40" s="2">
        <v>1147.26</v>
      </c>
      <c r="H40">
        <v>0</v>
      </c>
      <c r="I40" s="2">
        <v>0</v>
      </c>
      <c r="J40" s="2">
        <v>0</v>
      </c>
      <c r="K40" s="2">
        <v>0</v>
      </c>
      <c r="L40" s="132">
        <v>0</v>
      </c>
      <c r="M40" s="2">
        <v>559.89000000000033</v>
      </c>
      <c r="N40">
        <v>0</v>
      </c>
      <c r="P40" s="132">
        <v>0</v>
      </c>
      <c r="Q40" s="132">
        <v>-8.0000000000000004E-4</v>
      </c>
      <c r="T40" s="48"/>
      <c r="W40" s="885"/>
      <c r="X40" s="885"/>
      <c r="Y40" s="655"/>
    </row>
    <row r="41" spans="1:33" ht="21.95" customHeight="1" x14ac:dyDescent="0.25">
      <c r="A41" s="50"/>
      <c r="B41" s="51"/>
      <c r="C41" s="51"/>
      <c r="D41"/>
      <c r="E41" s="22" t="s">
        <v>798</v>
      </c>
      <c r="F41" s="2">
        <v>843.29</v>
      </c>
      <c r="G41" s="2">
        <v>843.29</v>
      </c>
      <c r="H41">
        <v>0</v>
      </c>
      <c r="I41" s="2">
        <v>0</v>
      </c>
      <c r="J41" s="2">
        <v>0</v>
      </c>
      <c r="K41" s="2">
        <v>0</v>
      </c>
      <c r="L41" s="132">
        <v>0</v>
      </c>
      <c r="M41" s="2">
        <v>1264.8599999999997</v>
      </c>
      <c r="N41">
        <v>0</v>
      </c>
      <c r="P41" s="132">
        <v>0</v>
      </c>
      <c r="Q41" s="132">
        <v>1.7899999999999999E-2</v>
      </c>
      <c r="T41" s="48"/>
      <c r="W41" s="885"/>
      <c r="X41" s="885"/>
      <c r="Y41" s="655"/>
    </row>
    <row r="42" spans="1:33" ht="21.95" customHeight="1" x14ac:dyDescent="0.25">
      <c r="A42" s="50"/>
      <c r="B42" s="50"/>
      <c r="C42" s="51"/>
      <c r="D42"/>
      <c r="E42" s="22" t="s">
        <v>1280</v>
      </c>
      <c r="F42" s="2">
        <v>30.69</v>
      </c>
      <c r="G42" s="2">
        <v>30.69</v>
      </c>
      <c r="H42">
        <v>0</v>
      </c>
      <c r="I42" s="2">
        <v>0</v>
      </c>
      <c r="J42" s="2">
        <v>0</v>
      </c>
      <c r="K42" s="2">
        <v>863.92000000000007</v>
      </c>
      <c r="L42" s="132">
        <v>0</v>
      </c>
      <c r="M42" s="2">
        <v>863.92000000000007</v>
      </c>
      <c r="N42">
        <v>0</v>
      </c>
      <c r="P42" s="132">
        <v>0</v>
      </c>
      <c r="Q42" s="132">
        <v>-5.1000000000000004E-3</v>
      </c>
      <c r="W42" s="885"/>
      <c r="X42" s="885"/>
      <c r="Y42" s="655"/>
    </row>
    <row r="43" spans="1:33" ht="21.95" customHeight="1" x14ac:dyDescent="0.25">
      <c r="A43" s="51"/>
      <c r="B43" s="51"/>
      <c r="C43" s="51"/>
      <c r="D43"/>
      <c r="E43" s="22" t="s">
        <v>1309</v>
      </c>
      <c r="F43" s="2">
        <v>35.64</v>
      </c>
      <c r="G43" s="2">
        <v>35.64</v>
      </c>
      <c r="H43">
        <v>0</v>
      </c>
      <c r="I43" s="2">
        <v>0</v>
      </c>
      <c r="J43" s="2">
        <v>0</v>
      </c>
      <c r="K43" s="2">
        <v>593.93000000000029</v>
      </c>
      <c r="L43" s="132">
        <v>0</v>
      </c>
      <c r="M43" s="2">
        <v>593.93000000000029</v>
      </c>
      <c r="N43">
        <v>0</v>
      </c>
      <c r="O43" t="s">
        <v>1349</v>
      </c>
      <c r="P43" s="132">
        <v>0</v>
      </c>
      <c r="Q43" s="132">
        <v>-4.4000000000000003E-3</v>
      </c>
      <c r="R43" s="2">
        <v>8.1</v>
      </c>
      <c r="W43" s="885"/>
      <c r="X43" s="885"/>
      <c r="Y43" s="655"/>
    </row>
    <row r="44" spans="1:33" ht="21.95" customHeight="1" x14ac:dyDescent="0.25">
      <c r="A44" s="50"/>
      <c r="B44" s="50"/>
      <c r="C44" s="51"/>
      <c r="D44"/>
      <c r="E44" s="22" t="s">
        <v>1315</v>
      </c>
      <c r="F44" s="2">
        <v>80.13</v>
      </c>
      <c r="G44" s="2">
        <v>80.13</v>
      </c>
      <c r="H44">
        <v>0</v>
      </c>
      <c r="I44" s="2">
        <v>0</v>
      </c>
      <c r="J44" s="2">
        <v>0</v>
      </c>
      <c r="K44" s="2">
        <v>117.11999999999898</v>
      </c>
      <c r="L44" s="132">
        <v>0</v>
      </c>
      <c r="M44" s="2">
        <v>117.11999999999898</v>
      </c>
      <c r="N44">
        <v>0</v>
      </c>
      <c r="O44" t="s">
        <v>1350</v>
      </c>
      <c r="P44" s="132">
        <v>1.0982153999750405E-2</v>
      </c>
      <c r="Q44" s="132">
        <v>8.6E-3</v>
      </c>
      <c r="R44" s="2">
        <v>18.211363636363632</v>
      </c>
      <c r="S44" s="29">
        <v>43436</v>
      </c>
      <c r="W44" s="885"/>
      <c r="X44" s="885"/>
      <c r="Y44" s="655"/>
      <c r="Z44" s="885"/>
    </row>
    <row r="45" spans="1:33" ht="21.95" customHeight="1" x14ac:dyDescent="0.25">
      <c r="A45" s="50"/>
      <c r="B45" s="50"/>
      <c r="C45" s="51"/>
      <c r="D45"/>
      <c r="E45" s="22" t="s">
        <v>261</v>
      </c>
      <c r="F45" s="2">
        <v>32.270000000000003</v>
      </c>
      <c r="G45" s="2">
        <v>32.270000000000003</v>
      </c>
      <c r="H45">
        <v>0</v>
      </c>
      <c r="I45" s="2">
        <v>0</v>
      </c>
      <c r="J45" s="2">
        <v>0</v>
      </c>
      <c r="K45" s="2">
        <v>0</v>
      </c>
      <c r="L45" s="132">
        <v>0</v>
      </c>
      <c r="M45" s="2">
        <v>98.449999999999818</v>
      </c>
      <c r="N45">
        <v>0</v>
      </c>
      <c r="P45" s="132">
        <v>1.11E-2</v>
      </c>
      <c r="Q45" s="132">
        <v>3.0999999999999999E-3</v>
      </c>
      <c r="W45" s="885"/>
      <c r="X45" s="885"/>
      <c r="Y45" s="655"/>
    </row>
    <row r="46" spans="1:33" ht="21.95" customHeight="1" x14ac:dyDescent="0.25">
      <c r="A46" s="50"/>
      <c r="B46" s="50"/>
      <c r="C46" s="51"/>
      <c r="D46"/>
      <c r="E46" s="22" t="s">
        <v>1281</v>
      </c>
      <c r="F46" s="2">
        <v>145.66999999999999</v>
      </c>
      <c r="G46" s="2">
        <v>145.66999999999999</v>
      </c>
      <c r="H46">
        <v>0</v>
      </c>
      <c r="I46" s="2">
        <v>0</v>
      </c>
      <c r="J46" s="2">
        <v>0</v>
      </c>
      <c r="K46" s="2">
        <v>173.36000000000058</v>
      </c>
      <c r="L46" s="132">
        <v>0</v>
      </c>
      <c r="M46" s="2">
        <v>173.36000000000058</v>
      </c>
      <c r="N46">
        <v>0</v>
      </c>
      <c r="O46" t="s">
        <v>1343</v>
      </c>
      <c r="P46" s="132">
        <v>0</v>
      </c>
      <c r="Q46" s="132">
        <v>4.1999999999999997E-3</v>
      </c>
      <c r="T46" s="48"/>
      <c r="W46" s="885"/>
      <c r="X46" s="885"/>
      <c r="Y46" s="655"/>
      <c r="Z46" s="885"/>
    </row>
    <row r="47" spans="1:33" ht="21.95" customHeight="1" x14ac:dyDescent="0.25">
      <c r="A47" s="50"/>
      <c r="B47" s="50"/>
      <c r="C47" s="51"/>
      <c r="D47"/>
      <c r="E47" s="22" t="s">
        <v>1329</v>
      </c>
      <c r="F47" s="2">
        <v>47.7</v>
      </c>
      <c r="G47" s="2">
        <v>47.7</v>
      </c>
      <c r="H47">
        <v>0</v>
      </c>
      <c r="I47" s="2">
        <v>0</v>
      </c>
      <c r="J47" s="2">
        <v>0</v>
      </c>
      <c r="K47" s="2">
        <v>-0.63999999999987267</v>
      </c>
      <c r="L47" s="132">
        <v>0</v>
      </c>
      <c r="M47" s="2">
        <v>-0.63999999999987267</v>
      </c>
      <c r="N47">
        <v>0</v>
      </c>
      <c r="P47" s="132">
        <v>1.8448637316561843E-2</v>
      </c>
      <c r="Q47" s="132">
        <v>1.2699999999999999E-2</v>
      </c>
      <c r="R47" s="2">
        <v>10.84090909090909</v>
      </c>
      <c r="W47" s="885"/>
      <c r="X47" s="885"/>
      <c r="Y47" s="655"/>
    </row>
    <row r="48" spans="1:33" ht="21.95" customHeight="1" x14ac:dyDescent="0.25">
      <c r="A48" s="50"/>
      <c r="B48" s="51"/>
      <c r="C48" s="51"/>
      <c r="D48"/>
      <c r="E48" s="22" t="s">
        <v>1314</v>
      </c>
      <c r="F48" s="2">
        <v>25.83</v>
      </c>
      <c r="G48" s="2">
        <v>25.83</v>
      </c>
      <c r="H48">
        <v>0</v>
      </c>
      <c r="I48" s="2">
        <v>0</v>
      </c>
      <c r="J48" s="2">
        <v>0</v>
      </c>
      <c r="K48" s="2">
        <v>718.7599999999984</v>
      </c>
      <c r="L48" s="132">
        <v>0</v>
      </c>
      <c r="M48" s="2">
        <v>718.7599999999984</v>
      </c>
      <c r="N48">
        <v>0</v>
      </c>
      <c r="O48" t="s">
        <v>1355</v>
      </c>
      <c r="P48" s="132">
        <v>1.2388695315524586E-2</v>
      </c>
      <c r="Q48" s="132">
        <v>-8.8999999999999999E-3</v>
      </c>
      <c r="W48" s="885"/>
      <c r="X48" s="885"/>
      <c r="Y48" s="655"/>
    </row>
    <row r="49" spans="1:33" ht="21.95" customHeight="1" x14ac:dyDescent="0.25">
      <c r="A49" s="50"/>
      <c r="B49" s="50"/>
      <c r="C49" s="51"/>
      <c r="D49"/>
      <c r="E49" s="22" t="s">
        <v>1327</v>
      </c>
      <c r="F49" s="2">
        <v>13.55</v>
      </c>
      <c r="G49" s="2">
        <v>13.55</v>
      </c>
      <c r="H49">
        <v>0</v>
      </c>
      <c r="I49" s="2">
        <v>0</v>
      </c>
      <c r="J49" s="2">
        <v>0</v>
      </c>
      <c r="K49" s="2">
        <v>450.96000000000004</v>
      </c>
      <c r="L49" s="132">
        <v>0</v>
      </c>
      <c r="M49" s="2">
        <v>450.96000000000004</v>
      </c>
      <c r="N49">
        <v>0</v>
      </c>
      <c r="O49" t="s">
        <v>1373</v>
      </c>
      <c r="P49" s="132">
        <v>8.5254612546125458E-2</v>
      </c>
      <c r="Q49" s="132">
        <v>3.7900000000000003E-2</v>
      </c>
      <c r="W49" s="885"/>
      <c r="X49" s="885"/>
      <c r="Y49" s="655"/>
    </row>
    <row r="50" spans="1:33" ht="21.95" customHeight="1" x14ac:dyDescent="0.25">
      <c r="A50" s="50"/>
      <c r="B50" s="50"/>
      <c r="C50" s="51"/>
      <c r="D50"/>
      <c r="E50" s="22" t="s">
        <v>938</v>
      </c>
      <c r="F50" s="2">
        <v>52.28</v>
      </c>
      <c r="G50" s="2">
        <v>52.28</v>
      </c>
      <c r="H50">
        <v>0</v>
      </c>
      <c r="I50" s="2">
        <v>0</v>
      </c>
      <c r="J50" s="2">
        <v>0</v>
      </c>
      <c r="K50" s="2">
        <v>86.249999999996362</v>
      </c>
      <c r="L50" s="132">
        <v>0</v>
      </c>
      <c r="M50" s="2">
        <v>86.249999999996362</v>
      </c>
      <c r="N50">
        <v>0</v>
      </c>
      <c r="O50" t="s">
        <v>1357</v>
      </c>
      <c r="P50" s="132">
        <v>6.6947207345065029E-3</v>
      </c>
      <c r="Q50" s="132">
        <v>0</v>
      </c>
      <c r="R50" s="2">
        <v>25.195180722891564</v>
      </c>
      <c r="S50" s="29">
        <v>43425</v>
      </c>
      <c r="T50" s="48"/>
      <c r="W50" s="885"/>
      <c r="X50" s="885"/>
      <c r="Y50" s="655"/>
    </row>
    <row r="51" spans="1:33" ht="21.95" customHeight="1" x14ac:dyDescent="0.25">
      <c r="A51" s="50"/>
      <c r="B51" s="51"/>
      <c r="C51" s="51"/>
      <c r="D51"/>
      <c r="E51" s="22" t="s">
        <v>1366</v>
      </c>
      <c r="F51" s="2">
        <v>54.18</v>
      </c>
      <c r="G51" s="2">
        <v>54.18</v>
      </c>
      <c r="H51">
        <v>0</v>
      </c>
      <c r="I51" s="2">
        <v>0</v>
      </c>
      <c r="J51" s="2">
        <v>0</v>
      </c>
      <c r="K51" s="2">
        <v>469.9399999999996</v>
      </c>
      <c r="L51" s="132">
        <v>0</v>
      </c>
      <c r="M51" s="2">
        <v>469.9399999999996</v>
      </c>
      <c r="N51">
        <v>0</v>
      </c>
      <c r="P51" s="132">
        <v>6.275378368401625E-3</v>
      </c>
      <c r="Q51" s="132">
        <v>-8.6999999999999994E-3</v>
      </c>
      <c r="W51" s="885"/>
      <c r="X51" s="885"/>
      <c r="Y51" s="655"/>
    </row>
    <row r="52" spans="1:33" ht="21.95" customHeight="1" x14ac:dyDescent="0.25">
      <c r="A52" s="50"/>
      <c r="B52" s="50"/>
      <c r="C52" s="51"/>
      <c r="D52"/>
      <c r="E52" s="22" t="s">
        <v>1295</v>
      </c>
      <c r="F52" s="2">
        <v>89.35</v>
      </c>
      <c r="G52" s="2">
        <v>89.35</v>
      </c>
      <c r="H52">
        <v>0</v>
      </c>
      <c r="I52" s="2">
        <v>0</v>
      </c>
      <c r="J52" s="2">
        <v>0</v>
      </c>
      <c r="K52" s="2">
        <v>74.930000000000291</v>
      </c>
      <c r="L52" s="132">
        <v>0</v>
      </c>
      <c r="M52" s="2">
        <v>74.930000000000291</v>
      </c>
      <c r="N52">
        <v>0</v>
      </c>
      <c r="O52" t="s">
        <v>1354</v>
      </c>
      <c r="P52" s="132">
        <v>2.0145495243424735E-2</v>
      </c>
      <c r="Q52" s="132">
        <v>-6.9999999999999999E-4</v>
      </c>
      <c r="T52" s="48"/>
      <c r="V52" s="2"/>
      <c r="W52" s="885"/>
      <c r="X52" s="885"/>
      <c r="Y52" s="655"/>
    </row>
    <row r="53" spans="1:33" ht="21.95" customHeight="1" x14ac:dyDescent="0.25">
      <c r="A53" s="50"/>
      <c r="B53" s="50"/>
      <c r="C53" s="51"/>
      <c r="D53"/>
      <c r="E53" s="22" t="s">
        <v>1321</v>
      </c>
      <c r="F53" s="2">
        <v>133.75</v>
      </c>
      <c r="G53" s="2">
        <v>133.75</v>
      </c>
      <c r="H53">
        <v>0</v>
      </c>
      <c r="I53" s="2">
        <v>0</v>
      </c>
      <c r="J53" s="2">
        <v>0</v>
      </c>
      <c r="K53" s="2">
        <v>94.199999999999818</v>
      </c>
      <c r="L53" s="132">
        <v>0</v>
      </c>
      <c r="M53" s="2">
        <v>94.199999999999818</v>
      </c>
      <c r="N53">
        <v>0</v>
      </c>
      <c r="O53" t="s">
        <v>1339</v>
      </c>
      <c r="P53" s="132">
        <v>6.5794392523364489E-3</v>
      </c>
      <c r="Q53" s="132">
        <v>3.9100000000000003E-2</v>
      </c>
      <c r="R53" s="2">
        <v>30.39772727272727</v>
      </c>
      <c r="W53" s="885"/>
      <c r="X53" s="885"/>
      <c r="Y53" s="655"/>
      <c r="AC53"/>
      <c r="AD53"/>
      <c r="AE53"/>
      <c r="AF53"/>
      <c r="AG53"/>
    </row>
    <row r="54" spans="1:33" ht="21.95" customHeight="1" x14ac:dyDescent="0.25">
      <c r="A54" s="50"/>
      <c r="B54" s="50"/>
      <c r="C54" s="51"/>
      <c r="D54"/>
      <c r="E54" s="22" t="s">
        <v>46</v>
      </c>
      <c r="F54" s="2">
        <v>11.51</v>
      </c>
      <c r="G54" s="2">
        <v>11.51</v>
      </c>
      <c r="H54">
        <v>0</v>
      </c>
      <c r="I54" s="2">
        <v>0</v>
      </c>
      <c r="J54" s="2">
        <v>0</v>
      </c>
      <c r="K54" s="2">
        <v>470.39999999999964</v>
      </c>
      <c r="L54" s="132">
        <v>0</v>
      </c>
      <c r="M54" s="2">
        <v>470.39999999999964</v>
      </c>
      <c r="N54">
        <v>0</v>
      </c>
      <c r="O54" t="s">
        <v>1372</v>
      </c>
      <c r="P54" s="132">
        <v>2.1720243266724587E-2</v>
      </c>
      <c r="Q54" s="132">
        <v>4.7E-2</v>
      </c>
      <c r="R54" s="2">
        <v>8.5259259259259252</v>
      </c>
      <c r="S54" s="29">
        <v>43461</v>
      </c>
      <c r="W54" s="885"/>
      <c r="X54" s="885"/>
      <c r="Y54" s="655"/>
    </row>
    <row r="55" spans="1:33" ht="21.95" customHeight="1" x14ac:dyDescent="0.25">
      <c r="A55" s="150"/>
      <c r="B55" s="50"/>
      <c r="C55" s="51"/>
      <c r="D55"/>
      <c r="E55" s="22" t="s">
        <v>1016</v>
      </c>
      <c r="F55" s="2">
        <v>60.56</v>
      </c>
      <c r="G55" s="2">
        <v>60.56</v>
      </c>
      <c r="H55">
        <v>0</v>
      </c>
      <c r="I55" s="2">
        <v>0</v>
      </c>
      <c r="J55" s="2">
        <v>0</v>
      </c>
      <c r="K55" s="2">
        <v>458.44000000000051</v>
      </c>
      <c r="L55" s="132">
        <v>0</v>
      </c>
      <c r="M55" s="2">
        <v>458.44000000000051</v>
      </c>
      <c r="N55">
        <v>0</v>
      </c>
      <c r="P55" s="132">
        <v>2.4768824306472918E-2</v>
      </c>
      <c r="Q55" s="132">
        <v>4.1999999999999997E-3</v>
      </c>
      <c r="W55" s="885"/>
      <c r="X55" s="885"/>
      <c r="Y55" s="655"/>
      <c r="Z55" s="885"/>
      <c r="AC55"/>
      <c r="AD55"/>
      <c r="AE55"/>
      <c r="AF55"/>
      <c r="AG55"/>
    </row>
    <row r="56" spans="1:33" ht="21.95" customHeight="1" x14ac:dyDescent="0.25">
      <c r="A56" s="50"/>
      <c r="B56" s="50"/>
      <c r="C56" s="51"/>
      <c r="D56"/>
      <c r="E56" s="22" t="s">
        <v>194</v>
      </c>
      <c r="F56" s="2">
        <v>9.16</v>
      </c>
      <c r="G56" s="2">
        <v>9.16</v>
      </c>
      <c r="H56">
        <v>0</v>
      </c>
      <c r="I56" s="2">
        <v>0</v>
      </c>
      <c r="J56" s="2">
        <v>0</v>
      </c>
      <c r="K56" s="2">
        <v>0</v>
      </c>
      <c r="L56" s="132">
        <v>0</v>
      </c>
      <c r="M56" s="2">
        <v>495.20999999999913</v>
      </c>
      <c r="N56">
        <v>0</v>
      </c>
      <c r="P56" s="132">
        <v>5.1499999999999997E-2</v>
      </c>
      <c r="Q56" s="132">
        <v>-2.0500000000000001E-2</v>
      </c>
      <c r="T56" s="48"/>
      <c r="W56" s="885"/>
      <c r="X56" s="885"/>
      <c r="Y56" s="655"/>
    </row>
    <row r="57" spans="1:33" ht="21.95" customHeight="1" x14ac:dyDescent="0.25">
      <c r="A57" s="51"/>
      <c r="B57" s="51"/>
      <c r="C57" s="51"/>
      <c r="D57"/>
      <c r="E57" s="22" t="s">
        <v>264</v>
      </c>
      <c r="F57" s="2">
        <v>131.74</v>
      </c>
      <c r="G57" s="2">
        <v>131.74</v>
      </c>
      <c r="H57">
        <v>0</v>
      </c>
      <c r="I57" s="2">
        <v>0</v>
      </c>
      <c r="J57" s="2">
        <v>0</v>
      </c>
      <c r="K57" s="2">
        <v>765.82999999999993</v>
      </c>
      <c r="L57" s="132">
        <v>0</v>
      </c>
      <c r="M57" s="2">
        <v>920.60999999999967</v>
      </c>
      <c r="N57">
        <v>0</v>
      </c>
      <c r="P57" s="132">
        <v>2.5700000000000001E-2</v>
      </c>
      <c r="Q57" s="132">
        <v>1.49E-2</v>
      </c>
      <c r="R57" s="2">
        <v>16.224137931034484</v>
      </c>
      <c r="W57" s="885"/>
      <c r="X57" s="885"/>
      <c r="Y57" s="655"/>
    </row>
    <row r="58" spans="1:33" ht="21.95" customHeight="1" x14ac:dyDescent="0.25">
      <c r="A58" s="50"/>
      <c r="B58" s="51"/>
      <c r="C58" s="51"/>
      <c r="D58"/>
      <c r="E58" s="22" t="s">
        <v>932</v>
      </c>
      <c r="F58" s="2">
        <v>46.22</v>
      </c>
      <c r="G58" s="2">
        <v>46.22</v>
      </c>
      <c r="H58">
        <v>0</v>
      </c>
      <c r="I58" s="2">
        <v>0</v>
      </c>
      <c r="J58" s="2">
        <v>0</v>
      </c>
      <c r="K58" s="2">
        <v>1966.5599999999977</v>
      </c>
      <c r="L58" s="132">
        <v>0</v>
      </c>
      <c r="M58" s="2">
        <v>1966.5599999999977</v>
      </c>
      <c r="N58">
        <v>0</v>
      </c>
      <c r="O58" t="s">
        <v>1361</v>
      </c>
      <c r="P58" s="132">
        <v>1.6443098225876245E-2</v>
      </c>
      <c r="Q58" s="132">
        <v>1.11E-2</v>
      </c>
      <c r="R58" s="2">
        <v>18.488</v>
      </c>
      <c r="S58" s="29">
        <v>43366</v>
      </c>
      <c r="T58" s="48"/>
      <c r="W58" s="885"/>
      <c r="X58" s="885"/>
      <c r="Y58" s="655"/>
    </row>
    <row r="59" spans="1:33" ht="21.95" customHeight="1" x14ac:dyDescent="0.25">
      <c r="A59" s="50"/>
      <c r="B59" s="50"/>
      <c r="C59" s="51"/>
      <c r="D59"/>
      <c r="E59" s="22" t="s">
        <v>933</v>
      </c>
      <c r="F59" s="2">
        <v>50.79</v>
      </c>
      <c r="G59" s="2">
        <v>50.79</v>
      </c>
      <c r="H59">
        <v>0</v>
      </c>
      <c r="I59" s="2">
        <v>0</v>
      </c>
      <c r="J59" s="2">
        <v>0</v>
      </c>
      <c r="K59" s="2">
        <v>500.88000000000011</v>
      </c>
      <c r="L59" s="132">
        <v>0</v>
      </c>
      <c r="M59" s="2">
        <v>500.88000000000011</v>
      </c>
      <c r="N59">
        <v>0</v>
      </c>
      <c r="P59" s="132">
        <v>1.2600905690096476E-2</v>
      </c>
      <c r="Q59" s="132">
        <v>6.7000000000000002E-3</v>
      </c>
      <c r="R59" s="2">
        <v>6.8821138211382111</v>
      </c>
      <c r="W59" s="885"/>
      <c r="X59" s="885"/>
      <c r="Y59" s="655"/>
    </row>
    <row r="60" spans="1:33" ht="21.95" customHeight="1" x14ac:dyDescent="0.25">
      <c r="A60" s="50"/>
      <c r="B60" s="50"/>
      <c r="C60" s="51"/>
      <c r="D60" s="703"/>
      <c r="E60" s="22" t="s">
        <v>17</v>
      </c>
      <c r="F60" s="2">
        <v>0</v>
      </c>
      <c r="G60" s="2">
        <v>0</v>
      </c>
      <c r="H60">
        <v>0</v>
      </c>
      <c r="I60" s="2">
        <v>0</v>
      </c>
      <c r="J60" s="2">
        <v>0</v>
      </c>
      <c r="K60" s="2">
        <v>-20818.210000000079</v>
      </c>
      <c r="M60" s="2">
        <v>-20818.210000000079</v>
      </c>
      <c r="N60">
        <v>0</v>
      </c>
      <c r="P60" s="132">
        <v>0</v>
      </c>
      <c r="Q60" s="132">
        <v>0</v>
      </c>
      <c r="T60" s="48"/>
      <c r="V60" s="2"/>
      <c r="W60" s="885"/>
      <c r="X60" s="885"/>
      <c r="Y60" s="655"/>
    </row>
    <row r="61" spans="1:33" ht="21.95" customHeight="1" x14ac:dyDescent="0.25">
      <c r="A61" s="50"/>
      <c r="B61" s="50"/>
      <c r="C61" s="51"/>
      <c r="D61"/>
      <c r="E61" s="22" t="s">
        <v>892</v>
      </c>
      <c r="F61" s="2">
        <v>269.36</v>
      </c>
      <c r="G61" s="2">
        <v>269.36</v>
      </c>
      <c r="H61">
        <v>0</v>
      </c>
      <c r="I61" s="2">
        <v>0</v>
      </c>
      <c r="J61" s="2">
        <v>0</v>
      </c>
      <c r="K61" s="2">
        <v>423.00000000000364</v>
      </c>
      <c r="L61" s="132">
        <v>0</v>
      </c>
      <c r="M61" s="2">
        <v>423.00000000000364</v>
      </c>
      <c r="N61">
        <v>0</v>
      </c>
      <c r="P61" s="132">
        <v>1.9900000000000001E-2</v>
      </c>
      <c r="Q61" s="132">
        <v>1.18E-2</v>
      </c>
      <c r="R61" s="2">
        <v>16.34</v>
      </c>
      <c r="T61" s="48"/>
      <c r="W61" s="885"/>
      <c r="X61" s="885"/>
      <c r="Y61" s="655"/>
    </row>
    <row r="62" spans="1:33" ht="21.95" customHeight="1" x14ac:dyDescent="0.25">
      <c r="A62" s="50"/>
      <c r="B62" s="50"/>
      <c r="C62" s="51"/>
      <c r="D62"/>
      <c r="E62" s="22" t="s">
        <v>300</v>
      </c>
      <c r="F62" s="2">
        <v>219.7</v>
      </c>
      <c r="G62" s="2">
        <v>219.7</v>
      </c>
      <c r="H62">
        <v>0</v>
      </c>
      <c r="I62" s="2">
        <v>0</v>
      </c>
      <c r="J62" s="2">
        <v>0</v>
      </c>
      <c r="K62" s="2">
        <v>0</v>
      </c>
      <c r="L62" s="132">
        <v>0</v>
      </c>
      <c r="M62" s="2">
        <v>720.56000000000131</v>
      </c>
      <c r="N62">
        <v>0</v>
      </c>
      <c r="P62" s="132">
        <v>0</v>
      </c>
      <c r="Q62" s="132">
        <v>1.83E-2</v>
      </c>
      <c r="W62" s="885"/>
      <c r="X62" s="885"/>
      <c r="Y62" s="655"/>
      <c r="Z62" s="885"/>
    </row>
    <row r="63" spans="1:33" ht="21.95" customHeight="1" x14ac:dyDescent="0.25">
      <c r="A63" s="50"/>
      <c r="B63" s="51"/>
      <c r="C63" s="51"/>
      <c r="D63"/>
      <c r="E63" s="22" t="s">
        <v>668</v>
      </c>
      <c r="F63" s="2">
        <v>55.19</v>
      </c>
      <c r="G63" s="2">
        <v>55.19</v>
      </c>
      <c r="H63">
        <v>0</v>
      </c>
      <c r="I63" s="2">
        <v>0</v>
      </c>
      <c r="J63" s="2">
        <v>0</v>
      </c>
      <c r="K63" s="2">
        <v>0</v>
      </c>
      <c r="L63" s="132">
        <v>0</v>
      </c>
      <c r="M63" s="2">
        <v>329.55999999999949</v>
      </c>
      <c r="N63">
        <v>0</v>
      </c>
      <c r="P63" s="132">
        <v>1.78E-2</v>
      </c>
      <c r="Q63" s="132">
        <v>2.1499999999999998E-2</v>
      </c>
      <c r="W63" s="885"/>
      <c r="X63" s="885"/>
      <c r="Y63" s="655"/>
    </row>
    <row r="64" spans="1:33" ht="21.95" customHeight="1" x14ac:dyDescent="0.25">
      <c r="A64" s="50"/>
      <c r="B64" s="50"/>
      <c r="C64" s="51"/>
      <c r="D64"/>
      <c r="E64" s="22" t="s">
        <v>920</v>
      </c>
      <c r="F64" s="2">
        <v>40.28</v>
      </c>
      <c r="G64" s="2">
        <v>40.28</v>
      </c>
      <c r="H64">
        <v>0</v>
      </c>
      <c r="I64" s="2">
        <v>0</v>
      </c>
      <c r="J64" s="2">
        <v>0</v>
      </c>
      <c r="K64" s="2">
        <v>2227.6699999999946</v>
      </c>
      <c r="L64" s="132">
        <v>0</v>
      </c>
      <c r="M64" s="2">
        <v>2227.6699999999946</v>
      </c>
      <c r="N64">
        <v>0</v>
      </c>
      <c r="O64" t="s">
        <v>1251</v>
      </c>
      <c r="P64" s="132">
        <v>3.4260178748758682E-2</v>
      </c>
      <c r="Q64" s="132">
        <v>1.7600000000000001E-2</v>
      </c>
      <c r="R64" s="2">
        <v>9.1545454545454543</v>
      </c>
      <c r="S64" s="29">
        <v>43314</v>
      </c>
      <c r="W64" s="885"/>
      <c r="X64" s="885"/>
      <c r="Y64" s="655"/>
      <c r="Z64" s="885"/>
    </row>
    <row r="65" spans="1:33" ht="21.95" customHeight="1" x14ac:dyDescent="0.25">
      <c r="A65" s="51"/>
      <c r="B65" s="51"/>
      <c r="C65" s="51"/>
      <c r="D65"/>
      <c r="E65" s="22" t="s">
        <v>55</v>
      </c>
      <c r="F65" s="2">
        <v>65.73</v>
      </c>
      <c r="G65" s="2">
        <v>65.73</v>
      </c>
      <c r="H65">
        <v>0</v>
      </c>
      <c r="I65" s="2">
        <v>0</v>
      </c>
      <c r="J65" s="2">
        <v>0</v>
      </c>
      <c r="K65" s="2">
        <v>113.94999999999982</v>
      </c>
      <c r="L65" s="132">
        <v>0</v>
      </c>
      <c r="M65" s="2">
        <v>924.07999999998992</v>
      </c>
      <c r="N65">
        <v>0</v>
      </c>
      <c r="O65" t="s">
        <v>1169</v>
      </c>
      <c r="P65" s="132">
        <v>3.1644606724478927E-2</v>
      </c>
      <c r="Q65" s="132">
        <v>1.0800000000000001E-2</v>
      </c>
      <c r="R65" s="2">
        <v>10.174922600619196</v>
      </c>
      <c r="T65" s="48"/>
      <c r="W65" s="885"/>
      <c r="X65" s="885"/>
      <c r="Y65" s="655"/>
      <c r="Z65" s="885"/>
    </row>
    <row r="66" spans="1:33" ht="21.95" customHeight="1" x14ac:dyDescent="0.25">
      <c r="A66" s="51"/>
      <c r="B66" s="51"/>
      <c r="C66" s="51"/>
      <c r="D66" s="703"/>
      <c r="E66" s="22" t="s">
        <v>824</v>
      </c>
      <c r="F66" s="2">
        <v>118.08</v>
      </c>
      <c r="G66" s="2">
        <v>118.08</v>
      </c>
      <c r="H66">
        <v>0</v>
      </c>
      <c r="I66" s="2">
        <v>0</v>
      </c>
      <c r="J66" s="2">
        <v>0</v>
      </c>
      <c r="K66" s="2">
        <v>1468.9799999999996</v>
      </c>
      <c r="L66" s="132">
        <v>0</v>
      </c>
      <c r="M66" s="2">
        <v>1468.9799999999996</v>
      </c>
      <c r="N66">
        <v>0</v>
      </c>
      <c r="O66" t="s">
        <v>1370</v>
      </c>
      <c r="P66" s="132">
        <v>1.9308943089430892E-2</v>
      </c>
      <c r="Q66" s="132">
        <v>2.5100000000000001E-2</v>
      </c>
      <c r="R66" s="2">
        <v>24.806722689075631</v>
      </c>
      <c r="W66" s="885"/>
      <c r="X66" s="885"/>
      <c r="Y66" s="655"/>
    </row>
    <row r="67" spans="1:33" ht="21.95" customHeight="1" x14ac:dyDescent="0.25">
      <c r="A67" s="50"/>
      <c r="B67" s="50"/>
      <c r="C67" s="51"/>
      <c r="D67"/>
      <c r="E67" s="22" t="s">
        <v>757</v>
      </c>
      <c r="F67" s="2">
        <v>9.34</v>
      </c>
      <c r="G67" s="2">
        <v>9.34</v>
      </c>
      <c r="H67">
        <v>0</v>
      </c>
      <c r="I67" s="2">
        <v>0</v>
      </c>
      <c r="J67" s="2">
        <v>0</v>
      </c>
      <c r="K67" s="2">
        <v>-358.91000000000349</v>
      </c>
      <c r="L67" s="132">
        <v>0</v>
      </c>
      <c r="M67" s="2">
        <v>-358.91000000000349</v>
      </c>
      <c r="N67">
        <v>0</v>
      </c>
      <c r="P67" s="132">
        <v>1.7130620985010708E-2</v>
      </c>
      <c r="Q67" s="132">
        <v>6.2E-2</v>
      </c>
      <c r="R67" s="2">
        <v>9.8315789473684205</v>
      </c>
      <c r="S67" s="29">
        <v>43337</v>
      </c>
      <c r="W67" s="885"/>
      <c r="X67" s="885"/>
      <c r="Y67" s="655"/>
    </row>
    <row r="68" spans="1:33" ht="21.95" customHeight="1" x14ac:dyDescent="0.25">
      <c r="A68" s="58"/>
      <c r="B68" s="59"/>
      <c r="C68" s="58"/>
      <c r="D68"/>
      <c r="E68" s="22" t="s">
        <v>1326</v>
      </c>
      <c r="F68" s="2">
        <v>155.31</v>
      </c>
      <c r="G68" s="2">
        <v>155.31</v>
      </c>
      <c r="H68">
        <v>0</v>
      </c>
      <c r="I68" s="2">
        <v>0</v>
      </c>
      <c r="J68" s="2">
        <v>0</v>
      </c>
      <c r="K68" s="2">
        <v>186.67000000000007</v>
      </c>
      <c r="L68" s="132">
        <v>0</v>
      </c>
      <c r="M68" s="2">
        <v>444.12000000000035</v>
      </c>
      <c r="N68">
        <v>0</v>
      </c>
      <c r="P68" s="132">
        <v>7.4380271714635246E-3</v>
      </c>
      <c r="Q68" s="132">
        <v>-1.26E-2</v>
      </c>
      <c r="W68" s="885"/>
      <c r="X68" s="885"/>
      <c r="Y68" s="655"/>
      <c r="Z68" s="885"/>
    </row>
    <row r="69" spans="1:33" ht="21.95" customHeight="1" x14ac:dyDescent="0.25">
      <c r="A69" s="50"/>
      <c r="B69" s="50"/>
      <c r="C69" s="51"/>
      <c r="D69"/>
      <c r="E69" s="22" t="s">
        <v>896</v>
      </c>
      <c r="F69" s="2">
        <v>30.8</v>
      </c>
      <c r="G69" s="2">
        <v>30.8</v>
      </c>
      <c r="H69">
        <v>0</v>
      </c>
      <c r="I69" s="2">
        <v>0</v>
      </c>
      <c r="J69" s="2">
        <v>0</v>
      </c>
      <c r="K69" s="2">
        <v>284.59000000000015</v>
      </c>
      <c r="L69" s="132">
        <v>0</v>
      </c>
      <c r="M69" s="2">
        <v>1368.8499999999985</v>
      </c>
      <c r="N69">
        <v>0</v>
      </c>
      <c r="P69" s="132">
        <v>8.5714285714285715E-2</v>
      </c>
      <c r="Q69" s="132">
        <v>-8.0000000000000002E-3</v>
      </c>
      <c r="T69" s="279"/>
      <c r="W69" s="885"/>
      <c r="X69" s="885"/>
      <c r="Y69" s="655"/>
      <c r="Z69" s="885"/>
    </row>
    <row r="70" spans="1:33" ht="21.95" customHeight="1" x14ac:dyDescent="0.25">
      <c r="A70" s="50"/>
      <c r="B70" s="50"/>
      <c r="C70" s="51"/>
      <c r="D70"/>
      <c r="E70" s="22" t="s">
        <v>193</v>
      </c>
      <c r="F70" s="2">
        <v>25.72</v>
      </c>
      <c r="G70" s="2">
        <v>25.72</v>
      </c>
      <c r="H70">
        <v>0</v>
      </c>
      <c r="I70" s="2">
        <v>0</v>
      </c>
      <c r="J70" s="2">
        <v>0</v>
      </c>
      <c r="K70" s="2">
        <v>0</v>
      </c>
      <c r="L70" s="132">
        <v>0</v>
      </c>
      <c r="M70" s="2">
        <v>7328.5800000000963</v>
      </c>
      <c r="N70">
        <v>0</v>
      </c>
      <c r="P70" s="132">
        <v>2.1772939346811824E-2</v>
      </c>
      <c r="Q70" s="132">
        <v>7.2700000000000001E-2</v>
      </c>
      <c r="R70" s="2">
        <v>12.395180722891565</v>
      </c>
      <c r="S70" s="29">
        <v>43358</v>
      </c>
      <c r="T70" s="48"/>
      <c r="W70" s="885"/>
      <c r="X70" s="885"/>
      <c r="Y70" s="655"/>
    </row>
    <row r="71" spans="1:33" ht="21.95" customHeight="1" x14ac:dyDescent="0.25">
      <c r="A71" s="50"/>
      <c r="B71" s="50"/>
      <c r="C71" s="50"/>
      <c r="D71"/>
      <c r="E71" s="22" t="s">
        <v>919</v>
      </c>
      <c r="F71" s="2">
        <v>266.85000000000002</v>
      </c>
      <c r="G71" s="2">
        <v>266.85000000000002</v>
      </c>
      <c r="H71">
        <v>0</v>
      </c>
      <c r="I71" s="2">
        <v>0</v>
      </c>
      <c r="J71" s="2">
        <v>0</v>
      </c>
      <c r="K71" s="2">
        <v>725.41999999999462</v>
      </c>
      <c r="L71" s="132">
        <v>0</v>
      </c>
      <c r="M71" s="2">
        <v>725.41999999999462</v>
      </c>
      <c r="N71">
        <v>0</v>
      </c>
      <c r="O71" t="s">
        <v>1369</v>
      </c>
      <c r="P71" s="132">
        <v>7.1950534007869582E-3</v>
      </c>
      <c r="Q71" s="132">
        <v>1.12E-2</v>
      </c>
      <c r="R71" s="2">
        <v>30.957076566125295</v>
      </c>
      <c r="S71" s="29">
        <v>43426</v>
      </c>
      <c r="T71" s="48"/>
      <c r="W71" s="885"/>
      <c r="X71" s="885"/>
      <c r="Y71" s="655"/>
      <c r="Z71" s="885"/>
    </row>
    <row r="72" spans="1:33" ht="21.95" customHeight="1" x14ac:dyDescent="0.25">
      <c r="A72" s="51"/>
      <c r="B72" s="150"/>
      <c r="C72" s="270"/>
      <c r="D72"/>
      <c r="E72" s="22" t="s">
        <v>897</v>
      </c>
      <c r="F72" s="2">
        <v>92.5</v>
      </c>
      <c r="G72" s="2">
        <v>92.5</v>
      </c>
      <c r="H72">
        <v>0</v>
      </c>
      <c r="I72" s="2">
        <v>0</v>
      </c>
      <c r="J72" s="2">
        <v>0</v>
      </c>
      <c r="K72" s="2">
        <v>870.23999999999796</v>
      </c>
      <c r="L72" s="132">
        <v>0</v>
      </c>
      <c r="M72" s="2">
        <v>870.23999999999796</v>
      </c>
      <c r="N72">
        <v>0</v>
      </c>
      <c r="P72" s="132">
        <v>1.0378378378378378E-2</v>
      </c>
      <c r="Q72" s="132">
        <v>1.18E-2</v>
      </c>
      <c r="R72" s="2">
        <v>26.056338028169016</v>
      </c>
      <c r="W72" s="885"/>
      <c r="X72" s="885"/>
      <c r="Y72" s="655"/>
      <c r="AC72"/>
      <c r="AD72"/>
      <c r="AE72"/>
      <c r="AF72"/>
      <c r="AG72"/>
    </row>
    <row r="73" spans="1:33" ht="21.95" customHeight="1" x14ac:dyDescent="0.25">
      <c r="A73" s="50"/>
      <c r="B73" s="50"/>
      <c r="C73" s="51"/>
      <c r="D73"/>
      <c r="E73" s="22" t="s">
        <v>192</v>
      </c>
      <c r="F73" s="2">
        <v>87.69</v>
      </c>
      <c r="G73" s="2">
        <v>87.69</v>
      </c>
      <c r="H73">
        <v>0</v>
      </c>
      <c r="I73" s="2">
        <v>0</v>
      </c>
      <c r="J73" s="2">
        <v>0</v>
      </c>
      <c r="K73" s="2">
        <v>0</v>
      </c>
      <c r="L73" s="132">
        <v>0</v>
      </c>
      <c r="M73" s="2">
        <v>785.90999999999985</v>
      </c>
      <c r="N73">
        <v>0</v>
      </c>
      <c r="P73" s="132">
        <v>1.29E-2</v>
      </c>
      <c r="Q73" s="132">
        <v>1.12E-2</v>
      </c>
      <c r="W73" s="885"/>
      <c r="X73" s="885"/>
      <c r="Y73" s="655"/>
    </row>
    <row r="74" spans="1:33" ht="21.95" customHeight="1" x14ac:dyDescent="0.25">
      <c r="A74" s="50"/>
      <c r="B74" s="50"/>
      <c r="C74" s="51"/>
      <c r="D74"/>
      <c r="E74" s="22" t="s">
        <v>1328</v>
      </c>
      <c r="F74" s="2">
        <v>43.42</v>
      </c>
      <c r="G74" s="2">
        <v>43.42</v>
      </c>
      <c r="H74">
        <v>0</v>
      </c>
      <c r="I74" s="2">
        <v>0</v>
      </c>
      <c r="J74" s="2">
        <v>0</v>
      </c>
      <c r="K74" s="2">
        <v>557.90999999999985</v>
      </c>
      <c r="L74" s="132">
        <v>0</v>
      </c>
      <c r="M74" s="2">
        <v>905.33999999999878</v>
      </c>
      <c r="N74">
        <v>0</v>
      </c>
      <c r="P74" s="132">
        <v>2.660525103638876E-2</v>
      </c>
      <c r="Q74" s="132">
        <v>-1.61E-2</v>
      </c>
      <c r="W74" s="885"/>
      <c r="X74" s="885"/>
      <c r="Y74" s="655"/>
    </row>
    <row r="75" spans="1:33" ht="21.95" customHeight="1" x14ac:dyDescent="0.25">
      <c r="A75" s="50"/>
      <c r="B75" s="50"/>
      <c r="C75" s="51"/>
      <c r="D75"/>
      <c r="E75" s="22" t="s">
        <v>22</v>
      </c>
      <c r="F75" s="2">
        <v>65.510000000000005</v>
      </c>
      <c r="G75" s="2">
        <v>65.510000000000005</v>
      </c>
      <c r="H75">
        <v>0</v>
      </c>
      <c r="I75" s="2">
        <v>0</v>
      </c>
      <c r="J75" s="2">
        <v>0</v>
      </c>
      <c r="K75" s="2">
        <v>0</v>
      </c>
      <c r="L75" s="132">
        <v>0</v>
      </c>
      <c r="M75" s="2">
        <v>3178.8000000000466</v>
      </c>
      <c r="N75">
        <v>0</v>
      </c>
      <c r="P75" s="132">
        <v>2.07E-2</v>
      </c>
      <c r="Q75" s="132">
        <v>3.0000000000000001E-3</v>
      </c>
      <c r="T75" s="48"/>
      <c r="W75" s="655"/>
      <c r="X75" s="885"/>
      <c r="Y75" s="655"/>
    </row>
    <row r="76" spans="1:33" ht="21.95" customHeight="1" x14ac:dyDescent="0.25">
      <c r="A76" s="50"/>
      <c r="B76" s="50"/>
      <c r="C76" s="51"/>
      <c r="D76"/>
      <c r="E76" s="22" t="s">
        <v>36</v>
      </c>
      <c r="F76" s="2">
        <v>54.48</v>
      </c>
      <c r="G76" s="2">
        <v>54.48</v>
      </c>
      <c r="H76">
        <v>0</v>
      </c>
      <c r="I76" s="2">
        <v>0</v>
      </c>
      <c r="J76" s="2">
        <v>0</v>
      </c>
      <c r="K76" s="2">
        <v>0</v>
      </c>
      <c r="L76" s="132">
        <v>0</v>
      </c>
      <c r="M76" s="2">
        <v>117.73999999999978</v>
      </c>
      <c r="N76">
        <v>0</v>
      </c>
      <c r="P76" s="132">
        <v>0</v>
      </c>
      <c r="Q76" s="132">
        <v>-6.7999999999999996E-3</v>
      </c>
      <c r="W76" s="885"/>
      <c r="X76" s="885"/>
      <c r="Y76" s="655"/>
    </row>
    <row r="77" spans="1:33" ht="21.95" customHeight="1" x14ac:dyDescent="0.25">
      <c r="A77" s="50"/>
      <c r="B77" s="50"/>
      <c r="C77" s="50"/>
      <c r="D77"/>
      <c r="E77" s="22" t="s">
        <v>200</v>
      </c>
      <c r="F77" s="2">
        <v>20.86</v>
      </c>
      <c r="G77" s="2">
        <v>20.86</v>
      </c>
      <c r="H77">
        <v>0</v>
      </c>
      <c r="I77" s="2">
        <v>0</v>
      </c>
      <c r="J77" s="2">
        <v>0</v>
      </c>
      <c r="K77" s="2">
        <v>0</v>
      </c>
      <c r="L77" s="132">
        <v>0</v>
      </c>
      <c r="M77" s="2">
        <v>555.54</v>
      </c>
      <c r="N77">
        <v>0</v>
      </c>
      <c r="P77" s="132">
        <v>0</v>
      </c>
      <c r="Q77" s="132">
        <v>4.7999999999999996E-3</v>
      </c>
      <c r="T77" s="48"/>
      <c r="W77" s="885"/>
      <c r="X77" s="885"/>
      <c r="Y77" s="655"/>
    </row>
    <row r="78" spans="1:33" ht="21.95" customHeight="1" x14ac:dyDescent="0.25">
      <c r="A78" s="50"/>
      <c r="B78" s="50"/>
      <c r="C78" s="51"/>
      <c r="D78"/>
      <c r="E78" s="22" t="s">
        <v>219</v>
      </c>
      <c r="F78" s="2">
        <v>54.08</v>
      </c>
      <c r="G78" s="2">
        <v>54.08</v>
      </c>
      <c r="H78">
        <v>0</v>
      </c>
      <c r="I78" s="2">
        <v>0</v>
      </c>
      <c r="J78" s="2">
        <v>0</v>
      </c>
      <c r="K78" s="2">
        <v>0</v>
      </c>
      <c r="L78" s="132">
        <v>0</v>
      </c>
      <c r="M78" s="2">
        <v>257.64999999999964</v>
      </c>
      <c r="N78">
        <v>0</v>
      </c>
      <c r="P78" s="132">
        <v>0</v>
      </c>
      <c r="Q78" s="132">
        <v>4.4999999999999997E-3</v>
      </c>
      <c r="W78" s="885"/>
      <c r="X78" s="885"/>
      <c r="Y78" s="655"/>
    </row>
    <row r="79" spans="1:33" ht="21.95" customHeight="1" x14ac:dyDescent="0.25">
      <c r="A79" s="50"/>
      <c r="B79" s="51"/>
      <c r="C79" s="51"/>
      <c r="D79"/>
      <c r="E79" s="22" t="s">
        <v>34</v>
      </c>
      <c r="F79" s="2">
        <v>49.6</v>
      </c>
      <c r="G79" s="2">
        <v>49.6</v>
      </c>
      <c r="H79">
        <v>0</v>
      </c>
      <c r="I79" s="2">
        <v>0</v>
      </c>
      <c r="J79" s="2">
        <v>0</v>
      </c>
      <c r="K79" s="2">
        <v>0</v>
      </c>
      <c r="L79" s="132">
        <v>0</v>
      </c>
      <c r="M79" s="2">
        <v>21137.586999999941</v>
      </c>
      <c r="N79">
        <v>0</v>
      </c>
      <c r="P79" s="132">
        <v>0</v>
      </c>
      <c r="Q79" s="132">
        <v>5.1000000000000004E-3</v>
      </c>
      <c r="T79" s="48"/>
      <c r="W79" s="885"/>
      <c r="X79" s="885"/>
      <c r="Y79" s="655"/>
    </row>
    <row r="80" spans="1:33" ht="21.95" customHeight="1" x14ac:dyDescent="0.25">
      <c r="A80" s="50"/>
      <c r="B80" s="50"/>
      <c r="C80" s="50"/>
      <c r="D80"/>
      <c r="E80" s="22" t="s">
        <v>171</v>
      </c>
      <c r="F80" s="2">
        <v>41.07</v>
      </c>
      <c r="G80" s="2">
        <v>41.07</v>
      </c>
      <c r="H80">
        <v>0</v>
      </c>
      <c r="I80" s="2">
        <v>0</v>
      </c>
      <c r="J80" s="2">
        <v>0</v>
      </c>
      <c r="K80" s="2">
        <v>0</v>
      </c>
      <c r="L80" s="132">
        <v>0</v>
      </c>
      <c r="M80" s="2">
        <v>119.92000000000053</v>
      </c>
      <c r="N80">
        <v>0</v>
      </c>
      <c r="P80" s="132">
        <v>3.6400000000000002E-2</v>
      </c>
      <c r="Q80" s="132">
        <v>1.38E-2</v>
      </c>
      <c r="T80" s="48"/>
      <c r="W80" s="885"/>
      <c r="X80" s="885"/>
      <c r="Y80" s="885"/>
      <c r="AC80"/>
      <c r="AD80"/>
      <c r="AE80"/>
      <c r="AF80"/>
      <c r="AG80"/>
    </row>
    <row r="81" spans="1:26" ht="21.95" customHeight="1" x14ac:dyDescent="0.25">
      <c r="A81" s="50"/>
      <c r="B81" s="50"/>
      <c r="C81" s="51"/>
      <c r="D81"/>
      <c r="E81" s="22" t="s">
        <v>27</v>
      </c>
      <c r="F81" s="2">
        <v>50.9</v>
      </c>
      <c r="G81" s="2">
        <v>50.9</v>
      </c>
      <c r="H81">
        <v>0</v>
      </c>
      <c r="I81" s="2">
        <v>0</v>
      </c>
      <c r="J81" s="2">
        <v>0</v>
      </c>
      <c r="K81" s="2">
        <v>0</v>
      </c>
      <c r="L81" s="132">
        <v>0</v>
      </c>
      <c r="M81" s="2">
        <v>1407.5400000000009</v>
      </c>
      <c r="N81">
        <v>0</v>
      </c>
      <c r="P81" s="132">
        <v>3.0200000000000001E-2</v>
      </c>
      <c r="Q81" s="132">
        <v>3.8999999999999998E-3</v>
      </c>
      <c r="W81" s="655"/>
      <c r="X81" s="885"/>
      <c r="Y81" s="655"/>
    </row>
    <row r="82" spans="1:26" ht="21.95" customHeight="1" x14ac:dyDescent="0.25">
      <c r="A82" s="50"/>
      <c r="B82" s="51"/>
      <c r="C82" s="51"/>
      <c r="D82"/>
      <c r="E82" s="22" t="s">
        <v>42</v>
      </c>
      <c r="F82" s="2">
        <v>166.05</v>
      </c>
      <c r="G82" s="2">
        <v>166.05</v>
      </c>
      <c r="H82">
        <v>0</v>
      </c>
      <c r="I82" s="2">
        <v>0</v>
      </c>
      <c r="J82" s="2">
        <v>0</v>
      </c>
      <c r="K82" s="2">
        <v>0</v>
      </c>
      <c r="L82" s="132">
        <v>0</v>
      </c>
      <c r="M82" s="2">
        <v>128.08999999999833</v>
      </c>
      <c r="N82">
        <v>0</v>
      </c>
      <c r="P82" s="132">
        <v>2.18E-2</v>
      </c>
      <c r="Q82" s="132">
        <v>1.0500000000000001E-2</v>
      </c>
      <c r="T82" s="48"/>
      <c r="W82" s="885"/>
      <c r="X82" s="885"/>
      <c r="Y82" s="655"/>
    </row>
    <row r="83" spans="1:26" ht="21.95" customHeight="1" x14ac:dyDescent="0.25">
      <c r="A83" s="50"/>
      <c r="B83" s="50"/>
      <c r="C83" s="51"/>
      <c r="D83"/>
      <c r="E83" s="22" t="s">
        <v>262</v>
      </c>
      <c r="F83" s="2">
        <v>53.51</v>
      </c>
      <c r="G83" s="2">
        <v>53.51</v>
      </c>
      <c r="H83">
        <v>0</v>
      </c>
      <c r="I83" s="2">
        <v>0</v>
      </c>
      <c r="J83" s="2">
        <v>0</v>
      </c>
      <c r="K83" s="2">
        <v>0</v>
      </c>
      <c r="L83" s="132">
        <v>0</v>
      </c>
      <c r="M83" s="2">
        <v>427.92000000000007</v>
      </c>
      <c r="N83">
        <v>0</v>
      </c>
      <c r="P83" s="132">
        <v>0</v>
      </c>
      <c r="Q83" s="132">
        <v>9.2999999999999992E-3</v>
      </c>
      <c r="T83" s="48"/>
      <c r="W83" s="885"/>
      <c r="X83" s="885"/>
      <c r="Y83" s="655"/>
    </row>
    <row r="84" spans="1:26" ht="21.95" customHeight="1" x14ac:dyDescent="0.25">
      <c r="A84" s="50"/>
      <c r="B84" s="50"/>
      <c r="C84" s="51"/>
      <c r="D84"/>
      <c r="E84" s="22" t="s">
        <v>169</v>
      </c>
      <c r="F84" s="2">
        <v>79.84</v>
      </c>
      <c r="G84" s="2">
        <v>79.84</v>
      </c>
      <c r="H84">
        <v>0</v>
      </c>
      <c r="I84" s="2">
        <v>0</v>
      </c>
      <c r="J84" s="2">
        <v>0</v>
      </c>
      <c r="K84" s="2">
        <v>0</v>
      </c>
      <c r="L84" s="132">
        <v>0</v>
      </c>
      <c r="M84" s="2">
        <v>1368.9000000000015</v>
      </c>
      <c r="N84">
        <v>0</v>
      </c>
      <c r="P84" s="132">
        <v>1.14E-2</v>
      </c>
      <c r="Q84" s="132">
        <v>-3.0000000000000001E-3</v>
      </c>
      <c r="T84" s="48"/>
      <c r="W84" s="885"/>
      <c r="X84" s="885"/>
      <c r="Y84" s="655"/>
    </row>
    <row r="85" spans="1:26" ht="21.95" customHeight="1" x14ac:dyDescent="0.25">
      <c r="A85" s="50"/>
      <c r="B85" s="50"/>
      <c r="C85" s="51"/>
      <c r="D85"/>
      <c r="E85" s="22" t="s">
        <v>8</v>
      </c>
      <c r="F85" s="2">
        <v>89.35</v>
      </c>
      <c r="G85" s="2">
        <v>89.35</v>
      </c>
      <c r="H85">
        <v>0</v>
      </c>
      <c r="I85" s="2">
        <v>0</v>
      </c>
      <c r="J85" s="2">
        <v>0</v>
      </c>
      <c r="K85" s="2">
        <v>0</v>
      </c>
      <c r="L85" s="132">
        <v>0</v>
      </c>
      <c r="M85" s="2">
        <v>121.94999999999982</v>
      </c>
      <c r="N85">
        <v>0</v>
      </c>
      <c r="P85" s="132">
        <v>1.67E-2</v>
      </c>
      <c r="Q85" s="132">
        <v>7.1999999999999998E-3</v>
      </c>
      <c r="W85" s="885"/>
      <c r="X85" s="885"/>
      <c r="Y85" s="655"/>
    </row>
    <row r="86" spans="1:26" ht="21.95" customHeight="1" x14ac:dyDescent="0.25">
      <c r="A86" s="50"/>
      <c r="B86" s="50"/>
      <c r="C86" s="51"/>
      <c r="D86"/>
      <c r="E86" s="22" t="s">
        <v>218</v>
      </c>
      <c r="F86" s="2">
        <v>49.91</v>
      </c>
      <c r="G86" s="2">
        <v>49.91</v>
      </c>
      <c r="H86">
        <v>0</v>
      </c>
      <c r="I86" s="2">
        <v>0</v>
      </c>
      <c r="J86" s="2">
        <v>0</v>
      </c>
      <c r="K86" s="2">
        <v>0</v>
      </c>
      <c r="L86" s="132">
        <v>0</v>
      </c>
      <c r="M86" s="2">
        <v>4376.9599999999991</v>
      </c>
      <c r="N86">
        <v>0</v>
      </c>
      <c r="O86" t="s">
        <v>1170</v>
      </c>
      <c r="P86" s="132">
        <v>4.0899999999999999E-2</v>
      </c>
      <c r="Q86" s="132">
        <v>2.69E-2</v>
      </c>
      <c r="W86" s="885"/>
      <c r="X86" s="885"/>
      <c r="Y86" s="655"/>
    </row>
    <row r="87" spans="1:26" ht="21.95" customHeight="1" x14ac:dyDescent="0.25">
      <c r="A87" s="50"/>
      <c r="B87" s="51"/>
      <c r="C87" s="51"/>
      <c r="D87"/>
      <c r="E87" s="22" t="s">
        <v>332</v>
      </c>
      <c r="F87" s="2">
        <v>108.78</v>
      </c>
      <c r="G87" s="2">
        <v>108.78</v>
      </c>
      <c r="H87">
        <v>0</v>
      </c>
      <c r="I87" s="2">
        <v>0</v>
      </c>
      <c r="J87" s="2">
        <v>0</v>
      </c>
      <c r="K87" s="2">
        <v>129.92000000000007</v>
      </c>
      <c r="L87" s="132">
        <v>0</v>
      </c>
      <c r="M87" s="2">
        <v>2190.3500000000004</v>
      </c>
      <c r="N87">
        <v>0</v>
      </c>
      <c r="P87" s="132">
        <v>4.3499999999999997E-2</v>
      </c>
      <c r="Q87" s="132">
        <v>1.61E-2</v>
      </c>
      <c r="R87" s="2">
        <v>20.72</v>
      </c>
      <c r="T87" s="48"/>
      <c r="W87" s="885"/>
      <c r="X87" s="885"/>
      <c r="Y87" s="655"/>
      <c r="Z87" s="885"/>
    </row>
    <row r="88" spans="1:26" ht="21.95" customHeight="1" x14ac:dyDescent="0.25">
      <c r="A88" s="50"/>
      <c r="B88" s="50"/>
      <c r="C88" s="51"/>
      <c r="D88"/>
      <c r="E88" s="22" t="s">
        <v>173</v>
      </c>
      <c r="F88" s="2">
        <v>17.920000000000002</v>
      </c>
      <c r="G88" s="2">
        <v>17.920000000000002</v>
      </c>
      <c r="H88">
        <v>0</v>
      </c>
      <c r="I88" s="2">
        <v>0</v>
      </c>
      <c r="J88" s="2">
        <v>0</v>
      </c>
      <c r="K88" s="2">
        <v>-3702.1100000000006</v>
      </c>
      <c r="L88" s="132">
        <v>0</v>
      </c>
      <c r="M88" s="2">
        <v>-3627.0900000000006</v>
      </c>
      <c r="N88">
        <v>0</v>
      </c>
      <c r="O88" t="s">
        <v>1398</v>
      </c>
      <c r="P88" s="132">
        <v>5.1339285714285712E-2</v>
      </c>
      <c r="Q88" s="132">
        <v>-2.2200000000000001E-2</v>
      </c>
      <c r="R88" s="2">
        <v>11.561290322580646</v>
      </c>
      <c r="S88" s="29">
        <v>43417</v>
      </c>
      <c r="W88" s="655"/>
      <c r="X88" s="885"/>
      <c r="Y88" s="655"/>
    </row>
    <row r="89" spans="1:26" ht="21.95" customHeight="1" x14ac:dyDescent="0.25">
      <c r="A89" s="50"/>
      <c r="B89" s="51"/>
      <c r="C89" s="51"/>
      <c r="D89"/>
      <c r="E89" s="22" t="s">
        <v>1183</v>
      </c>
      <c r="F89" s="2">
        <v>3502.99</v>
      </c>
      <c r="G89" s="2">
        <v>3502.99</v>
      </c>
      <c r="H89">
        <v>0</v>
      </c>
      <c r="I89" s="2">
        <v>0</v>
      </c>
      <c r="J89" s="2">
        <v>0</v>
      </c>
      <c r="K89" s="2">
        <v>1153.9500000000007</v>
      </c>
      <c r="L89" s="132">
        <v>0</v>
      </c>
      <c r="M89" s="2">
        <v>1153.9500000000007</v>
      </c>
      <c r="N89">
        <v>0</v>
      </c>
      <c r="O89" t="s">
        <v>1360</v>
      </c>
      <c r="P89" s="132">
        <v>0</v>
      </c>
      <c r="Q89" s="132">
        <v>2.2100000000000002E-2</v>
      </c>
      <c r="R89" s="2">
        <v>18.056649484536081</v>
      </c>
      <c r="S89" s="29">
        <v>43422</v>
      </c>
      <c r="W89" s="885"/>
      <c r="X89" s="885"/>
      <c r="Y89" s="885"/>
    </row>
    <row r="90" spans="1:26" ht="21.95" customHeight="1" x14ac:dyDescent="0.25">
      <c r="A90" s="50"/>
      <c r="B90" s="50"/>
      <c r="C90" s="51"/>
      <c r="D90"/>
      <c r="E90" s="22" t="s">
        <v>934</v>
      </c>
      <c r="F90" s="2">
        <v>190.5</v>
      </c>
      <c r="G90" s="2">
        <v>190.5</v>
      </c>
      <c r="H90">
        <v>0</v>
      </c>
      <c r="I90" s="2">
        <v>0</v>
      </c>
      <c r="J90" s="2">
        <v>0</v>
      </c>
      <c r="K90" s="2">
        <v>1372.8899999999921</v>
      </c>
      <c r="L90" s="132">
        <v>0</v>
      </c>
      <c r="M90" s="2">
        <v>1372.8899999999921</v>
      </c>
      <c r="N90">
        <v>0</v>
      </c>
      <c r="P90" s="132">
        <v>6.7191601049868769E-3</v>
      </c>
      <c r="Q90" s="132">
        <v>4.1999999999999997E-3</v>
      </c>
      <c r="R90" s="2">
        <v>19.68</v>
      </c>
      <c r="W90" s="885"/>
      <c r="X90" s="885"/>
      <c r="Y90" s="655"/>
    </row>
    <row r="91" spans="1:26" ht="21.95" customHeight="1" x14ac:dyDescent="0.25">
      <c r="A91" s="51"/>
      <c r="B91" s="51"/>
      <c r="C91" s="51"/>
      <c r="D91"/>
      <c r="E91" s="22" t="s">
        <v>174</v>
      </c>
      <c r="F91" s="2">
        <v>298.20999999999998</v>
      </c>
      <c r="G91" s="2">
        <v>298.20999999999998</v>
      </c>
      <c r="H91">
        <v>0</v>
      </c>
      <c r="I91" s="2">
        <v>0</v>
      </c>
      <c r="J91" s="2">
        <v>0</v>
      </c>
      <c r="K91" s="2">
        <v>1100.2300000000032</v>
      </c>
      <c r="L91" s="132">
        <v>0</v>
      </c>
      <c r="M91" s="2">
        <v>1261.0600000000031</v>
      </c>
      <c r="N91">
        <v>0</v>
      </c>
      <c r="P91" s="132">
        <v>1.84E-2</v>
      </c>
      <c r="Q91" s="132">
        <v>8.8000000000000005E-3</v>
      </c>
      <c r="R91" s="2">
        <v>22.939230769230768</v>
      </c>
      <c r="W91" s="885"/>
      <c r="X91" s="885"/>
      <c r="Y91" s="655"/>
      <c r="Z91" s="885"/>
    </row>
    <row r="92" spans="1:26" ht="21.95" customHeight="1" x14ac:dyDescent="0.25">
      <c r="A92" s="51"/>
      <c r="B92" s="51"/>
      <c r="C92" s="51"/>
      <c r="D92"/>
      <c r="E92" s="22" t="s">
        <v>45</v>
      </c>
      <c r="F92" s="2">
        <v>108.41</v>
      </c>
      <c r="G92" s="2">
        <v>108.41</v>
      </c>
      <c r="H92">
        <v>0</v>
      </c>
      <c r="I92" s="2">
        <v>0</v>
      </c>
      <c r="J92" s="2">
        <v>0</v>
      </c>
      <c r="K92" s="2">
        <v>0</v>
      </c>
      <c r="L92" s="132">
        <v>0</v>
      </c>
      <c r="M92" s="2">
        <v>523.61999999999898</v>
      </c>
      <c r="N92">
        <v>0</v>
      </c>
      <c r="P92" s="132">
        <v>1.67E-2</v>
      </c>
      <c r="Q92" s="132">
        <v>7.4000000000000003E-3</v>
      </c>
      <c r="T92" s="48"/>
      <c r="W92" s="885"/>
      <c r="X92" s="885"/>
      <c r="Y92" s="655"/>
    </row>
    <row r="93" spans="1:26" ht="21.95" customHeight="1" x14ac:dyDescent="0.25">
      <c r="A93" s="50"/>
      <c r="B93" s="51"/>
      <c r="C93" s="51"/>
      <c r="D93"/>
      <c r="E93" s="22" t="s">
        <v>47</v>
      </c>
      <c r="F93" s="2">
        <v>179.51</v>
      </c>
      <c r="G93" s="2">
        <v>179.51</v>
      </c>
      <c r="H93">
        <v>0</v>
      </c>
      <c r="I93" s="2">
        <v>0</v>
      </c>
      <c r="J93" s="2">
        <v>0</v>
      </c>
      <c r="K93" s="2">
        <v>0</v>
      </c>
      <c r="L93" s="132">
        <v>0</v>
      </c>
      <c r="M93" s="2">
        <v>-168.6200000000008</v>
      </c>
      <c r="N93">
        <v>0</v>
      </c>
      <c r="P93" s="132">
        <v>0</v>
      </c>
      <c r="Q93" s="132">
        <v>1.04E-2</v>
      </c>
      <c r="T93" s="48"/>
      <c r="W93" s="885"/>
      <c r="X93" s="885"/>
      <c r="Y93" s="655"/>
    </row>
    <row r="94" spans="1:26" ht="21.95" customHeight="1" x14ac:dyDescent="0.25">
      <c r="A94" s="50"/>
      <c r="B94" s="50"/>
      <c r="C94" s="51"/>
      <c r="D94"/>
      <c r="E94" s="22" t="s">
        <v>33</v>
      </c>
      <c r="F94" s="2">
        <v>285.45999999999998</v>
      </c>
      <c r="G94" s="2">
        <v>285.45999999999998</v>
      </c>
      <c r="H94">
        <v>0</v>
      </c>
      <c r="I94" s="2">
        <v>0</v>
      </c>
      <c r="J94" s="2">
        <v>0</v>
      </c>
      <c r="K94" s="2">
        <v>0</v>
      </c>
      <c r="L94" s="132">
        <v>0</v>
      </c>
      <c r="M94" s="2">
        <v>780.73999999999796</v>
      </c>
      <c r="N94">
        <v>0</v>
      </c>
      <c r="P94" s="132">
        <v>1.8599999999999998E-2</v>
      </c>
      <c r="Q94" s="132">
        <v>2.7000000000000001E-3</v>
      </c>
      <c r="W94" s="885"/>
      <c r="X94" s="885"/>
      <c r="Y94" s="655"/>
    </row>
    <row r="95" spans="1:26" ht="21.95" customHeight="1" x14ac:dyDescent="0.25">
      <c r="A95" s="50"/>
      <c r="B95" s="50"/>
      <c r="C95" s="50"/>
      <c r="D95"/>
      <c r="E95" s="22" t="s">
        <v>13</v>
      </c>
      <c r="F95" s="2">
        <v>88.21</v>
      </c>
      <c r="G95" s="2">
        <v>88.21</v>
      </c>
      <c r="H95">
        <v>0</v>
      </c>
      <c r="I95" s="2">
        <v>0</v>
      </c>
      <c r="J95" s="2">
        <v>0</v>
      </c>
      <c r="K95" s="2">
        <v>0</v>
      </c>
      <c r="L95" s="132">
        <v>0</v>
      </c>
      <c r="M95" s="2">
        <v>1461.5600000000013</v>
      </c>
      <c r="N95">
        <v>0</v>
      </c>
      <c r="P95" s="132">
        <v>0</v>
      </c>
      <c r="Q95" s="132">
        <v>6.7000000000000002E-3</v>
      </c>
      <c r="T95" s="48"/>
      <c r="W95" s="885"/>
      <c r="X95" s="885"/>
      <c r="Y95" s="655"/>
    </row>
    <row r="96" spans="1:26" ht="21.95" customHeight="1" x14ac:dyDescent="0.25">
      <c r="A96" s="50"/>
      <c r="B96" s="51"/>
      <c r="C96" s="51"/>
      <c r="D96"/>
      <c r="E96" s="22" t="s">
        <v>52</v>
      </c>
      <c r="F96" s="2">
        <v>47.17</v>
      </c>
      <c r="G96" s="2">
        <v>47.17</v>
      </c>
      <c r="H96">
        <v>0</v>
      </c>
      <c r="I96" s="2">
        <v>0</v>
      </c>
      <c r="J96" s="2">
        <v>0</v>
      </c>
      <c r="K96" s="2">
        <v>1824.2300000000032</v>
      </c>
      <c r="L96" s="132">
        <v>0</v>
      </c>
      <c r="M96" s="2">
        <v>2880.9700000000012</v>
      </c>
      <c r="N96">
        <v>0</v>
      </c>
      <c r="O96" t="s">
        <v>1368</v>
      </c>
      <c r="P96" s="132">
        <v>4.0364638541445834E-2</v>
      </c>
      <c r="Q96" s="132">
        <v>2.3599999999999999E-2</v>
      </c>
      <c r="R96" s="2">
        <v>9.6265306122448973</v>
      </c>
      <c r="S96" s="29">
        <v>43323</v>
      </c>
      <c r="W96" s="885"/>
      <c r="X96" s="885"/>
      <c r="Y96" s="655"/>
    </row>
    <row r="97" spans="1:33" ht="21.95" customHeight="1" x14ac:dyDescent="0.25">
      <c r="A97" s="50"/>
      <c r="B97" s="50"/>
      <c r="C97" s="51"/>
      <c r="D97"/>
      <c r="E97" s="22" t="s">
        <v>32</v>
      </c>
      <c r="F97" s="2">
        <v>58.02</v>
      </c>
      <c r="G97" s="2">
        <v>58.02</v>
      </c>
      <c r="H97">
        <v>0</v>
      </c>
      <c r="I97" s="2">
        <v>0</v>
      </c>
      <c r="J97" s="2">
        <v>0</v>
      </c>
      <c r="K97" s="2">
        <v>2229.1399999999994</v>
      </c>
      <c r="L97" s="132">
        <v>0</v>
      </c>
      <c r="M97" s="2">
        <v>3427.6099999999965</v>
      </c>
      <c r="N97">
        <v>0</v>
      </c>
      <c r="P97" s="132">
        <v>2.102723198896932E-2</v>
      </c>
      <c r="Q97" s="132">
        <v>-5.5999999999999999E-3</v>
      </c>
      <c r="R97" s="2">
        <v>10.501357466063348</v>
      </c>
      <c r="T97" s="48"/>
      <c r="W97" s="885"/>
      <c r="X97" s="885"/>
      <c r="Y97" s="655"/>
    </row>
    <row r="98" spans="1:33" ht="21.95" customHeight="1" x14ac:dyDescent="0.25">
      <c r="A98" s="50"/>
      <c r="B98" s="50"/>
      <c r="C98" s="51"/>
      <c r="D98"/>
      <c r="E98" s="22" t="s">
        <v>895</v>
      </c>
      <c r="F98" s="2">
        <v>37.6</v>
      </c>
      <c r="G98" s="2">
        <v>37.6</v>
      </c>
      <c r="H98">
        <v>0</v>
      </c>
      <c r="I98" s="2">
        <v>0</v>
      </c>
      <c r="J98" s="2">
        <v>0</v>
      </c>
      <c r="K98" s="2">
        <v>3232.7200000000012</v>
      </c>
      <c r="L98" s="132">
        <v>0</v>
      </c>
      <c r="M98" s="2">
        <v>3232.7200000000012</v>
      </c>
      <c r="N98">
        <v>0</v>
      </c>
      <c r="O98" t="s">
        <v>1363</v>
      </c>
      <c r="P98" s="132">
        <v>5.3191489361702128E-2</v>
      </c>
      <c r="Q98" s="132">
        <v>2.9999999999999997E-4</v>
      </c>
      <c r="R98" s="2">
        <v>10.742857142857144</v>
      </c>
      <c r="S98" s="29">
        <v>43429</v>
      </c>
      <c r="T98" s="48"/>
      <c r="W98" s="885"/>
      <c r="X98" s="885"/>
      <c r="Y98" s="655"/>
    </row>
    <row r="99" spans="1:33" ht="21.95" customHeight="1" x14ac:dyDescent="0.25">
      <c r="A99" s="50"/>
      <c r="B99" s="51"/>
      <c r="C99" s="51"/>
      <c r="D99"/>
      <c r="E99" s="22" t="s">
        <v>63</v>
      </c>
      <c r="F99" s="2">
        <v>132.46</v>
      </c>
      <c r="G99" s="2">
        <v>132.46</v>
      </c>
      <c r="H99">
        <v>0</v>
      </c>
      <c r="I99" s="2">
        <v>0</v>
      </c>
      <c r="J99" s="2">
        <v>0</v>
      </c>
      <c r="K99" s="2">
        <v>0</v>
      </c>
      <c r="L99" s="132">
        <v>0</v>
      </c>
      <c r="M99" s="2">
        <v>257.30999999999949</v>
      </c>
      <c r="N99">
        <v>0</v>
      </c>
      <c r="P99" s="132">
        <v>1.38E-2</v>
      </c>
      <c r="Q99" s="132">
        <v>2.1899999999999999E-2</v>
      </c>
      <c r="T99" s="48"/>
      <c r="W99" s="885"/>
      <c r="X99" s="885"/>
      <c r="Y99" s="655"/>
    </row>
    <row r="100" spans="1:33" ht="21.95" customHeight="1" x14ac:dyDescent="0.25">
      <c r="A100" s="50"/>
      <c r="B100" s="50"/>
      <c r="C100" s="51"/>
      <c r="D100"/>
      <c r="E100" s="22" t="s">
        <v>9</v>
      </c>
      <c r="F100" s="2">
        <v>1.04</v>
      </c>
      <c r="G100" s="2">
        <v>1.04</v>
      </c>
      <c r="H100">
        <v>0</v>
      </c>
      <c r="I100" s="2">
        <v>0</v>
      </c>
      <c r="J100" s="2">
        <v>0</v>
      </c>
      <c r="K100" s="2">
        <v>-8332.1133333333346</v>
      </c>
      <c r="L100" s="132">
        <v>0</v>
      </c>
      <c r="M100" s="2">
        <v>-7897.1833333333343</v>
      </c>
      <c r="N100">
        <v>0</v>
      </c>
      <c r="P100" s="132">
        <v>0.04</v>
      </c>
      <c r="Q100" s="132">
        <v>2.5899999999999999E-2</v>
      </c>
      <c r="T100" s="48"/>
      <c r="W100" s="885"/>
      <c r="X100" s="885"/>
      <c r="Y100" s="655"/>
    </row>
    <row r="101" spans="1:33" ht="21.95" customHeight="1" x14ac:dyDescent="0.25">
      <c r="A101" s="50"/>
      <c r="B101" s="50"/>
      <c r="C101" s="51"/>
      <c r="D101"/>
      <c r="E101" s="22" t="s">
        <v>1407</v>
      </c>
      <c r="F101" s="2">
        <v>35.619999999999997</v>
      </c>
      <c r="G101" s="2">
        <v>35.619999999999997</v>
      </c>
      <c r="H101">
        <v>0</v>
      </c>
      <c r="I101" s="2">
        <v>0</v>
      </c>
      <c r="J101" s="2">
        <v>0</v>
      </c>
      <c r="K101" s="2">
        <v>504.92000000000007</v>
      </c>
      <c r="L101" s="132">
        <v>0</v>
      </c>
      <c r="M101" s="2">
        <v>504.92000000000007</v>
      </c>
      <c r="N101">
        <v>0</v>
      </c>
      <c r="O101" t="s">
        <v>1404</v>
      </c>
      <c r="P101" s="132">
        <v>2.4705221785513758E-2</v>
      </c>
      <c r="Q101" s="132">
        <v>-5.4000000000000003E-3</v>
      </c>
      <c r="R101" s="2">
        <v>8.0954545454545439</v>
      </c>
      <c r="T101" s="48"/>
      <c r="W101" s="885"/>
      <c r="X101" s="885"/>
      <c r="Y101" s="655"/>
    </row>
    <row r="102" spans="1:33" ht="21.95" customHeight="1" x14ac:dyDescent="0.25">
      <c r="A102" s="50"/>
      <c r="B102" s="50"/>
      <c r="C102" s="51"/>
      <c r="D102"/>
      <c r="E102" s="22" t="s">
        <v>671</v>
      </c>
      <c r="F102" s="2">
        <v>237.31</v>
      </c>
      <c r="G102" s="2">
        <v>237.31</v>
      </c>
      <c r="H102">
        <v>0</v>
      </c>
      <c r="I102" s="2">
        <v>0</v>
      </c>
      <c r="J102" s="2">
        <v>0</v>
      </c>
      <c r="K102" s="2">
        <v>4854.3499999999767</v>
      </c>
      <c r="L102" s="132">
        <v>0</v>
      </c>
      <c r="M102" s="2">
        <v>5079.1199999999772</v>
      </c>
      <c r="N102">
        <v>0</v>
      </c>
      <c r="O102" t="s">
        <v>1132</v>
      </c>
      <c r="P102" s="132">
        <v>0</v>
      </c>
      <c r="Q102" s="132">
        <v>2.2499999999999999E-2</v>
      </c>
      <c r="R102" s="2">
        <v>24.235089869281047</v>
      </c>
      <c r="S102" s="29">
        <v>43324</v>
      </c>
      <c r="W102" s="885"/>
      <c r="X102" s="885"/>
      <c r="Y102" s="655"/>
      <c r="AC102"/>
      <c r="AD102"/>
      <c r="AE102"/>
      <c r="AF102"/>
      <c r="AG102"/>
    </row>
    <row r="103" spans="1:33" ht="21.95" customHeight="1" x14ac:dyDescent="0.25">
      <c r="A103" s="50"/>
      <c r="B103" s="50"/>
      <c r="C103" s="51"/>
      <c r="D103"/>
      <c r="E103" s="22" t="s">
        <v>1389</v>
      </c>
      <c r="F103" s="2">
        <v>29.84</v>
      </c>
      <c r="G103" s="2">
        <v>29.84</v>
      </c>
      <c r="H103">
        <v>0</v>
      </c>
      <c r="I103" s="2">
        <v>0</v>
      </c>
      <c r="J103" s="2">
        <v>0</v>
      </c>
      <c r="K103" s="2">
        <v>503.63999999999942</v>
      </c>
      <c r="L103" s="132">
        <v>0</v>
      </c>
      <c r="M103" s="2">
        <v>503.63999999999942</v>
      </c>
      <c r="N103">
        <v>0</v>
      </c>
      <c r="O103" t="s">
        <v>1404</v>
      </c>
      <c r="P103" s="132">
        <v>2.9490616621983913E-2</v>
      </c>
      <c r="Q103" s="132">
        <v>-5.4000000000000003E-3</v>
      </c>
      <c r="R103" s="2">
        <v>6.7818181818181813</v>
      </c>
      <c r="W103" s="885"/>
      <c r="X103" s="885"/>
      <c r="Y103" s="655"/>
    </row>
    <row r="104" spans="1:33" ht="21.95" customHeight="1" x14ac:dyDescent="0.25">
      <c r="A104" s="51"/>
      <c r="B104" s="51"/>
      <c r="C104" s="51"/>
      <c r="D104"/>
      <c r="E104" s="22" t="s">
        <v>1319</v>
      </c>
      <c r="F104" s="2">
        <v>91.78</v>
      </c>
      <c r="G104" s="2">
        <v>91.78</v>
      </c>
      <c r="H104">
        <v>0</v>
      </c>
      <c r="I104" s="2">
        <v>0</v>
      </c>
      <c r="J104" s="2">
        <v>0</v>
      </c>
      <c r="K104" s="2">
        <v>149.8799999999992</v>
      </c>
      <c r="L104" s="132">
        <v>0</v>
      </c>
      <c r="M104" s="2">
        <v>149.8799999999992</v>
      </c>
      <c r="N104">
        <v>0</v>
      </c>
      <c r="O104" t="s">
        <v>1374</v>
      </c>
      <c r="P104" s="132">
        <v>1.2586620178688166E-2</v>
      </c>
      <c r="Q104" s="132">
        <v>-5.0000000000000001E-3</v>
      </c>
      <c r="W104" s="885"/>
      <c r="X104" s="885"/>
      <c r="Y104" s="655"/>
    </row>
    <row r="105" spans="1:33" ht="21.95" customHeight="1" x14ac:dyDescent="0.25">
      <c r="A105" s="50"/>
      <c r="B105" s="50"/>
      <c r="C105" s="51"/>
      <c r="D105"/>
      <c r="E105" s="22" t="s">
        <v>1277</v>
      </c>
      <c r="F105" s="2">
        <v>42.87</v>
      </c>
      <c r="G105" s="2">
        <v>42.87</v>
      </c>
      <c r="H105">
        <v>0</v>
      </c>
      <c r="I105" s="2">
        <v>0</v>
      </c>
      <c r="J105" s="2">
        <v>0</v>
      </c>
      <c r="K105" s="2">
        <v>1589.75</v>
      </c>
      <c r="L105" s="132">
        <v>0</v>
      </c>
      <c r="M105" s="2">
        <v>1589.75</v>
      </c>
      <c r="N105">
        <v>0</v>
      </c>
      <c r="P105" s="132">
        <v>1.1546536039188245E-3</v>
      </c>
      <c r="Q105" s="132">
        <v>1.2999999999999999E-3</v>
      </c>
      <c r="T105" s="48"/>
      <c r="W105" s="655"/>
      <c r="X105" s="885"/>
      <c r="Y105" s="655"/>
    </row>
    <row r="106" spans="1:33" ht="21.95" customHeight="1" x14ac:dyDescent="0.25">
      <c r="A106" s="50"/>
      <c r="B106" s="51"/>
      <c r="C106" s="51"/>
      <c r="D106"/>
      <c r="E106" s="22" t="s">
        <v>54</v>
      </c>
      <c r="F106" s="2">
        <v>135.66999999999999</v>
      </c>
      <c r="G106" s="2">
        <v>135.66999999999999</v>
      </c>
      <c r="H106">
        <v>0</v>
      </c>
      <c r="I106" s="2">
        <v>0</v>
      </c>
      <c r="J106" s="2">
        <v>0</v>
      </c>
      <c r="K106" s="2">
        <v>0</v>
      </c>
      <c r="L106" s="132">
        <v>0</v>
      </c>
      <c r="M106" s="2">
        <v>114.84999999999991</v>
      </c>
      <c r="N106">
        <v>0</v>
      </c>
      <c r="P106" s="132">
        <v>2.35E-2</v>
      </c>
      <c r="Q106" s="132">
        <v>9.7999999999999997E-3</v>
      </c>
      <c r="W106" s="655"/>
      <c r="X106" s="885"/>
      <c r="Y106" s="655"/>
      <c r="Z106" s="885"/>
    </row>
    <row r="107" spans="1:33" ht="21.95" customHeight="1" x14ac:dyDescent="0.25">
      <c r="A107" s="50"/>
      <c r="B107" s="50"/>
      <c r="C107" s="51"/>
      <c r="D107"/>
      <c r="E107" s="22" t="s">
        <v>51</v>
      </c>
      <c r="F107" s="2">
        <v>228.77</v>
      </c>
      <c r="G107" s="2">
        <v>228.77</v>
      </c>
      <c r="H107">
        <v>0</v>
      </c>
      <c r="I107" s="2">
        <v>0</v>
      </c>
      <c r="J107" s="2">
        <v>0</v>
      </c>
      <c r="K107" s="2">
        <v>0</v>
      </c>
      <c r="L107" s="132">
        <v>0</v>
      </c>
      <c r="M107" s="2">
        <v>176.70000000000073</v>
      </c>
      <c r="N107">
        <v>0</v>
      </c>
      <c r="P107" s="132">
        <v>1.52E-2</v>
      </c>
      <c r="Q107" s="132">
        <v>1.01E-2</v>
      </c>
      <c r="W107" s="885"/>
      <c r="X107" s="885"/>
      <c r="Y107" s="655"/>
      <c r="AC107"/>
      <c r="AD107"/>
      <c r="AE107" s="2"/>
      <c r="AF107"/>
      <c r="AG107"/>
    </row>
    <row r="108" spans="1:33" ht="21.95" customHeight="1" x14ac:dyDescent="0.25">
      <c r="A108" s="50"/>
      <c r="B108" s="50"/>
      <c r="C108" s="51"/>
      <c r="D108"/>
      <c r="E108" s="22" t="s">
        <v>711</v>
      </c>
      <c r="F108" s="2">
        <v>54.32</v>
      </c>
      <c r="G108" s="2">
        <v>54.32</v>
      </c>
      <c r="H108">
        <v>0</v>
      </c>
      <c r="I108" s="2">
        <v>0</v>
      </c>
      <c r="J108" s="2">
        <v>0</v>
      </c>
      <c r="K108" s="2">
        <v>2113.4099999999889</v>
      </c>
      <c r="L108" s="132">
        <v>0</v>
      </c>
      <c r="M108" s="2">
        <v>2113.4099999999889</v>
      </c>
      <c r="N108">
        <v>0</v>
      </c>
      <c r="P108" s="132">
        <v>2.9455081001472757E-2</v>
      </c>
      <c r="Q108" s="132">
        <v>4.1000000000000003E-3</v>
      </c>
      <c r="R108" s="2">
        <v>9.0912133891213394</v>
      </c>
      <c r="S108" s="29">
        <v>43317</v>
      </c>
      <c r="T108" s="48"/>
      <c r="W108" s="885"/>
      <c r="X108" s="885"/>
      <c r="Y108" s="885"/>
    </row>
    <row r="109" spans="1:33" ht="21.95" customHeight="1" x14ac:dyDescent="0.25">
      <c r="A109" s="50"/>
      <c r="B109" s="51"/>
      <c r="C109" s="51"/>
      <c r="D109"/>
      <c r="E109" s="22" t="s">
        <v>1275</v>
      </c>
      <c r="F109" s="2">
        <v>58.2</v>
      </c>
      <c r="G109" s="2">
        <v>58.2</v>
      </c>
      <c r="H109">
        <v>0</v>
      </c>
      <c r="I109" s="2">
        <v>0</v>
      </c>
      <c r="J109" s="2">
        <v>0</v>
      </c>
      <c r="K109" s="2">
        <v>146.78999999999996</v>
      </c>
      <c r="L109" s="132">
        <v>0</v>
      </c>
      <c r="M109" s="2">
        <v>146.78999999999996</v>
      </c>
      <c r="N109">
        <v>0</v>
      </c>
      <c r="P109" s="132">
        <v>1.9848797250859106E-2</v>
      </c>
      <c r="Q109" s="132">
        <v>6.1999999999999998E-3</v>
      </c>
      <c r="W109" s="655"/>
      <c r="X109" s="885"/>
      <c r="Y109" s="655"/>
      <c r="Z109" s="885"/>
      <c r="AC109"/>
      <c r="AD109"/>
      <c r="AE109"/>
      <c r="AF109"/>
      <c r="AG109"/>
    </row>
    <row r="110" spans="1:33" ht="21.95" customHeight="1" x14ac:dyDescent="0.25">
      <c r="A110" s="50"/>
      <c r="B110" s="50"/>
      <c r="C110" s="51"/>
      <c r="D110"/>
      <c r="E110" s="22" t="s">
        <v>53</v>
      </c>
      <c r="F110" s="2">
        <v>109.31</v>
      </c>
      <c r="G110" s="2">
        <v>109.31</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53.9</v>
      </c>
      <c r="G111" s="2">
        <v>53.9</v>
      </c>
      <c r="H111">
        <v>0</v>
      </c>
      <c r="I111" s="2">
        <v>0</v>
      </c>
      <c r="J111" s="2">
        <v>0</v>
      </c>
      <c r="K111" s="2">
        <v>335.65000000000146</v>
      </c>
      <c r="L111" s="132">
        <v>0</v>
      </c>
      <c r="M111" s="2">
        <v>385.60000000000127</v>
      </c>
      <c r="N111">
        <v>0</v>
      </c>
      <c r="O111" t="s">
        <v>1356</v>
      </c>
      <c r="P111" s="132">
        <v>3.6363636363636362E-2</v>
      </c>
      <c r="Q111" s="132">
        <v>1.55E-2</v>
      </c>
      <c r="R111" s="2">
        <v>17.847682119205299</v>
      </c>
      <c r="S111" s="29">
        <v>43320</v>
      </c>
    </row>
    <row r="112" spans="1:33" ht="21.95" customHeight="1" x14ac:dyDescent="0.25">
      <c r="A112" s="50"/>
      <c r="B112" s="50"/>
      <c r="C112" s="51"/>
      <c r="D112"/>
      <c r="E112" s="22" t="s">
        <v>56</v>
      </c>
      <c r="F112" s="2">
        <v>37.24</v>
      </c>
      <c r="G112" s="2">
        <v>37.24</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290.45</v>
      </c>
      <c r="G113" s="2">
        <v>290.45</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43.92</v>
      </c>
      <c r="G114" s="2">
        <v>43.92</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1" location="AAPL!A1" display="AAPL"/>
    <hyperlink ref="E22" location="ABC!A1" display="ABC"/>
    <hyperlink ref="E23" location="SIG!A1" display="SIG"/>
    <hyperlink ref="E10" location="ABMD!A1" display="ABMD"/>
    <hyperlink ref="E24" location="AXP!A1" display="AXP"/>
    <hyperlink ref="E25" location="DG!A1" display="DG"/>
    <hyperlink ref="E26" location="PINC!A1" display="PINC"/>
    <hyperlink ref="E27" location="AOBC!A1" display="AOBC"/>
    <hyperlink ref="E28" location="CCEP!A1" display="CCEP"/>
    <hyperlink ref="E29" location="BMY!A1" display="BMY"/>
    <hyperlink ref="E30" location="GPS!A1" display="GPS"/>
    <hyperlink ref="E31" location="AKAM!A1" display="AKAM"/>
    <hyperlink ref="E32" location="ARNC!A1" display="ARNC"/>
    <hyperlink ref="E17" location="AYI!A1" display="AYI"/>
    <hyperlink ref="E33" location="BIIB!A1" display="BIIB"/>
    <hyperlink ref="E19" location="CTVA!A1" display="CTVA"/>
    <hyperlink ref="E34" location="CPRI!A1" display="CPRI"/>
    <hyperlink ref="E35" location="COST!A1" display="COST"/>
    <hyperlink ref="E36" location="AA!A1" display="AA"/>
    <hyperlink ref="E37" location="ADBE!A1" display="ADBE"/>
    <hyperlink ref="E38" location="AOS!A1" display="AOS"/>
    <hyperlink ref="E39" location="AAP!A1" display="AAP"/>
    <hyperlink ref="E40" location="AZO!A1" display="AZO"/>
    <hyperlink ref="E41" location="CMG!A1" display="CMG"/>
    <hyperlink ref="E12" location="CVS!A1" display="CVS"/>
    <hyperlink ref="E42" location="PPC!A1" display="PPC"/>
    <hyperlink ref="E43" location="SKX!A1" display="SKX"/>
    <hyperlink ref="E16" location="DD!A1" display="DD"/>
    <hyperlink ref="E44" location="EOG!A1" display="EOG"/>
    <hyperlink ref="E45" location="FOXA!A1" display="FOXA"/>
    <hyperlink ref="E46" location="FDX!A1" display="FDX"/>
    <hyperlink ref="E47" location="CCL!A1" display="CCL"/>
    <hyperlink ref="E18" location="DOW!A1" display="DOW"/>
    <hyperlink ref="E48" location="DVN!A1" display="DVN"/>
    <hyperlink ref="E49" location="ET!A1" display="ET"/>
    <hyperlink ref="E50" location="XRAY!A1" display="XRAY"/>
    <hyperlink ref="E51" location="ATVI!A1" display="ATVI"/>
    <hyperlink ref="E52" location="CRI!A1" display="CRI"/>
    <hyperlink ref="E53" location="PXD!A1" display="PXD"/>
    <hyperlink ref="E54" location="SLCA!A1" display="SLCA"/>
    <hyperlink ref="E55" location="XLP!A1" display="XLP"/>
    <hyperlink ref="E56" location="F!A1" display="F"/>
    <hyperlink ref="E57" location="JNJ!A1" display="JNJ"/>
    <hyperlink ref="E15" location="FRC!A1" display="FRC"/>
    <hyperlink ref="E58" location="CMCSA!A1" display="CMCSA"/>
    <hyperlink ref="E59" location="XEC!A1" display="XEC"/>
    <hyperlink ref="E60" location="CPN!A1" display="CPN"/>
    <hyperlink ref="E61" location="DIA!A1" display="DIA"/>
    <hyperlink ref="E62" location="EW!A1" display="EW"/>
    <hyperlink ref="E63" location="TJX!A1" display="TJX"/>
    <hyperlink ref="E64" location="FL!A1" display="FL"/>
    <hyperlink ref="E65" location="GILD!A1" display="GILD"/>
    <hyperlink ref="E66" location="HAS!A1" display="HAS"/>
    <hyperlink ref="E67" location="GE!A1" display="GE"/>
    <hyperlink ref="E13" location="HSIC!A1" display="HSIC"/>
    <hyperlink ref="E7" location="IEMG!A1" display="IEMG"/>
    <hyperlink ref="E20" location="IPGP!A1" display="IPGP"/>
    <hyperlink ref="E68" location="IWM!A1" display="IWM"/>
    <hyperlink ref="E69" location="KBWY!A1" display="KBWY"/>
    <hyperlink ref="E3" location="KHC!A1" display="KHC"/>
    <hyperlink ref="E70" location="KR!A1" display="KR"/>
    <hyperlink ref="E71" location="MLM!A1" display="MLM"/>
    <hyperlink ref="E72" location="ICE!A1" display="ICE"/>
    <hyperlink ref="E73" location="NKE!A1" display="NKE"/>
    <hyperlink ref="E74" location="KWEB!A1" display="KWEB"/>
    <hyperlink ref="E9" location="MO!A1" display="MO"/>
    <hyperlink ref="E75" location="HES!A1" display="HES"/>
    <hyperlink ref="E76" location="LUV!A1" display="LUV"/>
    <hyperlink ref="E6"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1"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FTR!A1" display="FTR"/>
    <hyperlink ref="E101" location="STNE!A1" display="STNE"/>
    <hyperlink ref="E4" location="TEVA!A1" display="TEVA"/>
    <hyperlink ref="E102" location="ULTA!A1" display="ULTA"/>
    <hyperlink ref="E103" location="UVE!A1" display="UVE"/>
    <hyperlink ref="E104" location="TIF!A1" display="TIF"/>
    <hyperlink ref="E105" location="TCEHY!A1" display="TCEHY"/>
    <hyperlink ref="E106" location="UTX!A1" display="UTX"/>
    <hyperlink ref="E107" location="UNH!A1" display="UNH"/>
    <hyperlink ref="E108" location="WBA!A1" display="WBA"/>
    <hyperlink ref="E14" location="WFC!A1" display="WFC"/>
    <hyperlink ref="E5" location="WRK!A1" display="WRK"/>
    <hyperlink ref="E109" location="XLB!A1" display="XLB"/>
    <hyperlink ref="E8"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85"/>
  <sheetViews>
    <sheetView zoomScaleNormal="100" workbookViewId="0">
      <pane ySplit="1" topLeftCell="A969" activePane="bottomLeft" state="frozen"/>
      <selection activeCell="M34" sqref="M34"/>
      <selection pane="bottomLeft" activeCell="T990" sqref="T990"/>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86085.94</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(C981-C980)/C980</f>
        <v>3.4268223708294244E-4</v>
      </c>
      <c r="E981" s="827">
        <f t="shared" ref="E981" si="2106">(C981-$C$2)/$C$2</f>
        <v>0.43011453358954355</v>
      </c>
      <c r="F981" s="824">
        <v>8177.39</v>
      </c>
      <c r="G981" s="800">
        <f>(F981-F980)/F980</f>
        <v>-1.0530160603273012E-3</v>
      </c>
      <c r="H981" s="805">
        <f>(F981-F$2)/F$2</f>
        <v>0.60602352848753871</v>
      </c>
      <c r="I981" s="849">
        <v>295703.02</v>
      </c>
      <c r="J981" s="808">
        <v>200000</v>
      </c>
      <c r="K981" s="808">
        <f>I981-I980-J981+J980</f>
        <v>-1220.3800000000047</v>
      </c>
      <c r="L981" s="800">
        <f>K981/I980</f>
        <v>-4.1100836107898688E-3</v>
      </c>
      <c r="M981" s="825">
        <f t="shared" ref="M981" si="2107">I981-J981</f>
        <v>95703.020000000019</v>
      </c>
      <c r="N981" s="810">
        <f t="shared" ref="N981" si="2108">M981/J981</f>
        <v>0.47851510000000008</v>
      </c>
      <c r="O981" s="794">
        <f t="shared" ref="O981" si="2109">N981/(A981/365.25)</f>
        <v>0.11706472891828536</v>
      </c>
      <c r="P981" s="825" t="b">
        <f t="shared" ref="P981" si="2110">L981&gt;D981</f>
        <v>0</v>
      </c>
      <c r="Q981" s="810">
        <f>COUNTIF(P$2:P981, TRUE)/(COUNTIF(P$2:P981,FALSE) + COUNTIF(P$2:P981, TRUE))</f>
        <v>0.48571428571428571</v>
      </c>
      <c r="R981" s="852">
        <v>230523.88</v>
      </c>
      <c r="S981" s="854">
        <f t="shared" ref="S981" si="2111">I981-R981</f>
        <v>65179.140000000014</v>
      </c>
      <c r="T981" s="808"/>
      <c r="U981" s="808"/>
      <c r="V981" s="810">
        <f>STDEV(D$2:D981)*SQRT(252)</f>
        <v>0.14531067920085391</v>
      </c>
      <c r="W981" s="810">
        <f>STDEV(L$2:L981)*SQRT(252)</f>
        <v>0.24430410187074672</v>
      </c>
      <c r="X981" s="809">
        <f t="shared" ref="X981" si="2112">E981/(A981/365.25)/V981</f>
        <v>0.72413076955430666</v>
      </c>
      <c r="Y981" s="809">
        <f t="shared" ref="Y981" si="2113">O981/W981</f>
        <v>0.47917627261215801</v>
      </c>
      <c r="Z981" s="815">
        <f t="shared" ref="Z981" si="2114">-(E981-N981)</f>
        <v>4.8400566410456536E-2</v>
      </c>
    </row>
    <row r="982" spans="1:26" ht="20.100000000000001" customHeight="1" x14ac:dyDescent="0.2">
      <c r="A982" s="784">
        <f t="shared" ref="A982" si="2115">B982-$B$2</f>
        <v>1494</v>
      </c>
      <c r="B982" s="803">
        <v>43727</v>
      </c>
      <c r="C982" s="828">
        <v>3006.79</v>
      </c>
      <c r="D982" s="800">
        <f>(C982-C981)/C981</f>
        <v>1.9955233758915976E-5</v>
      </c>
      <c r="E982" s="827">
        <f t="shared" ref="E982" si="2116">(C982-$C$2)/$C$2</f>
        <v>0.43014307185936335</v>
      </c>
      <c r="F982" s="824">
        <v>8182.87</v>
      </c>
      <c r="G982" s="800">
        <f>(F982-F981)/F981</f>
        <v>6.7014047269355666E-4</v>
      </c>
      <c r="H982" s="805">
        <f>(F982-F$2)/F$2</f>
        <v>0.60709978985407631</v>
      </c>
      <c r="I982" s="849">
        <v>294179.44</v>
      </c>
      <c r="J982" s="808">
        <v>200000</v>
      </c>
      <c r="K982" s="808">
        <f>I982-I981-J982+J981</f>
        <v>-1523.5800000000163</v>
      </c>
      <c r="L982" s="800">
        <f>K982/I981</f>
        <v>-5.1523991875362524E-3</v>
      </c>
      <c r="M982" s="825">
        <f t="shared" ref="M982" si="2117">I982-J982</f>
        <v>94179.44</v>
      </c>
      <c r="N982" s="810">
        <f t="shared" ref="N982" si="2118">M982/J982</f>
        <v>0.47089720000000002</v>
      </c>
      <c r="O982" s="794">
        <f t="shared" ref="O982" si="2119">N982/(A982/365.25)</f>
        <v>0.11512396405622491</v>
      </c>
      <c r="P982" s="825" t="b">
        <f t="shared" ref="P982" si="2120">L982&gt;D982</f>
        <v>0</v>
      </c>
      <c r="Q982" s="810">
        <f>COUNTIF(P$2:P982, TRUE)/(COUNTIF(P$2:P982,FALSE) + COUNTIF(P$2:P982, TRUE))</f>
        <v>0.48521916411824667</v>
      </c>
      <c r="R982" s="852">
        <v>235790.3</v>
      </c>
      <c r="S982" s="854">
        <f t="shared" ref="S982" si="2121">I982-R982</f>
        <v>58389.140000000014</v>
      </c>
      <c r="T982" s="808"/>
      <c r="U982" s="808"/>
      <c r="V982" s="810">
        <f>STDEV(D$2:D982)*SQRT(252)</f>
        <v>0.14523657928458297</v>
      </c>
      <c r="W982" s="810">
        <f>STDEV(L$2:L982)*SQRT(252)</f>
        <v>0.24419583312835605</v>
      </c>
      <c r="X982" s="809">
        <f t="shared" ref="X982" si="2122">E982/(A982/365.25)/V982</f>
        <v>0.72406332093080072</v>
      </c>
      <c r="Y982" s="809">
        <f t="shared" ref="Y982" si="2123">O982/W982</f>
        <v>0.47144114861170699</v>
      </c>
      <c r="Z982" s="815">
        <f t="shared" ref="Z982" si="2124">-(E982-N982)</f>
        <v>4.075412814063667E-2</v>
      </c>
    </row>
    <row r="983" spans="1:26" ht="20.100000000000001" customHeight="1" x14ac:dyDescent="0.2">
      <c r="A983" s="784">
        <f t="shared" ref="A983" si="2125">B983-$B$2</f>
        <v>1495</v>
      </c>
      <c r="B983" s="803">
        <v>43728</v>
      </c>
      <c r="C983" s="828">
        <v>2992.07</v>
      </c>
      <c r="D983" s="800">
        <f>(C983-C982)/C982</f>
        <v>-4.8955863229556435E-3</v>
      </c>
      <c r="E983" s="827">
        <f t="shared" ref="E983" si="2126">(C983-$C$2)/$C$2</f>
        <v>0.42314168299689886</v>
      </c>
      <c r="F983" s="824">
        <v>8117.67</v>
      </c>
      <c r="G983" s="800">
        <f>(F983-F982)/F982</f>
        <v>-7.9678645756317557E-3</v>
      </c>
      <c r="H983" s="805">
        <f>(F983-F$2)/F$2</f>
        <v>0.59429463636899271</v>
      </c>
      <c r="I983" s="849">
        <v>295138.21999999997</v>
      </c>
      <c r="J983" s="808">
        <v>200000</v>
      </c>
      <c r="K983" s="808">
        <f>I983-I982-J983+J982</f>
        <v>958.77999999996973</v>
      </c>
      <c r="L983" s="800">
        <f>K983/I982</f>
        <v>3.2591672619948211E-3</v>
      </c>
      <c r="M983" s="825">
        <f t="shared" ref="M983" si="2127">I983-J983</f>
        <v>95138.219999999972</v>
      </c>
      <c r="N983" s="810">
        <f t="shared" ref="N983" si="2128">M983/J983</f>
        <v>0.47569109999999987</v>
      </c>
      <c r="O983" s="794">
        <f t="shared" ref="O983" si="2129">N983/(A983/365.25)</f>
        <v>0.11621817677257522</v>
      </c>
      <c r="P983" s="825" t="b">
        <f t="shared" ref="P983" si="2130">L983&gt;D983</f>
        <v>1</v>
      </c>
      <c r="Q983" s="810">
        <f>COUNTIF(P$2:P983, TRUE)/(COUNTIF(P$2:P983,FALSE) + COUNTIF(P$2:P983, TRUE))</f>
        <v>0.48574338085539714</v>
      </c>
      <c r="R983" s="852">
        <v>236749.08</v>
      </c>
      <c r="S983" s="854">
        <f t="shared" ref="S983" si="2131">I983-R983</f>
        <v>58389.139999999985</v>
      </c>
      <c r="T983" s="808"/>
      <c r="U983" s="808"/>
      <c r="V983" s="810">
        <f>STDEV(D$2:D983)*SQRT(252)</f>
        <v>0.14518733621398944</v>
      </c>
      <c r="W983" s="810">
        <f>STDEV(L$2:L983)*SQRT(252)</f>
        <v>0.24407537660245329</v>
      </c>
      <c r="X983" s="809">
        <f t="shared" ref="X983" si="2132">E983/(A983/365.25)/V983</f>
        <v>0.71204280736266345</v>
      </c>
      <c r="Y983" s="809">
        <f t="shared" ref="Y983" si="2133">O983/W983</f>
        <v>0.47615690853514414</v>
      </c>
      <c r="Z983" s="815">
        <f t="shared" ref="Z983" si="2134">-(E983-N983)</f>
        <v>5.2549417003101007E-2</v>
      </c>
    </row>
    <row r="984" spans="1:26" ht="20.100000000000001" customHeight="1" x14ac:dyDescent="0.2">
      <c r="A984" s="784">
        <f t="shared" ref="A984" si="2135">B984-$B$2</f>
        <v>1498</v>
      </c>
      <c r="B984" s="803">
        <v>43731</v>
      </c>
      <c r="C984" s="828">
        <v>2991.48</v>
      </c>
      <c r="D984" s="800">
        <f>(C984-C983)/C983</f>
        <v>-1.9718790001575681E-4</v>
      </c>
      <c r="E984" s="827">
        <f t="shared" ref="E984" si="2136">(C984-$C$2)/$C$2</f>
        <v>0.42286105667700385</v>
      </c>
      <c r="F984" s="824">
        <v>8112.46</v>
      </c>
      <c r="G984" s="800">
        <f>(F984-F983)/F983</f>
        <v>-6.4180978039265406E-4</v>
      </c>
      <c r="H984" s="805">
        <f>(F984-F$2)/F$2</f>
        <v>0.5932714024785436</v>
      </c>
      <c r="I984" s="849">
        <v>293888.78000000003</v>
      </c>
      <c r="J984" s="808">
        <v>200000</v>
      </c>
      <c r="K984" s="808">
        <f>I984-I983-J984+J983</f>
        <v>-1249.4399999999441</v>
      </c>
      <c r="L984" s="800">
        <f>K984/I983</f>
        <v>-4.233406300274984E-3</v>
      </c>
      <c r="M984" s="825">
        <f t="shared" ref="M984" si="2137">I984-J984</f>
        <v>93888.780000000028</v>
      </c>
      <c r="N984" s="810">
        <f t="shared" ref="N984" si="2138">M984/J984</f>
        <v>0.46944390000000014</v>
      </c>
      <c r="O984" s="794">
        <f t="shared" ref="O984" si="2139">N984/(A984/365.25)</f>
        <v>0.11446220592456613</v>
      </c>
      <c r="P984" s="825" t="b">
        <f t="shared" ref="P984" si="2140">L984&gt;D984</f>
        <v>0</v>
      </c>
      <c r="Q984" s="810">
        <f>COUNTIF(P$2:P984, TRUE)/(COUNTIF(P$2:P984,FALSE) + COUNTIF(P$2:P984, TRUE))</f>
        <v>0.48524923702950151</v>
      </c>
      <c r="R984" s="852"/>
      <c r="S984" s="854"/>
      <c r="T984" s="808"/>
      <c r="U984" s="808"/>
      <c r="V984" s="810">
        <f>STDEV(D$2:D984)*SQRT(252)</f>
        <v>0.14511363469020724</v>
      </c>
      <c r="W984" s="810">
        <f>STDEV(L$2:L984)*SQRT(252)</f>
        <v>0.24396247373049068</v>
      </c>
      <c r="X984" s="809">
        <f t="shared" ref="X984" si="2141">E984/(A984/365.25)/V984</f>
        <v>0.71050621609018727</v>
      </c>
      <c r="Y984" s="809">
        <f t="shared" ref="Y984" si="2142">O984/W984</f>
        <v>0.46917955935720834</v>
      </c>
      <c r="Z984" s="815">
        <f t="shared" ref="Z984" si="2143">-(E984-N984)</f>
        <v>4.6582843322996281E-2</v>
      </c>
    </row>
    <row r="985" spans="1:26" ht="20.100000000000001" customHeight="1" x14ac:dyDescent="0.2">
      <c r="A985" s="784">
        <f t="shared" ref="A985" si="2144">B985-$B$2</f>
        <v>1499</v>
      </c>
      <c r="B985" s="803">
        <v>43732</v>
      </c>
      <c r="C985" s="828">
        <v>2966.6</v>
      </c>
      <c r="D985" s="800">
        <f>(C985-C984)/C984</f>
        <v>-8.3169534812200345E-3</v>
      </c>
      <c r="E985" s="827">
        <f t="shared" ref="E985" si="2145">(C985-$C$2)/$C$2</f>
        <v>0.41102718745838163</v>
      </c>
      <c r="F985" s="824">
        <v>7993.62</v>
      </c>
      <c r="G985" s="800">
        <f>(F985-F984)/F984</f>
        <v>-1.464907068879232E-2</v>
      </c>
      <c r="H985" s="805">
        <f>(F985-F$2)/F$2</f>
        <v>0.56993145707720416</v>
      </c>
      <c r="I985" s="849">
        <v>286085.94</v>
      </c>
      <c r="J985" s="808">
        <v>200000</v>
      </c>
      <c r="K985" s="808">
        <f>I985-I984-J985+J984</f>
        <v>-7802.8400000000256</v>
      </c>
      <c r="L985" s="800">
        <f>K985/I984</f>
        <v>-2.6550316075353488E-2</v>
      </c>
      <c r="M985" s="825">
        <f t="shared" ref="M985" si="2146">I985-J985</f>
        <v>86085.94</v>
      </c>
      <c r="N985" s="810">
        <f t="shared" ref="N985" si="2147">M985/J985</f>
        <v>0.43042970000000003</v>
      </c>
      <c r="O985" s="794">
        <f t="shared" ref="O985" si="2148">N985/(A985/365.25)</f>
        <v>0.10487955165110074</v>
      </c>
      <c r="P985" s="825" t="b">
        <f t="shared" ref="P985" si="2149">L985&gt;D985</f>
        <v>0</v>
      </c>
      <c r="Q985" s="810">
        <f>COUNTIF(P$2:P985, TRUE)/(COUNTIF(P$2:P985,FALSE) + COUNTIF(P$2:P985, TRUE))</f>
        <v>0.4847560975609756</v>
      </c>
      <c r="R985" s="852">
        <v>219117.1</v>
      </c>
      <c r="S985" s="854">
        <f t="shared" ref="S985" si="2150">I985-R985</f>
        <v>66968.84</v>
      </c>
      <c r="T985" s="808"/>
      <c r="U985" s="808"/>
      <c r="V985" s="810">
        <f>STDEV(D$2:D985)*SQRT(252)</f>
        <v>0.14510688056819443</v>
      </c>
      <c r="W985" s="810">
        <f>STDEV(L$2:L985)*SQRT(252)</f>
        <v>0.24422097751624602</v>
      </c>
      <c r="X985" s="809">
        <f t="shared" ref="X985" si="2151">E985/(A985/365.25)/V985</f>
        <v>0.69019392932528478</v>
      </c>
      <c r="Y985" s="809">
        <f t="shared" ref="Y985" si="2152">O985/W985</f>
        <v>0.42944530284718874</v>
      </c>
      <c r="Z985" s="815">
        <f t="shared" ref="Z985" si="2153">-(E985-N985)</f>
        <v>1.94025125416184E-2</v>
      </c>
    </row>
  </sheetData>
  <conditionalFormatting sqref="L1:L2 L986: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85">
    <cfRule type="colorScale" priority="1002">
      <colorScale>
        <cfvo type="min"/>
        <cfvo type="num" val="0"/>
        <cfvo type="max"/>
        <color rgb="FFF8696B"/>
        <color rgb="FFFFEB84"/>
        <color rgb="FF63BE7B"/>
      </colorScale>
    </cfRule>
  </conditionalFormatting>
  <conditionalFormatting sqref="G3:G985">
    <cfRule type="colorScale" priority="1004">
      <colorScale>
        <cfvo type="min"/>
        <cfvo type="num" val="0"/>
        <cfvo type="max"/>
        <color rgb="FFF8696B"/>
        <color rgb="FFFFEB84"/>
        <color rgb="FF63BE7B"/>
      </colorScale>
    </cfRule>
  </conditionalFormatting>
  <conditionalFormatting sqref="L3:L985">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49" activePane="bottomLeft" state="frozen"/>
      <selection activeCell="M34" sqref="M34"/>
      <selection pane="bottomLeft" activeCell="Y265" sqref="Y265"/>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1406.94</v>
      </c>
      <c r="Q266" s="280"/>
      <c r="R266" s="358"/>
      <c r="S266" s="377">
        <v>43573</v>
      </c>
      <c r="T266" s="337">
        <v>15.44</v>
      </c>
    </row>
    <row r="267" spans="1:21" ht="18" customHeight="1" x14ac:dyDescent="0.25">
      <c r="M267" s="25" t="s">
        <v>129</v>
      </c>
      <c r="N267" s="139">
        <f>SUM(ACTIVE!M:M)</f>
        <v>86992.734666668272</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86085.944666668336</v>
      </c>
      <c r="Q269" s="280"/>
      <c r="R269" s="358"/>
      <c r="S269" s="377">
        <v>43616</v>
      </c>
      <c r="T269" s="337">
        <v>1.2</v>
      </c>
    </row>
    <row r="270" spans="1:21" ht="18" customHeight="1" x14ac:dyDescent="0.25">
      <c r="M270" s="25" t="s">
        <v>143</v>
      </c>
      <c r="N270" s="139">
        <f>Balance!AA2</f>
        <v>86085.94</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4.6666683338116854E-3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c r="T280" s="337"/>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SUM(T207:T279)</f>
        <v>1406.94</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01" priority="7">
      <formula>#REF!&gt;0</formula>
    </cfRule>
    <cfRule type="expression" dxfId="4200"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218.72</v>
      </c>
      <c r="X3" s="1"/>
      <c r="AB3" s="180"/>
      <c r="AE3" s="180"/>
    </row>
    <row r="4" spans="1:31" x14ac:dyDescent="0.25">
      <c r="B4" s="283"/>
      <c r="C4" s="4"/>
      <c r="D4" s="3"/>
      <c r="E4" s="3"/>
      <c r="F4" s="3"/>
      <c r="G4" s="70"/>
      <c r="H4" s="159"/>
      <c r="I4" s="3"/>
      <c r="J4" s="3"/>
      <c r="K4" s="3"/>
      <c r="L4" s="4"/>
      <c r="M4" s="4"/>
      <c r="O4" s="11" t="s">
        <v>66</v>
      </c>
      <c r="Q4" s="53">
        <v>218.72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240.59200000000001</v>
      </c>
      <c r="Q43" s="2"/>
      <c r="T43" s="104"/>
      <c r="U43" s="285"/>
    </row>
    <row r="44" spans="2:21" x14ac:dyDescent="0.25">
      <c r="B44" s="162"/>
      <c r="C44" s="10"/>
      <c r="D44" s="39"/>
      <c r="E44" s="39"/>
      <c r="F44" s="39"/>
      <c r="G44" s="39"/>
      <c r="H44" s="177"/>
      <c r="I44" s="39"/>
      <c r="O44" s="79">
        <v>1.0900000000000001</v>
      </c>
      <c r="P44" s="79">
        <f t="shared" ref="P44:P63" si="6">O44*$Q$4</f>
        <v>238.40480000000002</v>
      </c>
      <c r="Q44" s="2"/>
      <c r="T44" s="104"/>
      <c r="U44" s="285"/>
    </row>
    <row r="45" spans="2:21" x14ac:dyDescent="0.25">
      <c r="B45" s="162"/>
      <c r="C45" s="10"/>
      <c r="D45" s="39"/>
      <c r="E45" s="39"/>
      <c r="F45" s="39"/>
      <c r="G45" s="39"/>
      <c r="H45" s="177"/>
      <c r="I45" s="39"/>
      <c r="O45" s="79">
        <v>1.08</v>
      </c>
      <c r="P45" s="79">
        <f t="shared" si="6"/>
        <v>236.2176</v>
      </c>
      <c r="Q45" s="2"/>
      <c r="T45" s="104"/>
      <c r="U45" s="285"/>
    </row>
    <row r="46" spans="2:21" x14ac:dyDescent="0.25">
      <c r="B46" s="162"/>
      <c r="C46" s="10"/>
      <c r="D46" s="39"/>
      <c r="E46" s="39"/>
      <c r="F46" s="39"/>
      <c r="G46" s="39"/>
      <c r="H46" s="177"/>
      <c r="I46" s="39"/>
      <c r="O46" s="79">
        <v>1.07</v>
      </c>
      <c r="P46" s="79">
        <f t="shared" si="6"/>
        <v>234.03040000000001</v>
      </c>
      <c r="Q46" s="2"/>
      <c r="T46" s="104"/>
      <c r="U46" s="285"/>
    </row>
    <row r="47" spans="2:21" x14ac:dyDescent="0.25">
      <c r="B47" s="162"/>
      <c r="C47" s="10"/>
      <c r="D47" s="39"/>
      <c r="E47" s="39"/>
      <c r="F47" s="39"/>
      <c r="G47" s="39"/>
      <c r="H47" s="177"/>
      <c r="I47" s="39"/>
      <c r="O47" s="79">
        <v>1.06</v>
      </c>
      <c r="P47" s="79">
        <f t="shared" si="6"/>
        <v>231.84320000000002</v>
      </c>
      <c r="Q47" s="2"/>
      <c r="T47" s="104"/>
      <c r="U47" s="285"/>
    </row>
    <row r="48" spans="2:21" x14ac:dyDescent="0.25">
      <c r="O48" s="79">
        <v>1.05</v>
      </c>
      <c r="P48" s="79">
        <f t="shared" si="6"/>
        <v>229.65600000000001</v>
      </c>
      <c r="Q48" s="2"/>
      <c r="T48" s="104"/>
      <c r="U48" s="285"/>
    </row>
    <row r="49" spans="1:21" x14ac:dyDescent="0.25">
      <c r="O49" s="79">
        <v>1.04</v>
      </c>
      <c r="P49" s="79">
        <f t="shared" si="6"/>
        <v>227.46880000000002</v>
      </c>
      <c r="Q49" s="2"/>
      <c r="T49" s="104"/>
      <c r="U49" s="285"/>
    </row>
    <row r="50" spans="1:21" x14ac:dyDescent="0.25">
      <c r="O50" s="79">
        <v>1.03</v>
      </c>
      <c r="P50" s="79">
        <f t="shared" si="6"/>
        <v>225.2816</v>
      </c>
      <c r="Q50" s="2"/>
      <c r="T50" s="104"/>
      <c r="U50" s="286"/>
    </row>
    <row r="51" spans="1:21" x14ac:dyDescent="0.25">
      <c r="O51" s="79">
        <v>1.02</v>
      </c>
      <c r="P51" s="79">
        <f t="shared" si="6"/>
        <v>223.09440000000001</v>
      </c>
      <c r="Q51" s="2"/>
      <c r="T51" s="104"/>
      <c r="U51" s="286"/>
    </row>
    <row r="52" spans="1:21" x14ac:dyDescent="0.25">
      <c r="O52" s="79">
        <v>1.01</v>
      </c>
      <c r="P52" s="79">
        <f t="shared" si="6"/>
        <v>220.90719999999999</v>
      </c>
      <c r="Q52" s="2"/>
      <c r="T52" s="104"/>
      <c r="U52" s="285"/>
    </row>
    <row r="53" spans="1:21" x14ac:dyDescent="0.25">
      <c r="O53" s="79">
        <v>1</v>
      </c>
      <c r="P53" s="79">
        <f t="shared" si="6"/>
        <v>218.72</v>
      </c>
      <c r="Q53" s="2"/>
      <c r="T53" s="104"/>
      <c r="U53" s="285"/>
    </row>
    <row r="54" spans="1:21" x14ac:dyDescent="0.25">
      <c r="O54" s="79">
        <v>0.99</v>
      </c>
      <c r="P54" s="79">
        <f t="shared" si="6"/>
        <v>216.53280000000001</v>
      </c>
      <c r="Q54" s="2"/>
      <c r="T54" s="104"/>
      <c r="U54" s="285"/>
    </row>
    <row r="55" spans="1:21" x14ac:dyDescent="0.25">
      <c r="L55" t="s">
        <v>65</v>
      </c>
      <c r="M55" s="2">
        <f>M73+K73-F73</f>
        <v>363.09999999999945</v>
      </c>
      <c r="O55" s="79">
        <v>0.98</v>
      </c>
      <c r="P55" s="79">
        <f t="shared" si="6"/>
        <v>214.34559999999999</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212.1584</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209.97119999999998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207.78399999999999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205.59679999999997</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203.40960000000001</v>
      </c>
    </row>
    <row r="61" spans="1:21" x14ac:dyDescent="0.25">
      <c r="A61" s="195"/>
      <c r="B61" s="367"/>
      <c r="C61" s="195"/>
      <c r="D61" s="196"/>
      <c r="E61" s="196"/>
      <c r="F61" s="196"/>
      <c r="G61" s="200"/>
      <c r="H61" s="201"/>
      <c r="I61" s="196"/>
      <c r="J61" s="196"/>
      <c r="K61" s="196"/>
      <c r="L61" s="195"/>
      <c r="M61" s="195"/>
      <c r="O61" s="79">
        <v>0.92</v>
      </c>
      <c r="P61" s="79">
        <f t="shared" si="6"/>
        <v>201.22240000000002</v>
      </c>
    </row>
    <row r="62" spans="1:21" x14ac:dyDescent="0.25">
      <c r="A62" s="195"/>
      <c r="B62" s="367"/>
      <c r="C62" s="195"/>
      <c r="D62" s="196"/>
      <c r="E62" s="196"/>
      <c r="F62" s="196"/>
      <c r="G62" s="200"/>
      <c r="H62" s="201"/>
      <c r="I62" s="196"/>
      <c r="J62" s="196"/>
      <c r="K62" s="196"/>
      <c r="L62" s="195"/>
      <c r="M62" s="195"/>
      <c r="O62" s="79">
        <v>0.91</v>
      </c>
      <c r="P62" s="79">
        <f t="shared" si="6"/>
        <v>199.0352</v>
      </c>
    </row>
    <row r="63" spans="1:21" x14ac:dyDescent="0.25">
      <c r="A63" s="195"/>
      <c r="B63" s="200"/>
      <c r="C63" s="195"/>
      <c r="D63" s="196"/>
      <c r="E63" s="196"/>
      <c r="F63" s="196"/>
      <c r="G63" s="200"/>
      <c r="H63" s="201"/>
      <c r="I63" s="196"/>
      <c r="J63" s="196"/>
      <c r="K63" s="196"/>
      <c r="L63" s="195"/>
      <c r="M63" s="195"/>
      <c r="O63" s="79">
        <v>0.9</v>
      </c>
      <c r="P63" s="79">
        <f t="shared" si="6"/>
        <v>196.84800000000001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199" priority="35">
      <formula>N19&gt;0</formula>
    </cfRule>
    <cfRule type="expression" dxfId="419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97" priority="21">
      <formula>F25&gt;0</formula>
    </cfRule>
    <cfRule type="expression" dxfId="4196" priority="22">
      <formula>F25&lt;0</formula>
    </cfRule>
  </conditionalFormatting>
  <conditionalFormatting sqref="H25:H47">
    <cfRule type="expression" dxfId="4195" priority="19">
      <formula>H25&gt;0</formula>
    </cfRule>
    <cfRule type="expression" dxfId="4194" priority="20">
      <formula>H25&lt;0</formula>
    </cfRule>
  </conditionalFormatting>
  <conditionalFormatting sqref="I25:I27">
    <cfRule type="expression" dxfId="4193" priority="15">
      <formula>I25&gt;0</formula>
    </cfRule>
    <cfRule type="expression" dxfId="4192" priority="16">
      <formula>I25&lt;0</formula>
    </cfRule>
  </conditionalFormatting>
  <conditionalFormatting sqref="Q7">
    <cfRule type="expression" dxfId="4191" priority="5">
      <formula>Q7&gt;0</formula>
    </cfRule>
    <cfRule type="expression" dxfId="4190" priority="6">
      <formula>Q7&lt;0</formula>
    </cfRule>
  </conditionalFormatting>
  <conditionalFormatting sqref="Q8">
    <cfRule type="expression" dxfId="4189" priority="3">
      <formula>Q8&gt;0</formula>
    </cfRule>
    <cfRule type="expression" dxfId="418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83.85</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83.85</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1.8127608825283244E-2</v>
      </c>
      <c r="R11">
        <v>0.38</v>
      </c>
    </row>
    <row r="12" spans="1:21" x14ac:dyDescent="0.25">
      <c r="H12" s="68"/>
      <c r="O12" s="11" t="s">
        <v>82</v>
      </c>
      <c r="Q12" s="1" t="s">
        <v>1387</v>
      </c>
    </row>
    <row r="13" spans="1:21" x14ac:dyDescent="0.25">
      <c r="H13" s="68"/>
      <c r="O13" s="11" t="s">
        <v>947</v>
      </c>
      <c r="Q13" s="2">
        <f>Q4/6.49</f>
        <v>12.919876733436054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92.234999999999999</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91.396500000000003</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90.557999999999993</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89.719499999999996</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88.881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88.042500000000004</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87.203999999999994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86.365499999999997</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85.527000000000001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84.688499999999991</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83.85</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83.011499999999998</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82.172999999999988</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81.334499999999991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80.495999999999995</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79.657499999999985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78.818999999999988</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77.980499999999992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77.141999999999996</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76.3035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75.465000000000003</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87" priority="31">
      <formula>F7&gt;0</formula>
    </cfRule>
    <cfRule type="expression" dxfId="4186" priority="32">
      <formula>F7&lt;0</formula>
    </cfRule>
  </conditionalFormatting>
  <conditionalFormatting sqref="Q8">
    <cfRule type="expression" dxfId="4185" priority="29">
      <formula>Q8&gt;0</formula>
    </cfRule>
    <cfRule type="expression" dxfId="4184" priority="30">
      <formula>Q8&lt;0</formula>
    </cfRule>
  </conditionalFormatting>
  <conditionalFormatting sqref="Q10">
    <cfRule type="expression" dxfId="4183" priority="23">
      <formula>Q10&gt;0</formula>
    </cfRule>
    <cfRule type="expression" dxfId="4182" priority="24">
      <formula>Q10&lt;0</formula>
    </cfRule>
  </conditionalFormatting>
  <conditionalFormatting sqref="J25:J38">
    <cfRule type="expression" dxfId="4181" priority="21">
      <formula>J25&gt;0</formula>
    </cfRule>
    <cfRule type="expression" dxfId="4180" priority="22">
      <formula>J25&lt;0</formula>
    </cfRule>
  </conditionalFormatting>
  <conditionalFormatting sqref="L25:L38">
    <cfRule type="expression" dxfId="4179" priority="17">
      <formula>L25&gt;0</formula>
    </cfRule>
    <cfRule type="expression" dxfId="4178" priority="18">
      <formula>L25&lt;0</formula>
    </cfRule>
  </conditionalFormatting>
  <conditionalFormatting sqref="F93:F114">
    <cfRule type="expression" dxfId="4177" priority="15">
      <formula>F93&gt;0</formula>
    </cfRule>
    <cfRule type="expression" dxfId="4176" priority="16">
      <formula>F93&lt;0</formula>
    </cfRule>
  </conditionalFormatting>
  <conditionalFormatting sqref="H93:H114">
    <cfRule type="expression" dxfId="4175" priority="13">
      <formula>H93&gt;0</formula>
    </cfRule>
    <cfRule type="expression" dxfId="4174" priority="14">
      <formula>H93&lt;0</formula>
    </cfRule>
  </conditionalFormatting>
  <conditionalFormatting sqref="J93:J106">
    <cfRule type="expression" dxfId="4173" priority="11">
      <formula>J93&gt;0</formula>
    </cfRule>
    <cfRule type="expression" dxfId="4172" priority="12">
      <formula>J93&lt;0</formula>
    </cfRule>
  </conditionalFormatting>
  <conditionalFormatting sqref="K93:K106">
    <cfRule type="expression" dxfId="4171" priority="9">
      <formula>K93&gt;0</formula>
    </cfRule>
    <cfRule type="expression" dxfId="4170" priority="10">
      <formula>K93&lt;0</formula>
    </cfRule>
  </conditionalFormatting>
  <conditionalFormatting sqref="L93:L106">
    <cfRule type="expression" dxfId="4169" priority="7">
      <formula>L93&gt;0</formula>
    </cfRule>
    <cfRule type="expression" dxfId="4168" priority="8">
      <formula>L93&lt;0</formula>
    </cfRule>
  </conditionalFormatting>
  <conditionalFormatting sqref="F25:F32">
    <cfRule type="expression" dxfId="4167" priority="5">
      <formula>F25&gt;0</formula>
    </cfRule>
    <cfRule type="expression" dxfId="4166" priority="6">
      <formula>F25&lt;0</formula>
    </cfRule>
  </conditionalFormatting>
  <conditionalFormatting sqref="H25:H32">
    <cfRule type="expression" dxfId="4165" priority="3">
      <formula>H25&gt;0</formula>
    </cfRule>
    <cfRule type="expression" dxfId="4164" priority="4">
      <formula>H25&lt;0</formula>
    </cfRule>
  </conditionalFormatting>
  <conditionalFormatting sqref="H60:H63 F60:F63">
    <cfRule type="expression" dxfId="4163" priority="1">
      <formula>F60&gt;0</formula>
    </cfRule>
    <cfRule type="expression" dxfId="4162"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16.45</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16.45</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8.9969604863221891E-2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4.1124999999999998</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18.095000000000002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17.930500000000002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17.766000000000002</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17.601500000000001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17.437000000000001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17.272500000000001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17.108000000000001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16.9435</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16.779</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16.6145</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16.45</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16.285499999999999</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16.120999999999999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15.956499999999998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15.791999999999998</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15.627499999999998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15.462999999999999</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15.298500000000001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15.134</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14.9695</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14.805</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61" priority="64">
      <formula>N23&gt;0</formula>
    </cfRule>
    <cfRule type="expression" dxfId="4160"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59" priority="58">
      <formula>F79&gt;0</formula>
    </cfRule>
    <cfRule type="expression" dxfId="4158" priority="59">
      <formula>F79&lt;0</formula>
    </cfRule>
  </conditionalFormatting>
  <conditionalFormatting sqref="H79:H97 H101:H118">
    <cfRule type="expression" dxfId="4157" priority="56">
      <formula>H79&gt;0</formula>
    </cfRule>
    <cfRule type="expression" dxfId="4156" priority="57">
      <formula>H79&lt;0</formula>
    </cfRule>
  </conditionalFormatting>
  <conditionalFormatting sqref="I75:I97 I100:I118">
    <cfRule type="expression" dxfId="4155" priority="54">
      <formula>I75&gt;0</formula>
    </cfRule>
    <cfRule type="expression" dxfId="4154" priority="55">
      <formula>I75&lt;0</formula>
    </cfRule>
  </conditionalFormatting>
  <conditionalFormatting sqref="Q7">
    <cfRule type="expression" dxfId="4153" priority="52">
      <formula>Q7&gt;0</formula>
    </cfRule>
    <cfRule type="expression" dxfId="4152" priority="53">
      <formula>Q7&lt;0</formula>
    </cfRule>
  </conditionalFormatting>
  <conditionalFormatting sqref="Q8">
    <cfRule type="expression" dxfId="4151" priority="50">
      <formula>Q8&gt;0</formula>
    </cfRule>
    <cfRule type="expression" dxfId="4150" priority="51">
      <formula>Q8&lt;0</formula>
    </cfRule>
  </conditionalFormatting>
  <conditionalFormatting sqref="F75:F78">
    <cfRule type="expression" dxfId="4149" priority="48">
      <formula>F75&gt;0</formula>
    </cfRule>
    <cfRule type="expression" dxfId="4148" priority="49">
      <formula>F75&lt;0</formula>
    </cfRule>
  </conditionalFormatting>
  <conditionalFormatting sqref="H75:H78">
    <cfRule type="expression" dxfId="4147" priority="46">
      <formula>H75&gt;0</formula>
    </cfRule>
    <cfRule type="expression" dxfId="4146" priority="47">
      <formula>H75&lt;0</formula>
    </cfRule>
  </conditionalFormatting>
  <conditionalFormatting sqref="F100:F114">
    <cfRule type="expression" dxfId="4145" priority="40">
      <formula>F100&gt;0</formula>
    </cfRule>
    <cfRule type="expression" dxfId="4144" priority="41">
      <formula>F100&lt;0</formula>
    </cfRule>
  </conditionalFormatting>
  <conditionalFormatting sqref="H100:H114">
    <cfRule type="expression" dxfId="4143" priority="38">
      <formula>H100&gt;0</formula>
    </cfRule>
    <cfRule type="expression" dxfId="4142" priority="39">
      <formula>H100&lt;0</formula>
    </cfRule>
  </conditionalFormatting>
  <conditionalFormatting sqref="F29:F67">
    <cfRule type="expression" dxfId="4141" priority="36">
      <formula>F29&gt;0</formula>
    </cfRule>
    <cfRule type="expression" dxfId="4140" priority="37">
      <formula>F29&lt;0</formula>
    </cfRule>
  </conditionalFormatting>
  <conditionalFormatting sqref="H29:H63">
    <cfRule type="expression" dxfId="4139" priority="34">
      <formula>H29&gt;0</formula>
    </cfRule>
    <cfRule type="expression" dxfId="4138" priority="35">
      <formula>H29&lt;0</formula>
    </cfRule>
  </conditionalFormatting>
  <conditionalFormatting sqref="J38:J68">
    <cfRule type="expression" dxfId="4137" priority="32">
      <formula>J38&gt;0</formula>
    </cfRule>
    <cfRule type="expression" dxfId="4136" priority="33">
      <formula>J38&lt;0</formula>
    </cfRule>
  </conditionalFormatting>
  <conditionalFormatting sqref="J43">
    <cfRule type="expression" dxfId="4135" priority="30">
      <formula>J43&gt;0</formula>
    </cfRule>
    <cfRule type="expression" dxfId="4134" priority="31">
      <formula>J43&lt;0</formula>
    </cfRule>
  </conditionalFormatting>
  <conditionalFormatting sqref="Q9">
    <cfRule type="expression" dxfId="4133" priority="24">
      <formula>Q9&gt;0</formula>
    </cfRule>
    <cfRule type="expression" dxfId="4132" priority="25">
      <formula>Q9&lt;0</formula>
    </cfRule>
  </conditionalFormatting>
  <conditionalFormatting sqref="R4">
    <cfRule type="expression" dxfId="4131" priority="26">
      <formula>R4&gt;0</formula>
    </cfRule>
    <cfRule type="expression" dxfId="4130"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29" priority="21">
      <formula>F120&gt;0</formula>
    </cfRule>
    <cfRule type="expression" dxfId="4128" priority="22">
      <formula>F120&lt;0</formula>
    </cfRule>
  </conditionalFormatting>
  <conditionalFormatting sqref="H120:H160">
    <cfRule type="expression" dxfId="4127" priority="19">
      <formula>H120&gt;0</formula>
    </cfRule>
    <cfRule type="expression" dxfId="4126" priority="20">
      <formula>H120&lt;0</formula>
    </cfRule>
  </conditionalFormatting>
  <conditionalFormatting sqref="J129:J160">
    <cfRule type="expression" dxfId="4125" priority="17">
      <formula>J129&gt;0</formula>
    </cfRule>
    <cfRule type="expression" dxfId="4124" priority="18">
      <formula>J129&lt;0</formula>
    </cfRule>
  </conditionalFormatting>
  <conditionalFormatting sqref="J134">
    <cfRule type="expression" dxfId="4123" priority="15">
      <formula>J134&gt;0</formula>
    </cfRule>
    <cfRule type="expression" dxfId="4122" priority="16">
      <formula>J134&lt;0</formula>
    </cfRule>
  </conditionalFormatting>
  <conditionalFormatting sqref="J31:J40">
    <cfRule type="expression" dxfId="4121" priority="13">
      <formula>J31&gt;0</formula>
    </cfRule>
    <cfRule type="expression" dxfId="4120" priority="14">
      <formula>J31&lt;0</formula>
    </cfRule>
  </conditionalFormatting>
  <conditionalFormatting sqref="J36:J37">
    <cfRule type="expression" dxfId="4119" priority="11">
      <formula>J36&gt;0</formula>
    </cfRule>
    <cfRule type="expression" dxfId="4118" priority="12">
      <formula>J36&lt;0</formula>
    </cfRule>
  </conditionalFormatting>
  <conditionalFormatting sqref="Q10">
    <cfRule type="expression" dxfId="4117" priority="9">
      <formula>Q10&gt;0</formula>
    </cfRule>
    <cfRule type="expression" dxfId="4116" priority="10">
      <formula>Q10&lt;0</formula>
    </cfRule>
  </conditionalFormatting>
  <conditionalFormatting sqref="K38:K55 K57:K68">
    <cfRule type="expression" dxfId="4115" priority="7">
      <formula>K38&gt;0</formula>
    </cfRule>
    <cfRule type="expression" dxfId="4114" priority="8">
      <formula>K38&lt;0</formula>
    </cfRule>
  </conditionalFormatting>
  <conditionalFormatting sqref="K43">
    <cfRule type="expression" dxfId="4113" priority="5">
      <formula>K43&gt;0</formula>
    </cfRule>
    <cfRule type="expression" dxfId="4112" priority="6">
      <formula>K43&lt;0</formula>
    </cfRule>
  </conditionalFormatting>
  <conditionalFormatting sqref="K31:K40">
    <cfRule type="expression" dxfId="4111" priority="3">
      <formula>K31&gt;0</formula>
    </cfRule>
    <cfRule type="expression" dxfId="4110" priority="4">
      <formula>K31&lt;0</formula>
    </cfRule>
  </conditionalFormatting>
  <conditionalFormatting sqref="K36:K37">
    <cfRule type="expression" dxfId="4109" priority="1">
      <formula>K36&gt;0</formula>
    </cfRule>
    <cfRule type="expression" dxfId="4108"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184.35</v>
      </c>
      <c r="R4" s="420">
        <v>-3.7000000000000002E-3</v>
      </c>
      <c r="T4" s="1">
        <v>43678</v>
      </c>
      <c r="U4" t="s">
        <v>1406</v>
      </c>
    </row>
    <row r="5" spans="1:21" x14ac:dyDescent="0.25">
      <c r="B5" s="70"/>
      <c r="C5" s="4"/>
      <c r="D5" s="3"/>
      <c r="E5" s="3"/>
      <c r="F5" s="3"/>
      <c r="G5" s="70"/>
      <c r="H5" s="159"/>
      <c r="I5" s="3"/>
      <c r="J5" s="3"/>
      <c r="K5" s="3"/>
      <c r="L5" s="4"/>
      <c r="M5" s="4"/>
      <c r="O5" s="11" t="s">
        <v>67</v>
      </c>
      <c r="Q5" s="3">
        <f>Q4*Q2</f>
        <v>7374</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-1810.1100000000006</v>
      </c>
      <c r="R7">
        <v>40</v>
      </c>
    </row>
    <row r="8" spans="1:21" x14ac:dyDescent="0.25">
      <c r="B8" s="70"/>
      <c r="C8" s="4"/>
      <c r="D8" s="3"/>
      <c r="E8" s="3"/>
      <c r="F8" s="3"/>
      <c r="G8" s="70"/>
      <c r="H8" s="159"/>
      <c r="I8" s="3"/>
      <c r="J8" s="3"/>
      <c r="K8" s="3"/>
      <c r="L8" s="4"/>
      <c r="M8" s="4"/>
      <c r="O8" s="11" t="s">
        <v>179</v>
      </c>
      <c r="P8" s="33"/>
      <c r="Q8" s="2">
        <f>K18+M18-F18+Q2*Q4</f>
        <v>-1810.1100000000006</v>
      </c>
      <c r="T8" s="1"/>
      <c r="U8" s="736"/>
    </row>
    <row r="9" spans="1:21" x14ac:dyDescent="0.25">
      <c r="B9" s="70"/>
      <c r="C9" s="4"/>
      <c r="D9" s="3"/>
      <c r="E9" s="3"/>
      <c r="F9" s="3"/>
      <c r="G9" s="4"/>
      <c r="H9" s="159"/>
      <c r="I9" s="3"/>
      <c r="J9" s="3"/>
      <c r="K9" s="3"/>
      <c r="L9" s="4"/>
      <c r="M9" s="4"/>
      <c r="O9" s="11" t="s">
        <v>204</v>
      </c>
      <c r="Q9" s="132">
        <f>IF(Q2=0, 0, Q8/Q6)</f>
        <v>-0.1970914982507832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202.785</v>
      </c>
    </row>
    <row r="20" spans="1:20" x14ac:dyDescent="0.25">
      <c r="O20" s="79">
        <v>1.0900000000000001</v>
      </c>
      <c r="P20" s="79">
        <f t="shared" ref="P20:P39" si="0">O20*$Q$4</f>
        <v>200.94150000000002</v>
      </c>
    </row>
    <row r="21" spans="1:20" x14ac:dyDescent="0.25">
      <c r="O21" s="79">
        <v>1.08</v>
      </c>
      <c r="P21" s="79">
        <f t="shared" si="0"/>
        <v>199.09800000000001</v>
      </c>
      <c r="T21" s="1"/>
    </row>
    <row r="22" spans="1:20" x14ac:dyDescent="0.25">
      <c r="O22" s="79">
        <v>1.07</v>
      </c>
      <c r="P22" s="79">
        <f t="shared" si="0"/>
        <v>197.25450000000001</v>
      </c>
    </row>
    <row r="23" spans="1:20" x14ac:dyDescent="0.25">
      <c r="O23" s="79">
        <v>1.06</v>
      </c>
      <c r="P23" s="79">
        <f t="shared" si="0"/>
        <v>195.411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193.5675</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191.72399999999999</v>
      </c>
    </row>
    <row r="26" spans="1:20" x14ac:dyDescent="0.25">
      <c r="B26" s="162">
        <v>43626</v>
      </c>
      <c r="C26" s="10">
        <v>0</v>
      </c>
      <c r="D26" s="39">
        <v>252.2</v>
      </c>
      <c r="E26" s="39">
        <v>275.81</v>
      </c>
      <c r="F26" s="39"/>
      <c r="G26" s="39"/>
      <c r="H26" s="177"/>
      <c r="I26" s="39"/>
      <c r="J26" s="39">
        <v>476.09</v>
      </c>
      <c r="K26" s="39"/>
      <c r="L26" s="39"/>
      <c r="O26" s="79">
        <v>1.03</v>
      </c>
      <c r="P26" s="79">
        <f t="shared" si="0"/>
        <v>189.88050000000001</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188.03700000000001</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186.1935</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184.35</v>
      </c>
      <c r="T29" s="154"/>
    </row>
    <row r="30" spans="1:20" x14ac:dyDescent="0.25">
      <c r="B30" s="162"/>
      <c r="C30" s="10"/>
      <c r="D30" s="39"/>
      <c r="E30" s="39"/>
      <c r="F30" s="39"/>
      <c r="G30" s="39"/>
      <c r="H30" s="177"/>
      <c r="I30" s="39"/>
      <c r="J30" s="39"/>
      <c r="K30" s="39"/>
      <c r="L30" s="39"/>
      <c r="O30" s="79">
        <v>0.99</v>
      </c>
      <c r="P30" s="79">
        <f t="shared" si="0"/>
        <v>182.50649999999999</v>
      </c>
      <c r="T30" s="154"/>
    </row>
    <row r="31" spans="1:20" x14ac:dyDescent="0.25">
      <c r="B31" s="162"/>
      <c r="C31" s="10"/>
      <c r="D31" s="39"/>
      <c r="E31" s="39"/>
      <c r="F31" s="39"/>
      <c r="G31" s="39"/>
      <c r="H31" s="177"/>
      <c r="I31" s="39"/>
      <c r="J31" s="39"/>
      <c r="K31" s="39"/>
      <c r="L31" s="39"/>
      <c r="O31" s="79">
        <v>0.98</v>
      </c>
      <c r="P31" s="79">
        <f t="shared" si="0"/>
        <v>180.66299999999998</v>
      </c>
    </row>
    <row r="32" spans="1:20" x14ac:dyDescent="0.25">
      <c r="B32" s="162"/>
      <c r="C32" s="10"/>
      <c r="D32" s="39"/>
      <c r="E32" s="39"/>
      <c r="F32" s="39"/>
      <c r="G32" s="39"/>
      <c r="H32" s="177"/>
      <c r="I32" s="39"/>
      <c r="J32" s="39"/>
      <c r="K32" s="39"/>
      <c r="L32" s="39"/>
      <c r="O32" s="79">
        <v>0.97</v>
      </c>
      <c r="P32" s="79">
        <f t="shared" si="0"/>
        <v>178.81949999999998</v>
      </c>
    </row>
    <row r="33" spans="2:17" x14ac:dyDescent="0.25">
      <c r="B33" s="162"/>
      <c r="C33" s="10"/>
      <c r="D33" s="39"/>
      <c r="E33" s="39"/>
      <c r="F33" s="39"/>
      <c r="G33" s="39"/>
      <c r="H33" s="177"/>
      <c r="I33" s="39"/>
      <c r="J33" s="39"/>
      <c r="K33" s="39"/>
      <c r="L33" s="39"/>
      <c r="O33" s="79">
        <v>0.96</v>
      </c>
      <c r="P33" s="79">
        <f t="shared" si="0"/>
        <v>176.976</v>
      </c>
    </row>
    <row r="34" spans="2:17" x14ac:dyDescent="0.25">
      <c r="B34" s="162"/>
      <c r="C34" s="10"/>
      <c r="D34" s="39"/>
      <c r="E34" s="39"/>
      <c r="F34" s="39"/>
      <c r="G34" s="39"/>
      <c r="H34" s="177"/>
      <c r="I34" s="39"/>
      <c r="J34" s="39"/>
      <c r="K34" s="39"/>
      <c r="L34" s="39"/>
      <c r="O34" s="79">
        <v>0.95</v>
      </c>
      <c r="P34" s="79">
        <f t="shared" si="0"/>
        <v>175.13249999999999</v>
      </c>
    </row>
    <row r="35" spans="2:17" x14ac:dyDescent="0.25">
      <c r="B35" s="162"/>
      <c r="C35" s="10"/>
      <c r="D35" s="39"/>
      <c r="E35" s="39"/>
      <c r="F35" s="39"/>
      <c r="G35" s="39"/>
      <c r="H35" s="177"/>
      <c r="I35" s="39"/>
      <c r="J35" s="39"/>
      <c r="K35" s="39"/>
      <c r="L35" s="39"/>
      <c r="O35" s="79">
        <v>0.94</v>
      </c>
      <c r="P35" s="79">
        <f t="shared" si="0"/>
        <v>173.28899999999999</v>
      </c>
    </row>
    <row r="36" spans="2:17" x14ac:dyDescent="0.25">
      <c r="B36" s="162"/>
      <c r="C36" s="10"/>
      <c r="D36" s="39"/>
      <c r="E36" s="39"/>
      <c r="F36" s="39"/>
      <c r="G36" s="39"/>
      <c r="H36" s="177"/>
      <c r="I36" s="39"/>
      <c r="J36" s="39"/>
      <c r="K36" s="39"/>
      <c r="L36" s="39"/>
      <c r="O36" s="79">
        <v>0.93</v>
      </c>
      <c r="P36" s="79">
        <f t="shared" si="0"/>
        <v>171.44550000000001</v>
      </c>
    </row>
    <row r="37" spans="2:17" x14ac:dyDescent="0.25">
      <c r="B37" s="162"/>
      <c r="C37" s="10"/>
      <c r="D37" s="39"/>
      <c r="E37" s="39"/>
      <c r="F37" s="39"/>
      <c r="G37" s="39"/>
      <c r="H37" s="177"/>
      <c r="I37" s="39"/>
      <c r="J37" s="39"/>
      <c r="K37" s="39"/>
      <c r="L37" s="39"/>
      <c r="O37" s="79">
        <v>0.92</v>
      </c>
      <c r="P37" s="79">
        <f t="shared" si="0"/>
        <v>169.602</v>
      </c>
    </row>
    <row r="38" spans="2:17" x14ac:dyDescent="0.25">
      <c r="B38" s="162"/>
      <c r="C38" s="10"/>
      <c r="D38" s="39"/>
      <c r="E38" s="39"/>
      <c r="F38" s="39"/>
      <c r="G38" s="39"/>
      <c r="H38" s="177"/>
      <c r="I38" s="39"/>
      <c r="J38" s="39"/>
      <c r="K38" s="39"/>
      <c r="L38" s="39"/>
      <c r="O38" s="79">
        <v>0.91</v>
      </c>
      <c r="P38" s="79">
        <f t="shared" si="0"/>
        <v>167.7585</v>
      </c>
    </row>
    <row r="39" spans="2:17" x14ac:dyDescent="0.25">
      <c r="B39" s="162"/>
      <c r="C39" s="10"/>
      <c r="D39" s="39"/>
      <c r="E39" s="39"/>
      <c r="F39" s="39"/>
      <c r="G39" s="39"/>
      <c r="H39" s="177"/>
      <c r="I39" s="39"/>
      <c r="J39" s="39"/>
      <c r="K39" s="39"/>
      <c r="L39" s="39"/>
      <c r="O39" s="79">
        <v>0.9</v>
      </c>
      <c r="P39" s="79">
        <f t="shared" si="0"/>
        <v>165.91499999999999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07" priority="35">
      <formula>Q7&gt;0</formula>
    </cfRule>
    <cfRule type="expression" dxfId="4106" priority="36">
      <formula>Q7&lt;0</formula>
    </cfRule>
  </conditionalFormatting>
  <conditionalFormatting sqref="Q8">
    <cfRule type="expression" dxfId="4105" priority="33">
      <formula>Q8&gt;0</formula>
    </cfRule>
    <cfRule type="expression" dxfId="4104" priority="34">
      <formula>Q8&lt;0</formula>
    </cfRule>
  </conditionalFormatting>
  <conditionalFormatting sqref="F34:F54 F58:F63">
    <cfRule type="expression" dxfId="4103" priority="31">
      <formula>F34&gt;0</formula>
    </cfRule>
    <cfRule type="expression" dxfId="4102" priority="32">
      <formula>F34&lt;0</formula>
    </cfRule>
  </conditionalFormatting>
  <conditionalFormatting sqref="H34:H54 H58:H63">
    <cfRule type="expression" dxfId="4101" priority="29">
      <formula>H34&gt;0</formula>
    </cfRule>
    <cfRule type="expression" dxfId="4100" priority="30">
      <formula>H34&lt;0</formula>
    </cfRule>
  </conditionalFormatting>
  <conditionalFormatting sqref="Q10">
    <cfRule type="expression" dxfId="4099" priority="27">
      <formula>Q10&gt;0</formula>
    </cfRule>
    <cfRule type="expression" dxfId="4098" priority="28">
      <formula>Q10&lt;0</formula>
    </cfRule>
  </conditionalFormatting>
  <conditionalFormatting sqref="J25:J38">
    <cfRule type="expression" dxfId="4097" priority="25">
      <formula>J25&gt;0</formula>
    </cfRule>
    <cfRule type="expression" dxfId="4096" priority="26">
      <formula>J25&lt;0</formula>
    </cfRule>
  </conditionalFormatting>
  <conditionalFormatting sqref="K25:K35 K37:K38">
    <cfRule type="expression" dxfId="4095" priority="23">
      <formula>K25&gt;0</formula>
    </cfRule>
    <cfRule type="expression" dxfId="4094" priority="24">
      <formula>K25&lt;0</formula>
    </cfRule>
  </conditionalFormatting>
  <conditionalFormatting sqref="F89:F110">
    <cfRule type="expression" dxfId="4093" priority="21">
      <formula>F89&gt;0</formula>
    </cfRule>
    <cfRule type="expression" dxfId="4092" priority="22">
      <formula>F89&lt;0</formula>
    </cfRule>
  </conditionalFormatting>
  <conditionalFormatting sqref="H89:H110">
    <cfRule type="expression" dxfId="4091" priority="19">
      <formula>H89&gt;0</formula>
    </cfRule>
    <cfRule type="expression" dxfId="4090" priority="20">
      <formula>H89&lt;0</formula>
    </cfRule>
  </conditionalFormatting>
  <conditionalFormatting sqref="J89:J102">
    <cfRule type="expression" dxfId="4089" priority="17">
      <formula>J89&gt;0</formula>
    </cfRule>
    <cfRule type="expression" dxfId="4088" priority="18">
      <formula>J89&lt;0</formula>
    </cfRule>
  </conditionalFormatting>
  <conditionalFormatting sqref="K89:K102">
    <cfRule type="expression" dxfId="4087" priority="15">
      <formula>K89&gt;0</formula>
    </cfRule>
    <cfRule type="expression" dxfId="4086" priority="16">
      <formula>K89&lt;0</formula>
    </cfRule>
  </conditionalFormatting>
  <conditionalFormatting sqref="L89:L102">
    <cfRule type="expression" dxfId="4085" priority="13">
      <formula>L89&gt;0</formula>
    </cfRule>
    <cfRule type="expression" dxfId="4084" priority="14">
      <formula>L89&lt;0</formula>
    </cfRule>
  </conditionalFormatting>
  <conditionalFormatting sqref="F25:F26 F30:F33">
    <cfRule type="expression" dxfId="4083" priority="11">
      <formula>F25&gt;0</formula>
    </cfRule>
    <cfRule type="expression" dxfId="4082" priority="12">
      <formula>F25&lt;0</formula>
    </cfRule>
  </conditionalFormatting>
  <conditionalFormatting sqref="H25:H33">
    <cfRule type="expression" dxfId="4081" priority="9">
      <formula>H25&gt;0</formula>
    </cfRule>
    <cfRule type="expression" dxfId="4080" priority="10">
      <formula>H25&lt;0</formula>
    </cfRule>
  </conditionalFormatting>
  <conditionalFormatting sqref="J54">
    <cfRule type="expression" dxfId="4079" priority="7">
      <formula>J54&gt;0</formula>
    </cfRule>
    <cfRule type="expression" dxfId="4078" priority="8">
      <formula>J54&lt;0</formula>
    </cfRule>
  </conditionalFormatting>
  <conditionalFormatting sqref="F55:F57">
    <cfRule type="expression" dxfId="4077" priority="5">
      <formula>F55&gt;0</formula>
    </cfRule>
    <cfRule type="expression" dxfId="4076" priority="6">
      <formula>F55&lt;0</formula>
    </cfRule>
  </conditionalFormatting>
  <conditionalFormatting sqref="H55:H57">
    <cfRule type="expression" dxfId="4075" priority="3">
      <formula>H55&gt;0</formula>
    </cfRule>
    <cfRule type="expression" dxfId="4074" priority="4">
      <formula>H55&lt;0</formula>
    </cfRule>
  </conditionalFormatting>
  <conditionalFormatting sqref="F27:F29">
    <cfRule type="expression" dxfId="4073" priority="1">
      <formula>F27&gt;0</formula>
    </cfRule>
    <cfRule type="expression" dxfId="4072"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118.24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118.24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130.06399999999999</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128.88159999999999</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127.6992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126.5168</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125.3344</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124.152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122.9696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121.7872</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120.6048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119.4224</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118.24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117.05759999999999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115.87519999999999</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114.69279999999999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113.51039999999999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112.32799999999999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111.14559999999999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109.9632</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108.7808</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107.5984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106.416</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71" priority="9">
      <formula>F36&gt;0</formula>
    </cfRule>
    <cfRule type="expression" dxfId="4070" priority="10">
      <formula>F36&lt;0</formula>
    </cfRule>
  </conditionalFormatting>
  <conditionalFormatting sqref="F25:F35">
    <cfRule type="expression" dxfId="4069" priority="7">
      <formula>F25&gt;0</formula>
    </cfRule>
    <cfRule type="expression" dxfId="4068" priority="8">
      <formula>F25&lt;0</formula>
    </cfRule>
  </conditionalFormatting>
  <conditionalFormatting sqref="H25:H35">
    <cfRule type="expression" dxfId="4067" priority="5">
      <formula>H25&gt;0</formula>
    </cfRule>
    <cfRule type="expression" dxfId="4066" priority="6">
      <formula>H25&lt;0</formula>
    </cfRule>
  </conditionalFormatting>
  <conditionalFormatting sqref="Q7">
    <cfRule type="expression" dxfId="4065" priority="3">
      <formula>Q7&gt;0</formula>
    </cfRule>
    <cfRule type="expression" dxfId="4064" priority="4">
      <formula>Q7&lt;0</formula>
    </cfRule>
  </conditionalFormatting>
  <conditionalFormatting sqref="Q8">
    <cfRule type="expression" dxfId="4063" priority="1">
      <formula>Q8&gt;0</formula>
    </cfRule>
    <cfRule type="expression" dxfId="4062"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158.71</v>
      </c>
      <c r="T3" s="1"/>
      <c r="V3" s="132"/>
    </row>
    <row r="4" spans="1:22" x14ac:dyDescent="0.25">
      <c r="F4" s="3"/>
      <c r="G4" s="70"/>
      <c r="H4" s="159"/>
      <c r="I4" s="3"/>
      <c r="J4" s="3"/>
      <c r="K4" s="3"/>
      <c r="L4" s="4"/>
      <c r="M4" s="4"/>
      <c r="O4" s="11" t="s">
        <v>66</v>
      </c>
      <c r="Q4" s="53">
        <v>158.71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174.58100000000002</v>
      </c>
      <c r="Q41" s="2"/>
      <c r="V41" s="132"/>
    </row>
    <row r="42" spans="1:22" ht="20.25" thickBot="1" x14ac:dyDescent="0.35">
      <c r="B42" s="10"/>
      <c r="C42" s="10"/>
      <c r="D42" s="39"/>
      <c r="E42" s="39"/>
      <c r="F42" s="39"/>
      <c r="G42" s="10"/>
      <c r="H42" s="10"/>
      <c r="I42" s="39"/>
      <c r="J42" s="39"/>
      <c r="K42" s="39"/>
      <c r="L42" s="39"/>
      <c r="O42" s="79">
        <v>1.0900000000000001</v>
      </c>
      <c r="P42" s="79">
        <f t="shared" ref="P42:P61" si="3">O42*$Q$4</f>
        <v>172.99390000000002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171.40680000000003</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169.81970000000001</v>
      </c>
      <c r="Q44" s="2"/>
      <c r="T44" s="89" t="s">
        <v>98</v>
      </c>
      <c r="U44" s="125">
        <v>68.5</v>
      </c>
      <c r="V44" s="132"/>
    </row>
    <row r="45" spans="1:22" x14ac:dyDescent="0.25">
      <c r="B45" s="162"/>
      <c r="C45" s="10"/>
      <c r="D45" s="39"/>
      <c r="E45" s="39"/>
      <c r="F45" s="39"/>
      <c r="G45" s="39"/>
      <c r="H45" s="177"/>
      <c r="I45" s="39"/>
      <c r="J45" s="39"/>
      <c r="K45" s="39"/>
      <c r="L45" s="39"/>
      <c r="O45" s="79">
        <v>1.06</v>
      </c>
      <c r="P45" s="79">
        <f t="shared" si="3"/>
        <v>168.23260000000002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166.64550000000003</v>
      </c>
      <c r="Q46" s="2"/>
      <c r="T46" s="89" t="s">
        <v>100</v>
      </c>
      <c r="U46" s="125" t="s">
        <v>128</v>
      </c>
      <c r="V46" s="132"/>
    </row>
    <row r="47" spans="1:22" x14ac:dyDescent="0.25">
      <c r="B47" s="70"/>
      <c r="C47" s="4"/>
      <c r="D47" s="3"/>
      <c r="E47" s="3"/>
      <c r="F47" s="3"/>
      <c r="G47" s="3"/>
      <c r="H47" s="214"/>
      <c r="I47" s="212"/>
      <c r="O47" s="79">
        <v>1.04</v>
      </c>
      <c r="P47" s="79">
        <f t="shared" si="3"/>
        <v>165.05840000000001</v>
      </c>
      <c r="Q47" s="2"/>
      <c r="T47" s="89" t="s">
        <v>101</v>
      </c>
      <c r="U47" s="125">
        <v>79.16</v>
      </c>
      <c r="V47" s="132"/>
    </row>
    <row r="48" spans="1:22" x14ac:dyDescent="0.25">
      <c r="B48" s="70"/>
      <c r="C48" s="4"/>
      <c r="D48" s="3"/>
      <c r="E48" s="3"/>
      <c r="F48" s="3"/>
      <c r="G48" s="3"/>
      <c r="H48" s="214"/>
      <c r="I48" s="3"/>
      <c r="O48" s="79">
        <v>1.03</v>
      </c>
      <c r="P48" s="79">
        <f t="shared" si="3"/>
        <v>163.47130000000001</v>
      </c>
      <c r="Q48" s="2"/>
      <c r="T48" s="89" t="s">
        <v>102</v>
      </c>
      <c r="U48" s="125">
        <v>0.71672999999999998</v>
      </c>
      <c r="V48" s="132"/>
    </row>
    <row r="49" spans="1:22" x14ac:dyDescent="0.25">
      <c r="B49" s="70"/>
      <c r="C49" s="4"/>
      <c r="D49" s="3"/>
      <c r="E49" s="3"/>
      <c r="F49" s="3"/>
      <c r="G49" s="3"/>
      <c r="H49" s="214"/>
      <c r="I49" s="3"/>
      <c r="O49" s="79">
        <v>1.02</v>
      </c>
      <c r="P49" s="79">
        <f t="shared" si="3"/>
        <v>161.88420000000002</v>
      </c>
      <c r="Q49" s="2"/>
      <c r="T49" s="89" t="s">
        <v>121</v>
      </c>
      <c r="U49" s="125" t="s">
        <v>494</v>
      </c>
      <c r="V49" s="132"/>
    </row>
    <row r="50" spans="1:22" x14ac:dyDescent="0.25">
      <c r="B50" s="70"/>
      <c r="C50" s="4"/>
      <c r="D50" s="3"/>
      <c r="E50" s="3"/>
      <c r="F50" s="3"/>
      <c r="G50" s="3"/>
      <c r="H50" s="214"/>
      <c r="I50" s="3"/>
      <c r="O50" s="79">
        <v>1.01</v>
      </c>
      <c r="P50" s="79">
        <f t="shared" si="3"/>
        <v>160.2971</v>
      </c>
      <c r="Q50" s="2"/>
      <c r="T50" s="89"/>
      <c r="U50" s="125"/>
      <c r="V50" s="132"/>
    </row>
    <row r="51" spans="1:22" x14ac:dyDescent="0.25">
      <c r="B51" s="70"/>
      <c r="C51" s="4"/>
      <c r="D51" s="3"/>
      <c r="E51" s="3"/>
      <c r="F51" s="3"/>
      <c r="G51" s="3"/>
      <c r="H51" s="214"/>
      <c r="I51" s="3"/>
      <c r="O51" s="79">
        <v>1</v>
      </c>
      <c r="P51" s="79">
        <f t="shared" si="3"/>
        <v>158.71</v>
      </c>
      <c r="Q51" s="2"/>
      <c r="T51" s="89" t="s">
        <v>104</v>
      </c>
      <c r="U51" s="125" t="s">
        <v>551</v>
      </c>
      <c r="V51" s="132"/>
    </row>
    <row r="52" spans="1:22" x14ac:dyDescent="0.25">
      <c r="B52" s="70"/>
      <c r="C52" s="4"/>
      <c r="D52" s="3"/>
      <c r="E52" s="3"/>
      <c r="F52" s="3"/>
      <c r="G52" s="3"/>
      <c r="H52" s="214"/>
      <c r="I52" s="3"/>
      <c r="O52" s="79">
        <v>0.99</v>
      </c>
      <c r="P52" s="79">
        <f t="shared" si="3"/>
        <v>157.12290000000002</v>
      </c>
      <c r="Q52" s="2"/>
      <c r="T52" s="89" t="s">
        <v>105</v>
      </c>
      <c r="U52" s="125" t="s">
        <v>302</v>
      </c>
      <c r="V52" s="132"/>
    </row>
    <row r="53" spans="1:22" x14ac:dyDescent="0.25">
      <c r="B53" s="70"/>
      <c r="C53" s="4"/>
      <c r="D53" s="3"/>
      <c r="E53" s="3"/>
      <c r="F53" s="3"/>
      <c r="G53" s="3"/>
      <c r="H53" s="214"/>
      <c r="I53" s="3"/>
      <c r="O53" s="79">
        <v>0.98</v>
      </c>
      <c r="P53" s="79">
        <f t="shared" si="3"/>
        <v>155.53579999999999</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153.9487</v>
      </c>
      <c r="T54" s="89" t="s">
        <v>109</v>
      </c>
      <c r="U54" s="126">
        <v>2991540</v>
      </c>
      <c r="V54" s="132"/>
    </row>
    <row r="55" spans="1:22" x14ac:dyDescent="0.25">
      <c r="A55" s="4"/>
      <c r="B55" s="70"/>
      <c r="C55" s="4"/>
      <c r="D55" s="3"/>
      <c r="E55" s="3"/>
      <c r="F55" s="3"/>
      <c r="G55" s="3"/>
      <c r="H55" s="214"/>
      <c r="I55" s="3"/>
      <c r="J55" s="3"/>
      <c r="K55" s="3"/>
      <c r="L55" s="4"/>
      <c r="O55" s="79">
        <v>0.96</v>
      </c>
      <c r="P55" s="79">
        <f t="shared" si="3"/>
        <v>152.36160000000001</v>
      </c>
      <c r="T55" s="89" t="s">
        <v>107</v>
      </c>
      <c r="U55" s="125" t="s">
        <v>552</v>
      </c>
      <c r="V55" s="132"/>
    </row>
    <row r="56" spans="1:22" x14ac:dyDescent="0.25">
      <c r="A56" s="4"/>
      <c r="B56" s="70"/>
      <c r="C56" s="4"/>
      <c r="D56" s="3"/>
      <c r="E56" s="3"/>
      <c r="F56" s="3"/>
      <c r="G56" s="3"/>
      <c r="H56" s="214"/>
      <c r="I56" s="3"/>
      <c r="J56" s="3"/>
      <c r="K56" s="3"/>
      <c r="L56" s="4"/>
      <c r="O56" s="79">
        <v>0.95</v>
      </c>
      <c r="P56" s="79">
        <f t="shared" si="3"/>
        <v>150.77449999999999</v>
      </c>
      <c r="T56" s="89" t="s">
        <v>110</v>
      </c>
      <c r="U56" s="125">
        <v>15.46</v>
      </c>
      <c r="V56" s="132"/>
    </row>
    <row r="57" spans="1:22" x14ac:dyDescent="0.25">
      <c r="A57" s="4"/>
      <c r="B57" s="70"/>
      <c r="C57" s="4"/>
      <c r="D57" s="3"/>
      <c r="E57" s="3"/>
      <c r="F57" s="3"/>
      <c r="G57" s="3"/>
      <c r="H57" s="214"/>
      <c r="I57" s="3"/>
      <c r="J57" s="3"/>
      <c r="K57" s="3"/>
      <c r="L57" s="4"/>
      <c r="O57" s="79">
        <v>0.94</v>
      </c>
      <c r="P57" s="79">
        <f t="shared" si="3"/>
        <v>149.1874</v>
      </c>
      <c r="T57" s="89" t="s">
        <v>111</v>
      </c>
      <c r="U57" s="125">
        <v>4.43</v>
      </c>
      <c r="V57" s="132"/>
    </row>
    <row r="58" spans="1:22" x14ac:dyDescent="0.25">
      <c r="A58" s="4"/>
      <c r="B58" s="70"/>
      <c r="C58" s="4"/>
      <c r="D58" s="3"/>
      <c r="E58" s="3"/>
      <c r="F58" s="3"/>
      <c r="G58" s="3"/>
      <c r="H58" s="214"/>
      <c r="I58" s="3"/>
      <c r="J58" s="3"/>
      <c r="K58" s="3"/>
      <c r="L58" s="4"/>
      <c r="O58" s="79">
        <v>0.93</v>
      </c>
      <c r="P58" s="79">
        <f t="shared" si="3"/>
        <v>147.6003</v>
      </c>
      <c r="T58" s="89" t="s">
        <v>108</v>
      </c>
      <c r="U58" s="125" t="s">
        <v>524</v>
      </c>
      <c r="V58" s="132"/>
    </row>
    <row r="59" spans="1:22" x14ac:dyDescent="0.25">
      <c r="A59" s="4"/>
      <c r="B59" s="70"/>
      <c r="C59" s="4"/>
      <c r="D59" s="3"/>
      <c r="E59" s="3"/>
      <c r="F59" s="3"/>
      <c r="G59" s="3"/>
      <c r="H59" s="214"/>
      <c r="I59" s="3"/>
      <c r="J59" s="3"/>
      <c r="K59" s="3"/>
      <c r="L59" s="4"/>
      <c r="O59" s="79">
        <v>0.92</v>
      </c>
      <c r="P59" s="79">
        <f t="shared" si="3"/>
        <v>146.01320000000001</v>
      </c>
      <c r="V59" s="132"/>
    </row>
    <row r="60" spans="1:22" x14ac:dyDescent="0.25">
      <c r="A60" s="4"/>
      <c r="B60" s="70"/>
      <c r="C60" s="4"/>
      <c r="D60" s="3"/>
      <c r="E60" s="3"/>
      <c r="F60" s="3"/>
      <c r="G60" s="3"/>
      <c r="H60" s="214"/>
      <c r="I60" s="3"/>
      <c r="J60" s="3"/>
      <c r="K60" s="3"/>
      <c r="L60" s="4"/>
      <c r="O60" s="79">
        <v>0.91</v>
      </c>
      <c r="P60" s="79">
        <f t="shared" si="3"/>
        <v>144.42610000000002</v>
      </c>
      <c r="V60" s="132"/>
    </row>
    <row r="61" spans="1:22" x14ac:dyDescent="0.25">
      <c r="A61" s="4"/>
      <c r="B61" s="70"/>
      <c r="C61" s="4"/>
      <c r="D61" s="3"/>
      <c r="E61" s="3"/>
      <c r="F61" s="3"/>
      <c r="G61" s="3"/>
      <c r="H61" s="214"/>
      <c r="I61" s="3"/>
      <c r="J61" s="3"/>
      <c r="K61" s="3"/>
      <c r="L61" s="4"/>
      <c r="O61" s="79">
        <v>0.9</v>
      </c>
      <c r="P61" s="79">
        <f t="shared" si="3"/>
        <v>142.839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61" priority="37">
      <formula>F25&gt;0</formula>
    </cfRule>
    <cfRule type="expression" dxfId="4060" priority="38">
      <formula>F25&lt;0</formula>
    </cfRule>
  </conditionalFormatting>
  <conditionalFormatting sqref="Q7">
    <cfRule type="expression" dxfId="4059" priority="35">
      <formula>Q7&gt;0</formula>
    </cfRule>
    <cfRule type="expression" dxfId="4058" priority="36">
      <formula>Q7&lt;0</formula>
    </cfRule>
  </conditionalFormatting>
  <conditionalFormatting sqref="Q8">
    <cfRule type="expression" dxfId="4057" priority="33">
      <formula>Q8&gt;0</formula>
    </cfRule>
    <cfRule type="expression" dxfId="4056" priority="34">
      <formula>Q8&lt;0</formula>
    </cfRule>
  </conditionalFormatting>
  <conditionalFormatting sqref="F44:F46">
    <cfRule type="expression" dxfId="4055" priority="31">
      <formula>F44&gt;0</formula>
    </cfRule>
    <cfRule type="expression" dxfId="4054" priority="32">
      <formula>F44&lt;0</formula>
    </cfRule>
  </conditionalFormatting>
  <conditionalFormatting sqref="H44:H46">
    <cfRule type="expression" dxfId="4053" priority="29">
      <formula>H44&gt;0</formula>
    </cfRule>
    <cfRule type="expression" dxfId="4052" priority="30">
      <formula>H44&lt;0</formula>
    </cfRule>
  </conditionalFormatting>
  <conditionalFormatting sqref="F89:F110">
    <cfRule type="expression" dxfId="4051" priority="27">
      <formula>F89&gt;0</formula>
    </cfRule>
    <cfRule type="expression" dxfId="4050" priority="28">
      <formula>F89&lt;0</formula>
    </cfRule>
  </conditionalFormatting>
  <conditionalFormatting sqref="H89:H110">
    <cfRule type="expression" dxfId="4049" priority="25">
      <formula>H89&gt;0</formula>
    </cfRule>
    <cfRule type="expression" dxfId="4048" priority="26">
      <formula>H89&lt;0</formula>
    </cfRule>
  </conditionalFormatting>
  <conditionalFormatting sqref="Q10">
    <cfRule type="expression" dxfId="4047" priority="23">
      <formula>Q10&gt;0</formula>
    </cfRule>
    <cfRule type="expression" dxfId="4046" priority="24">
      <formula>Q10&lt;0</formula>
    </cfRule>
  </conditionalFormatting>
  <conditionalFormatting sqref="J25:J38">
    <cfRule type="expression" dxfId="4045" priority="21">
      <formula>J25&gt;0</formula>
    </cfRule>
    <cfRule type="expression" dxfId="4044" priority="22">
      <formula>J25&lt;0</formula>
    </cfRule>
  </conditionalFormatting>
  <conditionalFormatting sqref="K25:K38">
    <cfRule type="expression" dxfId="4043" priority="19">
      <formula>K25&gt;0</formula>
    </cfRule>
    <cfRule type="expression" dxfId="4042" priority="20">
      <formula>K25&lt;0</formula>
    </cfRule>
  </conditionalFormatting>
  <conditionalFormatting sqref="L25:L38">
    <cfRule type="expression" dxfId="4041" priority="17">
      <formula>L25&gt;0</formula>
    </cfRule>
    <cfRule type="expression" dxfId="4040" priority="18">
      <formula>L25&lt;0</formula>
    </cfRule>
  </conditionalFormatting>
  <conditionalFormatting sqref="J40">
    <cfRule type="expression" dxfId="4039" priority="15">
      <formula>J40&gt;0</formula>
    </cfRule>
    <cfRule type="expression" dxfId="4038" priority="16">
      <formula>J40&lt;0</formula>
    </cfRule>
  </conditionalFormatting>
  <conditionalFormatting sqref="L39">
    <cfRule type="expression" dxfId="4037" priority="11">
      <formula>L39&gt;0</formula>
    </cfRule>
    <cfRule type="expression" dxfId="4036" priority="12">
      <formula>L39&lt;0</formula>
    </cfRule>
  </conditionalFormatting>
  <conditionalFormatting sqref="F39">
    <cfRule type="expression" dxfId="4035" priority="9">
      <formula>F39&gt;0</formula>
    </cfRule>
    <cfRule type="expression" dxfId="4034" priority="10">
      <formula>F39&lt;0</formula>
    </cfRule>
  </conditionalFormatting>
  <conditionalFormatting sqref="H39">
    <cfRule type="expression" dxfId="4033" priority="7">
      <formula>H39&gt;0</formula>
    </cfRule>
    <cfRule type="expression" dxfId="4032" priority="8">
      <formula>H39&lt;0</formula>
    </cfRule>
  </conditionalFormatting>
  <conditionalFormatting sqref="J41">
    <cfRule type="expression" dxfId="4031" priority="5">
      <formula>J41&gt;0</formula>
    </cfRule>
    <cfRule type="expression" dxfId="4030" priority="6">
      <formula>J41&lt;0</formula>
    </cfRule>
  </conditionalFormatting>
  <conditionalFormatting sqref="J43">
    <cfRule type="expression" dxfId="4029" priority="3">
      <formula>J43&gt;0</formula>
    </cfRule>
    <cfRule type="expression" dxfId="4028" priority="4">
      <formula>J43&lt;0</formula>
    </cfRule>
  </conditionalFormatting>
  <conditionalFormatting sqref="J44">
    <cfRule type="expression" dxfId="4027" priority="1">
      <formula>J44&gt;0</formula>
    </cfRule>
    <cfRule type="expression" dxfId="4026"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34.630000000000003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34.630000000000003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38.093000000000004</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37.746700000000004</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37.400400000000005</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37.054100000000005</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36.707800000000006</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36.361500000000007</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36.015200000000007</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35.668900000000001</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35.322600000000001</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34.976300000000002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34.630000000000003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34.283700000000003</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33.937400000000004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33.591100000000004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33.244799999999998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32.898499999999999</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32.552199999999999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32.205900000000007</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31.859600000000004</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31.513300000000005</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31.167000000000002</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25" priority="31">
      <formula>F29&gt;0</formula>
    </cfRule>
    <cfRule type="expression" dxfId="4024" priority="32">
      <formula>F29&lt;0</formula>
    </cfRule>
  </conditionalFormatting>
  <conditionalFormatting sqref="F29 F31:F35">
    <cfRule type="expression" dxfId="4023" priority="33">
      <formula>F29&gt;0</formula>
    </cfRule>
    <cfRule type="expression" dxfId="4022" priority="34">
      <formula>F29&lt;0</formula>
    </cfRule>
  </conditionalFormatting>
  <conditionalFormatting sqref="H29 H31:H35">
    <cfRule type="expression" dxfId="4021" priority="29">
      <formula>H29&gt;0</formula>
    </cfRule>
    <cfRule type="expression" dxfId="4020" priority="30">
      <formula>H29&lt;0</formula>
    </cfRule>
  </conditionalFormatting>
  <conditionalFormatting sqref="F21:F28">
    <cfRule type="expression" dxfId="4019" priority="27">
      <formula>F21&gt;0</formula>
    </cfRule>
    <cfRule type="expression" dxfId="4018" priority="28">
      <formula>F21&lt;0</formula>
    </cfRule>
  </conditionalFormatting>
  <conditionalFormatting sqref="H21:H28">
    <cfRule type="expression" dxfId="4017" priority="25">
      <formula>H21&gt;0</formula>
    </cfRule>
    <cfRule type="expression" dxfId="4016" priority="26">
      <formula>H21&lt;0</formula>
    </cfRule>
  </conditionalFormatting>
  <conditionalFormatting sqref="Q8">
    <cfRule type="expression" dxfId="4015" priority="21">
      <formula>Q8&gt;0</formula>
    </cfRule>
    <cfRule type="expression" dxfId="4014" priority="22">
      <formula>Q8&lt;0</formula>
    </cfRule>
  </conditionalFormatting>
  <conditionalFormatting sqref="Q7">
    <cfRule type="expression" dxfId="4013" priority="23">
      <formula>Q7&gt;0</formula>
    </cfRule>
    <cfRule type="expression" dxfId="4012" priority="24">
      <formula>Q7&lt;0</formula>
    </cfRule>
  </conditionalFormatting>
  <conditionalFormatting sqref="F30">
    <cfRule type="expression" dxfId="4011" priority="19">
      <formula>F30&gt;0</formula>
    </cfRule>
    <cfRule type="expression" dxfId="4010" priority="20">
      <formula>F30&lt;0</formula>
    </cfRule>
  </conditionalFormatting>
  <conditionalFormatting sqref="H30">
    <cfRule type="expression" dxfId="4009" priority="17">
      <formula>H30&gt;0</formula>
    </cfRule>
    <cfRule type="expression" dxfId="4008" priority="18">
      <formula>H30&lt;0</formula>
    </cfRule>
  </conditionalFormatting>
  <conditionalFormatting sqref="F68 F70:F74">
    <cfRule type="expression" dxfId="4007" priority="13">
      <formula>F68&gt;0</formula>
    </cfRule>
    <cfRule type="expression" dxfId="4006" priority="14">
      <formula>F68&lt;0</formula>
    </cfRule>
  </conditionalFormatting>
  <conditionalFormatting sqref="F68 F70:F74">
    <cfRule type="expression" dxfId="4005" priority="15">
      <formula>F68&gt;0</formula>
    </cfRule>
    <cfRule type="expression" dxfId="4004" priority="16">
      <formula>F68&lt;0</formula>
    </cfRule>
  </conditionalFormatting>
  <conditionalFormatting sqref="H68 H70:H74">
    <cfRule type="expression" dxfId="4003" priority="11">
      <formula>H68&gt;0</formula>
    </cfRule>
    <cfRule type="expression" dxfId="4002" priority="12">
      <formula>H68&lt;0</formula>
    </cfRule>
  </conditionalFormatting>
  <conditionalFormatting sqref="F60:F67">
    <cfRule type="expression" dxfId="4001" priority="9">
      <formula>F60&gt;0</formula>
    </cfRule>
    <cfRule type="expression" dxfId="4000" priority="10">
      <formula>F60&lt;0</formula>
    </cfRule>
  </conditionalFormatting>
  <conditionalFormatting sqref="H60:H67">
    <cfRule type="expression" dxfId="3999" priority="7">
      <formula>H60&gt;0</formula>
    </cfRule>
    <cfRule type="expression" dxfId="3998" priority="8">
      <formula>H60&lt;0</formula>
    </cfRule>
  </conditionalFormatting>
  <conditionalFormatting sqref="F69">
    <cfRule type="expression" dxfId="3997" priority="5">
      <formula>F69&gt;0</formula>
    </cfRule>
    <cfRule type="expression" dxfId="3996" priority="6">
      <formula>F69&lt;0</formula>
    </cfRule>
  </conditionalFormatting>
  <conditionalFormatting sqref="H69">
    <cfRule type="expression" dxfId="3995" priority="3">
      <formula>H69&gt;0</formula>
    </cfRule>
    <cfRule type="expression" dxfId="3994" priority="4">
      <formula>H69&lt;0</formula>
    </cfRule>
  </conditionalFormatting>
  <conditionalFormatting sqref="Q10">
    <cfRule type="expression" dxfId="3993" priority="1">
      <formula>Q10&gt;0</formula>
    </cfRule>
    <cfRule type="expression" dxfId="3992"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6.08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6.08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19</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6.9919999999999991</v>
      </c>
      <c r="U16" s="400" t="s">
        <v>846</v>
      </c>
      <c r="AA16" s="2"/>
      <c r="AD16" s="2"/>
      <c r="AG16" s="2"/>
      <c r="AI16" s="2"/>
    </row>
    <row r="17" spans="1:39" x14ac:dyDescent="0.25">
      <c r="O17" s="79">
        <v>1.1399999999999999</v>
      </c>
      <c r="P17" s="79">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6.8703999999999992</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6.8096000000000005</v>
      </c>
      <c r="X19" s="132"/>
    </row>
    <row r="20" spans="1:39" x14ac:dyDescent="0.25">
      <c r="O20" s="79">
        <v>1.1100000000000001</v>
      </c>
      <c r="P20" s="79">
        <f t="shared" si="3"/>
        <v>6.748800000000001</v>
      </c>
      <c r="T20" s="1">
        <v>43152</v>
      </c>
      <c r="U20" t="s">
        <v>904</v>
      </c>
      <c r="X20" s="132"/>
    </row>
    <row r="21" spans="1:39" x14ac:dyDescent="0.25">
      <c r="O21" s="79">
        <v>1.1000000000000001</v>
      </c>
      <c r="P21" s="79">
        <f t="shared" si="3"/>
        <v>6.6880000000000006</v>
      </c>
      <c r="X21" s="132"/>
    </row>
    <row r="22" spans="1:39" x14ac:dyDescent="0.25">
      <c r="O22" s="79">
        <v>1.0900000000000001</v>
      </c>
      <c r="P22" s="79">
        <f t="shared" si="3"/>
        <v>6.6272000000000002</v>
      </c>
      <c r="T22" s="1">
        <v>43160</v>
      </c>
      <c r="U22" t="s">
        <v>852</v>
      </c>
      <c r="X22" s="132"/>
    </row>
    <row r="23" spans="1:39" x14ac:dyDescent="0.25">
      <c r="O23" s="79">
        <v>1.08</v>
      </c>
      <c r="P23" s="79">
        <f t="shared" si="3"/>
        <v>6.5664000000000007</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6.5056000000000003</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6.4448000000000008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6.3840000000000003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6.3231999999999999</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6.2624000000000004</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6.2016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6.1408000000000005</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6.08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6.0191999999999997</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5.9584000000000001</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5.8975999999999997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5.8368000000000002</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5.7759999999999998</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5.7151999999999994</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5.6544000000000008</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5.5936000000000003</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5.5327999999999999</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5.4720000000000004</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5.4112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5.3504000000000005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5.2896000000000001</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91" priority="75">
      <formula>F32&gt;0</formula>
    </cfRule>
    <cfRule type="expression" dxfId="3990" priority="76">
      <formula>F32&lt;0</formula>
    </cfRule>
  </conditionalFormatting>
  <conditionalFormatting sqref="Q7">
    <cfRule type="expression" dxfId="3989" priority="73">
      <formula>Q7&gt;0</formula>
    </cfRule>
    <cfRule type="expression" dxfId="3988" priority="74">
      <formula>Q7&lt;0</formula>
    </cfRule>
  </conditionalFormatting>
  <conditionalFormatting sqref="Q8">
    <cfRule type="expression" dxfId="3987" priority="71">
      <formula>Q8&gt;0</formula>
    </cfRule>
    <cfRule type="expression" dxfId="3986"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85" priority="63">
      <formula>M58&gt;0</formula>
    </cfRule>
    <cfRule type="expression" dxfId="3984" priority="64">
      <formula>M58&lt;0</formula>
    </cfRule>
  </conditionalFormatting>
  <conditionalFormatting sqref="Q10">
    <cfRule type="expression" dxfId="3983" priority="61">
      <formula>Q10&gt;0</formula>
    </cfRule>
    <cfRule type="expression" dxfId="3982" priority="62">
      <formula>Q10&lt;0</formula>
    </cfRule>
  </conditionalFormatting>
  <conditionalFormatting sqref="F29:F31">
    <cfRule type="expression" dxfId="3981" priority="59">
      <formula>F29&gt;0</formula>
    </cfRule>
    <cfRule type="expression" dxfId="3980" priority="60">
      <formula>F29&lt;0</formula>
    </cfRule>
  </conditionalFormatting>
  <conditionalFormatting sqref="H29:H31">
    <cfRule type="expression" dxfId="3979" priority="57">
      <formula>H29&gt;0</formula>
    </cfRule>
    <cfRule type="expression" dxfId="3978" priority="58">
      <formula>H29&lt;0</formula>
    </cfRule>
  </conditionalFormatting>
  <conditionalFormatting sqref="F83:F94">
    <cfRule type="expression" dxfId="3977" priority="55">
      <formula>F83&gt;0</formula>
    </cfRule>
    <cfRule type="expression" dxfId="3976" priority="56">
      <formula>F83&lt;0</formula>
    </cfRule>
  </conditionalFormatting>
  <conditionalFormatting sqref="H83:H94">
    <cfRule type="expression" dxfId="3975" priority="53">
      <formula>H83&gt;0</formula>
    </cfRule>
    <cfRule type="expression" dxfId="3974" priority="54">
      <formula>H83&lt;0</formula>
    </cfRule>
  </conditionalFormatting>
  <conditionalFormatting sqref="J41">
    <cfRule type="expression" dxfId="3973" priority="51">
      <formula>J41&gt;0</formula>
    </cfRule>
    <cfRule type="expression" dxfId="3972" priority="52">
      <formula>J41&lt;0</formula>
    </cfRule>
  </conditionalFormatting>
  <conditionalFormatting sqref="J39:J47">
    <cfRule type="expression" dxfId="3971" priority="49">
      <formula>J39&gt;0</formula>
    </cfRule>
    <cfRule type="expression" dxfId="3970" priority="50">
      <formula>J39&lt;0</formula>
    </cfRule>
  </conditionalFormatting>
  <conditionalFormatting sqref="F48:F51 H48:H51">
    <cfRule type="expression" dxfId="3969" priority="47">
      <formula>F48&gt;0</formula>
    </cfRule>
    <cfRule type="expression" dxfId="3968" priority="48">
      <formula>F48&lt;0</formula>
    </cfRule>
  </conditionalFormatting>
  <conditionalFormatting sqref="J48:J57">
    <cfRule type="expression" dxfId="3967" priority="45">
      <formula>J48&gt;0</formula>
    </cfRule>
    <cfRule type="expression" dxfId="3966" priority="46">
      <formula>J48&lt;0</formula>
    </cfRule>
  </conditionalFormatting>
  <conditionalFormatting sqref="K45:K52">
    <cfRule type="expression" dxfId="3965" priority="43">
      <formula>K45&gt;0</formula>
    </cfRule>
    <cfRule type="expression" dxfId="3964" priority="44">
      <formula>K45&lt;0</formula>
    </cfRule>
  </conditionalFormatting>
  <conditionalFormatting sqref="K45:K52">
    <cfRule type="expression" dxfId="3963" priority="41">
      <formula>K45&gt;0</formula>
    </cfRule>
    <cfRule type="expression" dxfId="3962" priority="42">
      <formula>K45&lt;0</formula>
    </cfRule>
  </conditionalFormatting>
  <conditionalFormatting sqref="F102:F118 H102:H118 H120:H128 F120:F128">
    <cfRule type="expression" dxfId="3961" priority="37">
      <formula>F102&gt;0</formula>
    </cfRule>
    <cfRule type="expression" dxfId="3960" priority="38">
      <formula>F102&lt;0</formula>
    </cfRule>
  </conditionalFormatting>
  <conditionalFormatting sqref="F96:F101">
    <cfRule type="expression" dxfId="3959" priority="35">
      <formula>F96&gt;0</formula>
    </cfRule>
    <cfRule type="expression" dxfId="3958" priority="36">
      <formula>F96&lt;0</formula>
    </cfRule>
  </conditionalFormatting>
  <conditionalFormatting sqref="H96:H101">
    <cfRule type="expression" dxfId="3957" priority="33">
      <formula>H96&gt;0</formula>
    </cfRule>
    <cfRule type="expression" dxfId="3956" priority="34">
      <formula>H96&lt;0</formula>
    </cfRule>
  </conditionalFormatting>
  <conditionalFormatting sqref="J112">
    <cfRule type="expression" dxfId="3955" priority="31">
      <formula>J112&gt;0</formula>
    </cfRule>
    <cfRule type="expression" dxfId="3954" priority="32">
      <formula>J112&lt;0</formula>
    </cfRule>
  </conditionalFormatting>
  <conditionalFormatting sqref="J110:J118 J120">
    <cfRule type="expression" dxfId="3953" priority="29">
      <formula>J110&gt;0</formula>
    </cfRule>
    <cfRule type="expression" dxfId="3952" priority="30">
      <formula>J110&lt;0</formula>
    </cfRule>
  </conditionalFormatting>
  <conditionalFormatting sqref="F119 H119">
    <cfRule type="expression" dxfId="3951" priority="27">
      <formula>F119&gt;0</formula>
    </cfRule>
    <cfRule type="expression" dxfId="3950" priority="28">
      <formula>F119&lt;0</formula>
    </cfRule>
  </conditionalFormatting>
  <conditionalFormatting sqref="J119">
    <cfRule type="expression" dxfId="3949" priority="25">
      <formula>J119&gt;0</formula>
    </cfRule>
    <cfRule type="expression" dxfId="3948" priority="26">
      <formula>J119&lt;0</formula>
    </cfRule>
  </conditionalFormatting>
  <conditionalFormatting sqref="K112:K123">
    <cfRule type="expression" dxfId="3947" priority="23">
      <formula>K112&gt;0</formula>
    </cfRule>
    <cfRule type="expression" dxfId="3946" priority="24">
      <formula>K112&lt;0</formula>
    </cfRule>
  </conditionalFormatting>
  <conditionalFormatting sqref="K110:K123">
    <cfRule type="expression" dxfId="3945" priority="21">
      <formula>K110&gt;0</formula>
    </cfRule>
    <cfRule type="expression" dxfId="3944" priority="22">
      <formula>K110&lt;0</formula>
    </cfRule>
  </conditionalFormatting>
  <conditionalFormatting sqref="J121">
    <cfRule type="expression" dxfId="3943" priority="19">
      <formula>J121&gt;0</formula>
    </cfRule>
    <cfRule type="expression" dxfId="3942" priority="20">
      <formula>J121&lt;0</formula>
    </cfRule>
  </conditionalFormatting>
  <conditionalFormatting sqref="F25:F28">
    <cfRule type="expression" dxfId="3941" priority="17">
      <formula>F25&gt;0</formula>
    </cfRule>
    <cfRule type="expression" dxfId="3940" priority="18">
      <formula>F25&lt;0</formula>
    </cfRule>
  </conditionalFormatting>
  <conditionalFormatting sqref="H25:H28">
    <cfRule type="expression" dxfId="3939" priority="15">
      <formula>H25&gt;0</formula>
    </cfRule>
    <cfRule type="expression" dxfId="3938" priority="16">
      <formula>H25&lt;0</formula>
    </cfRule>
  </conditionalFormatting>
  <conditionalFormatting sqref="J27:J29">
    <cfRule type="expression" dxfId="3937" priority="13">
      <formula>J27&gt;0</formula>
    </cfRule>
    <cfRule type="expression" dxfId="3936" priority="14">
      <formula>J27&lt;0</formula>
    </cfRule>
  </conditionalFormatting>
  <conditionalFormatting sqref="J30:J31">
    <cfRule type="expression" dxfId="3935" priority="11">
      <formula>J30&gt;0</formula>
    </cfRule>
    <cfRule type="expression" dxfId="3934" priority="12">
      <formula>J30&lt;0</formula>
    </cfRule>
  </conditionalFormatting>
  <conditionalFormatting sqref="J33">
    <cfRule type="expression" dxfId="3933" priority="9">
      <formula>J33&gt;0</formula>
    </cfRule>
    <cfRule type="expression" dxfId="3932" priority="10">
      <formula>J33&lt;0</formula>
    </cfRule>
  </conditionalFormatting>
  <conditionalFormatting sqref="J34">
    <cfRule type="expression" dxfId="3931" priority="7">
      <formula>J34&gt;0</formula>
    </cfRule>
    <cfRule type="expression" dxfId="3930" priority="8">
      <formula>J34&lt;0</formula>
    </cfRule>
  </conditionalFormatting>
  <conditionalFormatting sqref="J35:J43">
    <cfRule type="expression" dxfId="3929" priority="5">
      <formula>J35&gt;0</formula>
    </cfRule>
    <cfRule type="expression" dxfId="3928"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27" priority="1">
      <formula>Q9&gt;0</formula>
    </cfRule>
    <cfRule type="expression" dxfId="3926"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55.93</v>
      </c>
      <c r="T3" s="1"/>
    </row>
    <row r="4" spans="1:21" x14ac:dyDescent="0.25">
      <c r="B4" s="70"/>
      <c r="C4" s="4"/>
      <c r="D4" s="3"/>
      <c r="E4" s="3"/>
      <c r="F4" s="3"/>
      <c r="G4" s="70"/>
      <c r="H4" s="159"/>
      <c r="I4" s="3"/>
      <c r="J4" s="3"/>
      <c r="K4" s="3"/>
      <c r="O4" s="11" t="s">
        <v>66</v>
      </c>
      <c r="Q4" s="53">
        <v>55.93</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61.523000000000003</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60.963700000000003</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60.404400000000003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59.845100000000002</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59.285800000000002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58.726500000000001</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58.167200000000001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57.607900000000001</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57.0486</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56.4893</v>
      </c>
      <c r="Q50" s="2"/>
      <c r="T50" s="89"/>
      <c r="U50" s="125"/>
    </row>
    <row r="51" spans="1:21" x14ac:dyDescent="0.25">
      <c r="A51" s="293"/>
      <c r="B51" s="293"/>
      <c r="C51" s="293"/>
      <c r="D51" s="294"/>
      <c r="E51" s="294"/>
      <c r="F51" s="294"/>
      <c r="G51" s="293"/>
      <c r="H51" s="293"/>
      <c r="I51" s="294"/>
      <c r="J51" s="294"/>
      <c r="K51" s="294"/>
      <c r="L51" s="293"/>
      <c r="M51" s="293"/>
      <c r="O51" s="79">
        <v>1</v>
      </c>
      <c r="P51" s="79">
        <f t="shared" si="0"/>
        <v>55.93</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55.370699999999999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54.811399999999999</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54.252099999999999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53.692799999999998</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53.133499999999998</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52.574199999999998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52.014900000000004</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51.455600000000004</v>
      </c>
    </row>
    <row r="60" spans="1:21" ht="15.75" thickBot="1" x14ac:dyDescent="0.3">
      <c r="A60" s="373"/>
      <c r="B60" s="374"/>
      <c r="C60" s="375"/>
      <c r="D60" s="375"/>
      <c r="E60" s="375"/>
      <c r="F60" s="376"/>
      <c r="G60" s="375"/>
      <c r="H60" s="375"/>
      <c r="I60" s="375"/>
      <c r="J60" s="375"/>
      <c r="K60" s="376"/>
      <c r="L60" s="375"/>
      <c r="M60" s="484"/>
      <c r="O60" s="79">
        <v>0.91</v>
      </c>
      <c r="P60" s="79">
        <f t="shared" si="0"/>
        <v>50.896300000000004</v>
      </c>
    </row>
    <row r="61" spans="1:21" x14ac:dyDescent="0.25">
      <c r="O61" s="79">
        <v>0.9</v>
      </c>
      <c r="P61" s="79">
        <f t="shared" si="0"/>
        <v>50.337000000000003</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25" priority="27">
      <formula>F27&gt;0</formula>
    </cfRule>
    <cfRule type="expression" dxfId="3924" priority="28">
      <formula>F27&lt;0</formula>
    </cfRule>
  </conditionalFormatting>
  <conditionalFormatting sqref="Q8">
    <cfRule type="expression" dxfId="3923" priority="15">
      <formula>Q8&gt;0</formula>
    </cfRule>
    <cfRule type="expression" dxfId="3922" priority="16">
      <formula>Q8&lt;0</formula>
    </cfRule>
  </conditionalFormatting>
  <conditionalFormatting sqref="Q7">
    <cfRule type="expression" dxfId="3921" priority="17">
      <formula>Q7&gt;0</formula>
    </cfRule>
    <cfRule type="expression" dxfId="3920" priority="18">
      <formula>Q7&lt;0</formula>
    </cfRule>
  </conditionalFormatting>
  <conditionalFormatting sqref="F37:F38">
    <cfRule type="expression" dxfId="3919" priority="13">
      <formula>F37&gt;0</formula>
    </cfRule>
    <cfRule type="expression" dxfId="3918" priority="14">
      <formula>F37&lt;0</formula>
    </cfRule>
  </conditionalFormatting>
  <conditionalFormatting sqref="H37:H38">
    <cfRule type="expression" dxfId="3917" priority="11">
      <formula>H37&gt;0</formula>
    </cfRule>
    <cfRule type="expression" dxfId="3916" priority="12">
      <formula>H37&lt;0</formula>
    </cfRule>
  </conditionalFormatting>
  <conditionalFormatting sqref="F23:F26 H23:H26">
    <cfRule type="expression" dxfId="3915" priority="9">
      <formula>F23&gt;0</formula>
    </cfRule>
    <cfRule type="expression" dxfId="3914" priority="10">
      <formula>F23&lt;0</formula>
    </cfRule>
  </conditionalFormatting>
  <conditionalFormatting sqref="Q10">
    <cfRule type="expression" dxfId="3913" priority="3">
      <formula>Q10&gt;0</formula>
    </cfRule>
    <cfRule type="expression" dxfId="3912" priority="4">
      <formula>Q10&lt;0</formula>
    </cfRule>
  </conditionalFormatting>
  <conditionalFormatting sqref="F22 H22">
    <cfRule type="expression" dxfId="3911" priority="1">
      <formula>F22&gt;0</formula>
    </cfRule>
    <cfRule type="expression" dxfId="3910" priority="2">
      <formula>F22&lt;0</formula>
    </cfRule>
  </conditionalFormatting>
  <conditionalFormatting sqref="M41">
    <cfRule type="expression" dxfId="3909" priority="5">
      <formula>M41&gt;0</formula>
    </cfRule>
    <cfRule type="expression" dxfId="390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50.52</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50.52</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55.57200000000001</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55.066800000000008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54.561600000000006</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54.056400000000004</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53.551200000000009</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53.046000000000006</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52.540800000000004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52.035600000000002</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51.530400000000007</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51.025200000000005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50.52</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50.014800000000001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49.509599999999999</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49.004400000000004</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48.499200000000002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47.994</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47.488799999999998</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46.983600000000003</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46.478400000000008</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45.973200000000006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45.468000000000004</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07" priority="29">
      <formula>F25&gt;0</formula>
    </cfRule>
    <cfRule type="expression" dxfId="3906" priority="30">
      <formula>F25&lt;0</formula>
    </cfRule>
  </conditionalFormatting>
  <conditionalFormatting sqref="Q7">
    <cfRule type="expression" dxfId="3905" priority="27">
      <formula>Q7&gt;0</formula>
    </cfRule>
    <cfRule type="expression" dxfId="3904" priority="28">
      <formula>Q7&lt;0</formula>
    </cfRule>
  </conditionalFormatting>
  <conditionalFormatting sqref="Q8">
    <cfRule type="expression" dxfId="3903" priority="25">
      <formula>Q8&gt;0</formula>
    </cfRule>
    <cfRule type="expression" dxfId="3902" priority="26">
      <formula>Q8&lt;0</formula>
    </cfRule>
  </conditionalFormatting>
  <conditionalFormatting sqref="Q10">
    <cfRule type="expression" dxfId="3901" priority="13">
      <formula>Q10&gt;0</formula>
    </cfRule>
    <cfRule type="expression" dxfId="3900" priority="14">
      <formula>Q10&lt;0</formula>
    </cfRule>
  </conditionalFormatting>
  <conditionalFormatting sqref="M46">
    <cfRule type="expression" dxfId="3899" priority="11">
      <formula>M46&gt;0</formula>
    </cfRule>
    <cfRule type="expression" dxfId="3898" priority="12">
      <formula>M46&lt;0</formula>
    </cfRule>
  </conditionalFormatting>
  <conditionalFormatting sqref="F80:F88 H80:H88">
    <cfRule type="expression" dxfId="3897" priority="9">
      <formula>F80&gt;0</formula>
    </cfRule>
    <cfRule type="expression" dxfId="3896" priority="10">
      <formula>F80&lt;0</formula>
    </cfRule>
  </conditionalFormatting>
  <conditionalFormatting sqref="F75:F79">
    <cfRule type="expression" dxfId="3895" priority="7">
      <formula>F75&gt;0</formula>
    </cfRule>
    <cfRule type="expression" dxfId="3894" priority="8">
      <formula>F75&lt;0</formula>
    </cfRule>
  </conditionalFormatting>
  <conditionalFormatting sqref="H75:H79">
    <cfRule type="expression" dxfId="3893" priority="5">
      <formula>H75&gt;0</formula>
    </cfRule>
    <cfRule type="expression" dxfId="3892" priority="6">
      <formula>H75&lt;0</formula>
    </cfRule>
  </conditionalFormatting>
  <conditionalFormatting sqref="F71:F74">
    <cfRule type="expression" dxfId="3891" priority="3">
      <formula>F71&gt;0</formula>
    </cfRule>
    <cfRule type="expression" dxfId="3890" priority="4">
      <formula>F71&lt;0</formula>
    </cfRule>
  </conditionalFormatting>
  <conditionalFormatting sqref="H71:H74">
    <cfRule type="expression" dxfId="3889" priority="1">
      <formula>H71&gt;0</formula>
    </cfRule>
    <cfRule type="expression" dxfId="388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17.440000000000001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17.440000000000001</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19.184000000000005</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19.009600000000002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18.835200000000004</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18.660800000000002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18.486400000000003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18.312000000000001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18.137600000000003</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17.963200000000001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17.788800000000002</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17.6144</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17.440000000000001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17.265600000000003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17.091200000000001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16.916800000000002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16.7424</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16.568000000000001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16.393599999999999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16.219200000000001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16.044800000000002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15.870400000000002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15.696000000000002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87" priority="21">
      <formula>F47&gt;0</formula>
    </cfRule>
    <cfRule type="expression" dxfId="3886" priority="22">
      <formula>F47&lt;0</formula>
    </cfRule>
  </conditionalFormatting>
  <conditionalFormatting sqref="Q7">
    <cfRule type="expression" dxfId="3885" priority="19">
      <formula>Q7&gt;0</formula>
    </cfRule>
    <cfRule type="expression" dxfId="3884" priority="20">
      <formula>Q7&lt;0</formula>
    </cfRule>
  </conditionalFormatting>
  <conditionalFormatting sqref="Q8">
    <cfRule type="expression" dxfId="3883" priority="17">
      <formula>Q8&gt;0</formula>
    </cfRule>
    <cfRule type="expression" dxfId="3882" priority="18">
      <formula>Q8&lt;0</formula>
    </cfRule>
  </conditionalFormatting>
  <conditionalFormatting sqref="F25:F46">
    <cfRule type="expression" dxfId="3881" priority="15">
      <formula>F25&gt;0</formula>
    </cfRule>
    <cfRule type="expression" dxfId="3880" priority="16">
      <formula>F25&lt;0</formula>
    </cfRule>
  </conditionalFormatting>
  <conditionalFormatting sqref="H25:H46">
    <cfRule type="expression" dxfId="3879" priority="13">
      <formula>H25&gt;0</formula>
    </cfRule>
    <cfRule type="expression" dxfId="3878" priority="14">
      <formula>H25&lt;0</formula>
    </cfRule>
  </conditionalFormatting>
  <conditionalFormatting sqref="F89:F110">
    <cfRule type="expression" dxfId="3877" priority="11">
      <formula>F89&gt;0</formula>
    </cfRule>
    <cfRule type="expression" dxfId="3876" priority="12">
      <formula>F89&lt;0</formula>
    </cfRule>
  </conditionalFormatting>
  <conditionalFormatting sqref="H89:H110">
    <cfRule type="expression" dxfId="3875" priority="9">
      <formula>H89&gt;0</formula>
    </cfRule>
    <cfRule type="expression" dxfId="3874" priority="10">
      <formula>H89&lt;0</formula>
    </cfRule>
  </conditionalFormatting>
  <conditionalFormatting sqref="Q10">
    <cfRule type="expression" dxfId="3873" priority="7">
      <formula>Q10&gt;0</formula>
    </cfRule>
    <cfRule type="expression" dxfId="3872" priority="8">
      <formula>Q10&lt;0</formula>
    </cfRule>
  </conditionalFormatting>
  <conditionalFormatting sqref="J25:J38">
    <cfRule type="expression" dxfId="3871" priority="5">
      <formula>J25&gt;0</formula>
    </cfRule>
    <cfRule type="expression" dxfId="3870" priority="6">
      <formula>J25&lt;0</formula>
    </cfRule>
  </conditionalFormatting>
  <conditionalFormatting sqref="K25:K38">
    <cfRule type="expression" dxfId="3869" priority="3">
      <formula>K25&gt;0</formula>
    </cfRule>
    <cfRule type="expression" dxfId="3868" priority="4">
      <formula>K25&lt;0</formula>
    </cfRule>
  </conditionalFormatting>
  <conditionalFormatting sqref="L25:L38">
    <cfRule type="expression" dxfId="3867" priority="1">
      <formula>L25&gt;0</formula>
    </cfRule>
    <cfRule type="expression" dxfId="386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89.61</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89.61</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98.571000000000012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97.674900000000008</v>
      </c>
      <c r="Q42" s="2"/>
      <c r="T42" s="87" t="s">
        <v>112</v>
      </c>
      <c r="W42" s="128"/>
      <c r="X42" s="10"/>
      <c r="Y42" s="10"/>
      <c r="Z42" s="10"/>
      <c r="AA42" s="10"/>
      <c r="AB42" s="91"/>
      <c r="AC42" s="10"/>
      <c r="AD42" s="2"/>
      <c r="AE42" s="132"/>
    </row>
    <row r="43" spans="1:31" ht="15.75" thickTop="1" x14ac:dyDescent="0.25">
      <c r="O43" s="79">
        <v>1.08</v>
      </c>
      <c r="P43" s="79">
        <f t="shared" si="0"/>
        <v>96.778800000000004</v>
      </c>
      <c r="Q43" s="2"/>
      <c r="T43" s="123" t="s">
        <v>97</v>
      </c>
      <c r="U43" s="124">
        <v>59.3</v>
      </c>
      <c r="W43" s="128"/>
      <c r="X43" s="10"/>
      <c r="Y43" s="10"/>
      <c r="Z43" s="10"/>
      <c r="AA43" s="10"/>
      <c r="AB43" s="91"/>
      <c r="AC43" s="10"/>
      <c r="AD43" s="2"/>
      <c r="AE43" s="132"/>
    </row>
    <row r="44" spans="1:31" x14ac:dyDescent="0.25">
      <c r="O44" s="79">
        <v>1.07</v>
      </c>
      <c r="P44" s="79">
        <f t="shared" si="0"/>
        <v>95.8827</v>
      </c>
      <c r="Q44" s="2"/>
      <c r="T44" s="89" t="s">
        <v>98</v>
      </c>
      <c r="U44" s="125">
        <v>59.3</v>
      </c>
      <c r="W44" s="128"/>
      <c r="X44" s="10"/>
      <c r="Y44" s="10"/>
      <c r="Z44" s="10"/>
      <c r="AA44" s="10"/>
      <c r="AB44" s="91"/>
      <c r="AC44" s="10"/>
      <c r="AD44" s="2"/>
      <c r="AE44" s="132"/>
    </row>
    <row r="45" spans="1:31" x14ac:dyDescent="0.25">
      <c r="O45" s="79">
        <v>1.06</v>
      </c>
      <c r="P45" s="79">
        <f t="shared" si="0"/>
        <v>94.98660000000001</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94.090500000000006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93.194400000000002</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92.298299999999998</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91.402200000000008</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90.506100000000004</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89.61</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88.713899999999995</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87.817799999999991</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86.921700000000001</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86.025599999999997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85.129499999999993</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84.233399999999989</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83.337299999999999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82.441200000000009</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81.545100000000005</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80.649000000000001</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65" priority="23">
      <formula>F34&gt;0</formula>
    </cfRule>
    <cfRule type="expression" dxfId="3864" priority="24">
      <formula>F34&lt;0</formula>
    </cfRule>
  </conditionalFormatting>
  <conditionalFormatting sqref="Q7">
    <cfRule type="expression" dxfId="3863" priority="21">
      <formula>Q7&gt;0</formula>
    </cfRule>
    <cfRule type="expression" dxfId="3862" priority="22">
      <formula>Q7&lt;0</formula>
    </cfRule>
  </conditionalFormatting>
  <conditionalFormatting sqref="Q8">
    <cfRule type="expression" dxfId="3861" priority="19">
      <formula>Q8&gt;0</formula>
    </cfRule>
    <cfRule type="expression" dxfId="3860" priority="20">
      <formula>Q8&lt;0</formula>
    </cfRule>
  </conditionalFormatting>
  <conditionalFormatting sqref="F25:F33">
    <cfRule type="expression" dxfId="3859" priority="17">
      <formula>F25&gt;0</formula>
    </cfRule>
    <cfRule type="expression" dxfId="3858" priority="18">
      <formula>F25&lt;0</formula>
    </cfRule>
  </conditionalFormatting>
  <conditionalFormatting sqref="H25:H33">
    <cfRule type="expression" dxfId="3857" priority="15">
      <formula>H25&gt;0</formula>
    </cfRule>
    <cfRule type="expression" dxfId="3856" priority="16">
      <formula>H25&lt;0</formula>
    </cfRule>
  </conditionalFormatting>
  <conditionalFormatting sqref="M46">
    <cfRule type="expression" dxfId="3855" priority="13">
      <formula>M46&gt;0</formula>
    </cfRule>
    <cfRule type="expression" dxfId="3854" priority="14">
      <formula>M46&lt;0</formula>
    </cfRule>
  </conditionalFormatting>
  <conditionalFormatting sqref="F79:F87 H79:H87">
    <cfRule type="expression" dxfId="3853" priority="11">
      <formula>F79&gt;0</formula>
    </cfRule>
    <cfRule type="expression" dxfId="3852" priority="12">
      <formula>F79&lt;0</formula>
    </cfRule>
  </conditionalFormatting>
  <conditionalFormatting sqref="F70:F78">
    <cfRule type="expression" dxfId="3851" priority="9">
      <formula>F70&gt;0</formula>
    </cfRule>
    <cfRule type="expression" dxfId="3850" priority="10">
      <formula>F70&lt;0</formula>
    </cfRule>
  </conditionalFormatting>
  <conditionalFormatting sqref="H70:H78">
    <cfRule type="expression" dxfId="3849" priority="7">
      <formula>H70&gt;0</formula>
    </cfRule>
    <cfRule type="expression" dxfId="3848" priority="8">
      <formula>H70&lt;0</formula>
    </cfRule>
  </conditionalFormatting>
  <conditionalFormatting sqref="J27:K27 J30:K30 J33:K33 J36:K36 J39:K39 J42:K42">
    <cfRule type="expression" dxfId="3847" priority="5">
      <formula>J27&gt;0</formula>
    </cfRule>
    <cfRule type="expression" dxfId="3846" priority="6">
      <formula>J27&lt;0</formula>
    </cfRule>
  </conditionalFormatting>
  <conditionalFormatting sqref="J28:K29 J31:K32 J34:K35 J37:K38 J40:K41">
    <cfRule type="expression" dxfId="3845" priority="3">
      <formula>J28&gt;0</formula>
    </cfRule>
    <cfRule type="expression" dxfId="3844" priority="4">
      <formula>J28&lt;0</formula>
    </cfRule>
  </conditionalFormatting>
  <conditionalFormatting sqref="L27:L42">
    <cfRule type="expression" dxfId="3843" priority="1">
      <formula>L27&gt;0</formula>
    </cfRule>
    <cfRule type="expression" dxfId="3842"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26.77</v>
      </c>
      <c r="T3" s="1"/>
    </row>
    <row r="4" spans="1:21" x14ac:dyDescent="0.25">
      <c r="B4" s="70"/>
      <c r="C4" s="4"/>
      <c r="D4" s="3"/>
      <c r="E4" s="3"/>
      <c r="F4" s="3"/>
      <c r="G4" s="70"/>
      <c r="H4" s="159"/>
      <c r="I4" s="3"/>
      <c r="J4" s="3"/>
      <c r="K4" s="3"/>
      <c r="L4" s="4"/>
      <c r="M4" s="4"/>
      <c r="O4" s="11" t="s">
        <v>66</v>
      </c>
      <c r="Q4" s="53">
        <v>26.77</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29.447000000000003</v>
      </c>
      <c r="Q41" s="2"/>
    </row>
    <row r="42" spans="2:21" ht="20.25" thickBot="1" x14ac:dyDescent="0.35">
      <c r="B42" s="162"/>
      <c r="C42" s="10"/>
      <c r="D42" s="39"/>
      <c r="E42" s="39"/>
      <c r="F42" s="39"/>
      <c r="G42" s="39"/>
      <c r="H42" s="177"/>
      <c r="I42" s="39"/>
      <c r="O42" s="79">
        <v>1.0900000000000001</v>
      </c>
      <c r="P42" s="79">
        <f t="shared" ref="P42:P61" si="0">O42*$Q$4</f>
        <v>29.179300000000001</v>
      </c>
      <c r="Q42" s="2"/>
      <c r="T42" s="87" t="s">
        <v>112</v>
      </c>
    </row>
    <row r="43" spans="2:21" ht="15.75" thickTop="1" x14ac:dyDescent="0.25">
      <c r="B43" s="162"/>
      <c r="C43" s="10"/>
      <c r="D43" s="39"/>
      <c r="E43" s="39"/>
      <c r="F43" s="39"/>
      <c r="G43" s="39"/>
      <c r="H43" s="177"/>
      <c r="I43" s="39"/>
      <c r="O43" s="79">
        <v>1.08</v>
      </c>
      <c r="P43" s="79">
        <f t="shared" si="0"/>
        <v>28.9116</v>
      </c>
      <c r="Q43" s="2"/>
      <c r="T43" s="123"/>
      <c r="U43" s="124"/>
    </row>
    <row r="44" spans="2:21" x14ac:dyDescent="0.25">
      <c r="B44" s="162"/>
      <c r="C44" s="10"/>
      <c r="D44" s="39"/>
      <c r="E44" s="39"/>
      <c r="F44" s="39"/>
      <c r="G44" s="39"/>
      <c r="H44" s="177"/>
      <c r="I44" s="39"/>
      <c r="O44" s="79">
        <v>1.07</v>
      </c>
      <c r="P44" s="79">
        <f t="shared" si="0"/>
        <v>28.643900000000002</v>
      </c>
      <c r="Q44" s="2"/>
      <c r="T44" s="89"/>
      <c r="U44" s="125"/>
    </row>
    <row r="45" spans="2:21" x14ac:dyDescent="0.25">
      <c r="B45" s="162"/>
      <c r="C45" s="10"/>
      <c r="D45" s="39"/>
      <c r="E45" s="39"/>
      <c r="F45" s="39"/>
      <c r="G45" s="39"/>
      <c r="H45" s="177"/>
      <c r="I45" s="39"/>
      <c r="O45" s="79">
        <v>1.06</v>
      </c>
      <c r="P45" s="79">
        <f t="shared" si="0"/>
        <v>28.376200000000001</v>
      </c>
      <c r="Q45" s="2"/>
      <c r="T45" s="89"/>
      <c r="U45" s="125"/>
    </row>
    <row r="46" spans="2:21" x14ac:dyDescent="0.25">
      <c r="B46" s="162"/>
      <c r="C46" s="10"/>
      <c r="D46" s="39"/>
      <c r="E46" s="39"/>
      <c r="F46" s="39"/>
      <c r="G46" s="39"/>
      <c r="H46" s="177"/>
      <c r="I46" s="39"/>
      <c r="O46" s="79">
        <v>1.05</v>
      </c>
      <c r="P46" s="79">
        <f t="shared" si="0"/>
        <v>28.108499999999999</v>
      </c>
      <c r="Q46" s="2"/>
      <c r="T46" s="89"/>
      <c r="U46" s="125"/>
    </row>
    <row r="47" spans="2:21" x14ac:dyDescent="0.25">
      <c r="B47" s="162"/>
      <c r="C47" s="10"/>
      <c r="D47" s="39"/>
      <c r="E47" s="39"/>
      <c r="F47" s="39"/>
      <c r="G47" s="39"/>
      <c r="H47" s="177"/>
      <c r="I47" s="39"/>
      <c r="O47" s="79">
        <v>1.04</v>
      </c>
      <c r="P47" s="79">
        <f t="shared" si="0"/>
        <v>27.840800000000002</v>
      </c>
      <c r="Q47" s="2"/>
      <c r="T47" s="89"/>
      <c r="U47" s="125"/>
    </row>
    <row r="48" spans="2:21" x14ac:dyDescent="0.25">
      <c r="B48" s="162"/>
      <c r="C48" s="10"/>
      <c r="D48" s="39"/>
      <c r="E48" s="39"/>
      <c r="F48" s="39"/>
      <c r="G48" s="39"/>
      <c r="H48" s="177"/>
      <c r="I48" s="39"/>
      <c r="O48" s="79">
        <v>1.03</v>
      </c>
      <c r="P48" s="79">
        <f t="shared" si="0"/>
        <v>27.5731</v>
      </c>
      <c r="Q48" s="2"/>
      <c r="T48" s="89"/>
      <c r="U48" s="125"/>
    </row>
    <row r="49" spans="1:21" x14ac:dyDescent="0.25">
      <c r="B49" s="162"/>
      <c r="C49" s="10"/>
      <c r="D49" s="39"/>
      <c r="E49" s="39"/>
      <c r="F49" s="39"/>
      <c r="G49" s="39"/>
      <c r="H49" s="177"/>
      <c r="I49" s="39"/>
      <c r="O49" s="79">
        <v>1.02</v>
      </c>
      <c r="P49" s="79">
        <f t="shared" si="0"/>
        <v>27.305399999999999</v>
      </c>
      <c r="Q49" s="2"/>
      <c r="T49" s="89"/>
      <c r="U49" s="125"/>
    </row>
    <row r="50" spans="1:21" x14ac:dyDescent="0.25">
      <c r="B50" s="162"/>
      <c r="C50" s="10"/>
      <c r="D50" s="39"/>
      <c r="E50" s="39"/>
      <c r="F50" s="39"/>
      <c r="G50" s="39"/>
      <c r="H50" s="177"/>
      <c r="I50" s="39"/>
      <c r="O50" s="79">
        <v>1.01</v>
      </c>
      <c r="P50" s="79">
        <f t="shared" si="0"/>
        <v>27.037700000000001</v>
      </c>
      <c r="Q50" s="2"/>
      <c r="T50" s="89"/>
      <c r="U50" s="125"/>
    </row>
    <row r="51" spans="1:21" x14ac:dyDescent="0.25">
      <c r="B51" s="162"/>
      <c r="C51" s="10"/>
      <c r="D51" s="39"/>
      <c r="E51" s="39"/>
      <c r="F51" s="39"/>
      <c r="G51" s="39"/>
      <c r="H51" s="177"/>
      <c r="I51" s="39"/>
      <c r="O51" s="79">
        <v>1</v>
      </c>
      <c r="P51" s="79">
        <f t="shared" si="0"/>
        <v>26.77</v>
      </c>
      <c r="Q51" s="2"/>
      <c r="T51" s="89"/>
      <c r="U51" s="125"/>
    </row>
    <row r="52" spans="1:21" x14ac:dyDescent="0.25">
      <c r="B52" s="162"/>
      <c r="C52" s="10"/>
      <c r="D52" s="39"/>
      <c r="E52" s="39"/>
      <c r="F52" s="39"/>
      <c r="G52" s="39"/>
      <c r="H52" s="177"/>
      <c r="I52" s="39"/>
      <c r="O52" s="79">
        <v>0.99</v>
      </c>
      <c r="P52" s="79">
        <f t="shared" si="0"/>
        <v>26.502299999999998</v>
      </c>
      <c r="Q52" s="2"/>
      <c r="T52" s="89"/>
      <c r="U52" s="125"/>
    </row>
    <row r="53" spans="1:21" x14ac:dyDescent="0.25">
      <c r="B53" s="162"/>
      <c r="C53" s="10"/>
      <c r="D53" s="39"/>
      <c r="E53" s="39"/>
      <c r="F53" s="39"/>
      <c r="G53" s="39"/>
      <c r="H53" s="177"/>
      <c r="I53" s="39"/>
      <c r="O53" s="79">
        <v>0.98</v>
      </c>
      <c r="P53" s="79">
        <f t="shared" si="0"/>
        <v>26.2346</v>
      </c>
      <c r="Q53" s="2"/>
      <c r="T53" s="89"/>
      <c r="U53" s="126"/>
    </row>
    <row r="54" spans="1:21" x14ac:dyDescent="0.25">
      <c r="A54" s="4"/>
      <c r="B54" s="162"/>
      <c r="C54" s="10"/>
      <c r="D54" s="39"/>
      <c r="E54" s="39"/>
      <c r="F54" s="39"/>
      <c r="G54" s="39"/>
      <c r="H54" s="177"/>
      <c r="I54" s="39"/>
      <c r="K54" s="3"/>
      <c r="L54" s="4"/>
      <c r="O54" s="79">
        <v>0.97</v>
      </c>
      <c r="P54" s="79">
        <f t="shared" si="0"/>
        <v>25.966899999999999</v>
      </c>
      <c r="T54" s="89"/>
      <c r="U54" s="126"/>
    </row>
    <row r="55" spans="1:21" x14ac:dyDescent="0.25">
      <c r="A55" s="4"/>
      <c r="B55" s="162"/>
      <c r="C55" s="10"/>
      <c r="D55" s="39"/>
      <c r="E55" s="39"/>
      <c r="F55" s="39"/>
      <c r="G55" s="39"/>
      <c r="H55" s="177"/>
      <c r="I55" s="39"/>
      <c r="K55" s="3"/>
      <c r="L55" s="4"/>
      <c r="O55" s="79">
        <v>0.96</v>
      </c>
      <c r="P55" s="79">
        <f t="shared" si="0"/>
        <v>25.699199999999998</v>
      </c>
      <c r="T55" s="89"/>
      <c r="U55" s="125"/>
    </row>
    <row r="56" spans="1:21" x14ac:dyDescent="0.25">
      <c r="A56" s="4"/>
      <c r="B56" s="162"/>
      <c r="C56" s="10"/>
      <c r="D56" s="39"/>
      <c r="E56" s="39"/>
      <c r="F56" s="39"/>
      <c r="G56" s="39"/>
      <c r="H56" s="177"/>
      <c r="I56" s="39"/>
      <c r="K56" s="3"/>
      <c r="L56" s="4"/>
      <c r="O56" s="79">
        <v>0.95</v>
      </c>
      <c r="P56" s="79">
        <f t="shared" si="0"/>
        <v>25.4315</v>
      </c>
      <c r="T56" s="89"/>
      <c r="U56" s="125"/>
    </row>
    <row r="57" spans="1:21" x14ac:dyDescent="0.25">
      <c r="A57" s="4"/>
      <c r="B57" s="70"/>
      <c r="C57" s="4"/>
      <c r="D57" s="3"/>
      <c r="E57" s="3"/>
      <c r="F57" s="3"/>
      <c r="G57" s="3"/>
      <c r="H57" s="214"/>
      <c r="I57" s="3"/>
      <c r="J57" s="3"/>
      <c r="K57" s="3"/>
      <c r="L57" s="4"/>
      <c r="O57" s="79">
        <v>0.94</v>
      </c>
      <c r="P57" s="79">
        <f t="shared" si="0"/>
        <v>25.163799999999998</v>
      </c>
      <c r="T57" s="89"/>
      <c r="U57" s="125"/>
    </row>
    <row r="58" spans="1:21" x14ac:dyDescent="0.25">
      <c r="A58" s="4"/>
      <c r="B58" s="70"/>
      <c r="C58" s="4"/>
      <c r="D58" s="3"/>
      <c r="E58" s="3"/>
      <c r="F58" s="3"/>
      <c r="G58" s="3"/>
      <c r="H58" s="214"/>
      <c r="I58" s="3"/>
      <c r="J58" s="3"/>
      <c r="K58" s="3"/>
      <c r="L58" s="4"/>
      <c r="O58" s="79">
        <v>0.93</v>
      </c>
      <c r="P58" s="79">
        <f t="shared" si="0"/>
        <v>24.896100000000001</v>
      </c>
      <c r="T58" s="89"/>
      <c r="U58" s="125"/>
    </row>
    <row r="59" spans="1:21" x14ac:dyDescent="0.25">
      <c r="A59" s="4"/>
      <c r="B59" s="70"/>
      <c r="C59" s="4"/>
      <c r="D59" s="3"/>
      <c r="E59" s="3"/>
      <c r="F59" s="3"/>
      <c r="G59" s="3"/>
      <c r="H59" s="214"/>
      <c r="I59" s="3"/>
      <c r="J59" s="3"/>
      <c r="K59" s="3"/>
      <c r="L59" s="4"/>
      <c r="O59" s="79">
        <v>0.92</v>
      </c>
      <c r="P59" s="79">
        <f t="shared" si="0"/>
        <v>24.628399999999999</v>
      </c>
    </row>
    <row r="60" spans="1:21" x14ac:dyDescent="0.25">
      <c r="A60" s="4"/>
      <c r="B60" s="70"/>
      <c r="C60" s="4"/>
      <c r="D60" s="3"/>
      <c r="E60" s="3"/>
      <c r="F60" s="3"/>
      <c r="G60" s="3"/>
      <c r="H60" s="214"/>
      <c r="I60" s="3"/>
      <c r="J60" s="3"/>
      <c r="K60" s="3"/>
      <c r="L60" s="4"/>
      <c r="O60" s="79">
        <v>0.91</v>
      </c>
      <c r="P60" s="79">
        <f t="shared" si="0"/>
        <v>24.360700000000001</v>
      </c>
    </row>
    <row r="61" spans="1:21" x14ac:dyDescent="0.25">
      <c r="A61" s="4"/>
      <c r="B61" s="70"/>
      <c r="C61" s="4"/>
      <c r="D61" s="3"/>
      <c r="E61" s="3"/>
      <c r="F61" s="3"/>
      <c r="G61" s="3"/>
      <c r="H61" s="214"/>
      <c r="I61" s="3"/>
      <c r="J61" s="3"/>
      <c r="K61" s="3"/>
      <c r="L61" s="4"/>
      <c r="O61" s="79">
        <v>0.9</v>
      </c>
      <c r="P61" s="79">
        <f t="shared" si="0"/>
        <v>24.093</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41" priority="9">
      <formula>F57&gt;0</formula>
    </cfRule>
    <cfRule type="expression" dxfId="3840" priority="10">
      <formula>F57&lt;0</formula>
    </cfRule>
  </conditionalFormatting>
  <conditionalFormatting sqref="Q7">
    <cfRule type="expression" dxfId="3839" priority="7">
      <formula>Q7&gt;0</formula>
    </cfRule>
    <cfRule type="expression" dxfId="3838" priority="8">
      <formula>Q7&lt;0</formula>
    </cfRule>
  </conditionalFormatting>
  <conditionalFormatting sqref="Q8">
    <cfRule type="expression" dxfId="3837" priority="5">
      <formula>Q8&gt;0</formula>
    </cfRule>
    <cfRule type="expression" dxfId="3836" priority="6">
      <formula>Q8&lt;0</formula>
    </cfRule>
  </conditionalFormatting>
  <conditionalFormatting sqref="F25:F56">
    <cfRule type="expression" dxfId="3835" priority="3">
      <formula>F25&gt;0</formula>
    </cfRule>
    <cfRule type="expression" dxfId="3834" priority="4">
      <formula>F25&lt;0</formula>
    </cfRule>
  </conditionalFormatting>
  <conditionalFormatting sqref="H25:H56">
    <cfRule type="expression" dxfId="3833" priority="1">
      <formula>H25&gt;0</formula>
    </cfRule>
    <cfRule type="expression" dxfId="3832"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130.61000000000001</v>
      </c>
      <c r="R4" s="420">
        <v>-2.3199999999999998E-2</v>
      </c>
      <c r="T4" s="688">
        <v>43193</v>
      </c>
      <c r="U4" s="30" t="s">
        <v>944</v>
      </c>
    </row>
    <row r="5" spans="1:21" x14ac:dyDescent="0.25">
      <c r="B5" s="70"/>
      <c r="C5" s="4"/>
      <c r="D5" s="3"/>
      <c r="E5" s="3"/>
      <c r="F5" s="3"/>
      <c r="G5" s="70"/>
      <c r="H5" s="159"/>
      <c r="I5" s="3"/>
      <c r="J5" s="3"/>
      <c r="K5" s="3"/>
      <c r="L5" s="70"/>
      <c r="M5" s="3"/>
      <c r="O5" s="11" t="s">
        <v>67</v>
      </c>
      <c r="Q5" s="3">
        <f>Q4*Q2</f>
        <v>3918.3</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2789.449999999983</v>
      </c>
      <c r="R7">
        <v>30</v>
      </c>
      <c r="T7" s="1">
        <v>43221</v>
      </c>
      <c r="U7" s="736" t="s">
        <v>1013</v>
      </c>
    </row>
    <row r="8" spans="1:21" x14ac:dyDescent="0.25">
      <c r="B8" s="70"/>
      <c r="C8" s="4"/>
      <c r="D8" s="3"/>
      <c r="E8" s="3"/>
      <c r="F8" s="3"/>
      <c r="G8" s="70"/>
      <c r="H8" s="159"/>
      <c r="I8" s="3"/>
      <c r="J8" s="3"/>
      <c r="K8" s="3"/>
      <c r="L8" s="4"/>
      <c r="M8" s="4"/>
      <c r="O8" s="11" t="s">
        <v>179</v>
      </c>
      <c r="P8" s="33"/>
      <c r="Q8" s="2">
        <f>K29+M29-F29+Q2*Q4</f>
        <v>387.75000000000045</v>
      </c>
      <c r="U8" t="s">
        <v>1014</v>
      </c>
    </row>
    <row r="9" spans="1:21" x14ac:dyDescent="0.25">
      <c r="B9" s="70"/>
      <c r="C9" s="4"/>
      <c r="D9" s="3"/>
      <c r="E9" s="3"/>
      <c r="F9" s="3"/>
      <c r="G9" s="70"/>
      <c r="H9" s="159"/>
      <c r="I9" s="3"/>
      <c r="J9" s="3"/>
      <c r="K9" s="3"/>
      <c r="L9" s="4"/>
      <c r="M9" s="4"/>
      <c r="O9" s="11" t="s">
        <v>204</v>
      </c>
      <c r="Q9" s="132">
        <f>IF(Q2=0, 0, Q8/Q6)</f>
        <v>0.10982708076645295</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3.9813184289104967E-3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15.151972157772624</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143.67100000000002</v>
      </c>
    </row>
    <row r="20" spans="1:21" x14ac:dyDescent="0.25">
      <c r="B20" s="70"/>
      <c r="C20" s="4"/>
      <c r="D20" s="3"/>
      <c r="E20" s="3"/>
      <c r="F20" s="3"/>
      <c r="G20" s="70"/>
      <c r="H20" s="159"/>
      <c r="I20" s="3"/>
      <c r="J20" s="3"/>
      <c r="K20" s="3"/>
      <c r="L20" s="4"/>
      <c r="M20" s="4"/>
      <c r="O20" s="79">
        <v>1.0900000000000001</v>
      </c>
      <c r="P20" s="79">
        <f t="shared" ref="P20:P39" si="2">O20*$Q$4</f>
        <v>142.36490000000003</v>
      </c>
      <c r="T20" s="1">
        <v>43279</v>
      </c>
      <c r="U20" t="s">
        <v>1116</v>
      </c>
    </row>
    <row r="21" spans="1:21" x14ac:dyDescent="0.25">
      <c r="B21" s="70"/>
      <c r="C21" s="4"/>
      <c r="D21" s="3"/>
      <c r="E21" s="3"/>
      <c r="F21" s="3"/>
      <c r="G21" s="4"/>
      <c r="H21" s="4"/>
      <c r="I21" s="3"/>
      <c r="J21" s="3"/>
      <c r="K21" s="3"/>
      <c r="L21" s="4"/>
      <c r="M21" s="4"/>
      <c r="O21" s="79">
        <v>1.08</v>
      </c>
      <c r="P21" s="79">
        <f t="shared" si="2"/>
        <v>141.05880000000002</v>
      </c>
    </row>
    <row r="22" spans="1:21" x14ac:dyDescent="0.25">
      <c r="B22" s="70"/>
      <c r="C22" s="4"/>
      <c r="D22" s="3"/>
      <c r="E22" s="3"/>
      <c r="F22" s="3"/>
      <c r="G22" s="4"/>
      <c r="H22" s="4"/>
      <c r="I22" s="3"/>
      <c r="J22" s="3"/>
      <c r="K22" s="3"/>
      <c r="L22" s="4"/>
      <c r="M22" s="4"/>
      <c r="O22" s="79">
        <v>1.07</v>
      </c>
      <c r="P22" s="79">
        <f t="shared" si="2"/>
        <v>139.75270000000003</v>
      </c>
    </row>
    <row r="23" spans="1:21" x14ac:dyDescent="0.25">
      <c r="B23" s="70"/>
      <c r="C23" s="4"/>
      <c r="D23" s="3"/>
      <c r="E23" s="3"/>
      <c r="F23" s="3"/>
      <c r="G23" s="4"/>
      <c r="H23" s="4"/>
      <c r="I23" s="3"/>
      <c r="J23" s="3"/>
      <c r="K23" s="3"/>
      <c r="L23" s="4"/>
      <c r="M23" s="4"/>
      <c r="O23" s="79">
        <v>1.06</v>
      </c>
      <c r="P23" s="79">
        <f t="shared" si="2"/>
        <v>138.44660000000002</v>
      </c>
    </row>
    <row r="24" spans="1:21" x14ac:dyDescent="0.25">
      <c r="B24" s="70"/>
      <c r="C24" s="4"/>
      <c r="D24" s="3"/>
      <c r="E24" s="3"/>
      <c r="F24" s="3"/>
      <c r="G24" s="4"/>
      <c r="H24" s="4"/>
      <c r="I24" s="3"/>
      <c r="J24" s="3"/>
      <c r="K24" s="3"/>
      <c r="L24" s="4"/>
      <c r="M24" s="4"/>
      <c r="O24" s="79">
        <v>1.05</v>
      </c>
      <c r="P24" s="79">
        <f t="shared" si="2"/>
        <v>137.14050000000003</v>
      </c>
    </row>
    <row r="25" spans="1:21" x14ac:dyDescent="0.25">
      <c r="O25" s="79">
        <v>1.04</v>
      </c>
      <c r="P25" s="79">
        <f t="shared" si="2"/>
        <v>135.83440000000002</v>
      </c>
      <c r="T25" s="154">
        <v>43305</v>
      </c>
      <c r="U25" t="s">
        <v>1147</v>
      </c>
    </row>
    <row r="26" spans="1:21" x14ac:dyDescent="0.25">
      <c r="O26" s="79">
        <v>1.03</v>
      </c>
      <c r="P26" s="79">
        <f t="shared" si="2"/>
        <v>134.52830000000003</v>
      </c>
      <c r="T26" s="65"/>
    </row>
    <row r="27" spans="1:21" x14ac:dyDescent="0.25">
      <c r="O27" s="79">
        <v>1.02</v>
      </c>
      <c r="P27" s="79">
        <f t="shared" si="2"/>
        <v>133.22220000000002</v>
      </c>
      <c r="T27" s="154">
        <v>43313</v>
      </c>
      <c r="U27" t="s">
        <v>1146</v>
      </c>
    </row>
    <row r="28" spans="1:21" x14ac:dyDescent="0.25">
      <c r="O28" s="79">
        <v>1.01</v>
      </c>
      <c r="P28" s="79">
        <f t="shared" si="2"/>
        <v>131.91610000000003</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130.61000000000001</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129.3039</v>
      </c>
    </row>
    <row r="31" spans="1:21" x14ac:dyDescent="0.25">
      <c r="O31" s="79">
        <v>0.98</v>
      </c>
      <c r="P31" s="79">
        <f t="shared" si="2"/>
        <v>127.99780000000001</v>
      </c>
      <c r="T31" s="1">
        <v>43474</v>
      </c>
      <c r="U31" t="s">
        <v>1348</v>
      </c>
    </row>
    <row r="32" spans="1:21" x14ac:dyDescent="0.25">
      <c r="O32" s="79">
        <v>0.97</v>
      </c>
      <c r="P32" s="79">
        <f t="shared" si="2"/>
        <v>126.69170000000001</v>
      </c>
    </row>
    <row r="33" spans="1:17" x14ac:dyDescent="0.25">
      <c r="O33" s="79">
        <v>0.96</v>
      </c>
      <c r="P33" s="79">
        <f t="shared" si="2"/>
        <v>125.38560000000001</v>
      </c>
    </row>
    <row r="34" spans="1:17" x14ac:dyDescent="0.25">
      <c r="O34" s="79">
        <v>0.95</v>
      </c>
      <c r="P34" s="79">
        <f t="shared" si="2"/>
        <v>124.07950000000001</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122.77340000000001</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121.46730000000002</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120.16120000000002</v>
      </c>
    </row>
    <row r="38" spans="1:17" x14ac:dyDescent="0.25">
      <c r="A38" s="4"/>
      <c r="B38" s="162"/>
      <c r="C38" s="10"/>
      <c r="D38" s="39"/>
      <c r="E38" s="39"/>
      <c r="F38" s="39"/>
      <c r="G38" s="39"/>
      <c r="H38" s="177"/>
      <c r="I38" s="39"/>
      <c r="J38" s="39"/>
      <c r="K38" s="39"/>
      <c r="L38" s="39"/>
      <c r="O38" s="79">
        <v>0.91</v>
      </c>
      <c r="P38" s="79">
        <f t="shared" si="2"/>
        <v>118.85510000000002</v>
      </c>
    </row>
    <row r="39" spans="1:17" x14ac:dyDescent="0.25">
      <c r="A39" s="4"/>
      <c r="B39" s="162"/>
      <c r="C39" s="10"/>
      <c r="D39" s="39"/>
      <c r="E39" s="39"/>
      <c r="F39" s="39"/>
      <c r="G39" s="39"/>
      <c r="H39" s="177"/>
      <c r="I39" s="39"/>
      <c r="J39" s="39"/>
      <c r="K39" s="39"/>
      <c r="L39" s="39"/>
      <c r="O39" s="79">
        <v>0.9</v>
      </c>
      <c r="P39" s="79">
        <f t="shared" si="2"/>
        <v>117.54900000000002</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31" priority="175">
      <formula>F7&gt;0</formula>
    </cfRule>
    <cfRule type="expression" dxfId="3830" priority="176">
      <formula>F7&lt;0</formula>
    </cfRule>
  </conditionalFormatting>
  <conditionalFormatting sqref="Q8">
    <cfRule type="expression" dxfId="3829" priority="173">
      <formula>Q8&gt;0</formula>
    </cfRule>
    <cfRule type="expression" dxfId="3828" priority="174">
      <formula>Q8&lt;0</formula>
    </cfRule>
  </conditionalFormatting>
  <conditionalFormatting sqref="Q10">
    <cfRule type="expression" dxfId="3827" priority="167">
      <formula>Q10&gt;0</formula>
    </cfRule>
    <cfRule type="expression" dxfId="3826" priority="168">
      <formula>Q10&lt;0</formula>
    </cfRule>
  </conditionalFormatting>
  <conditionalFormatting sqref="F75:F76">
    <cfRule type="expression" dxfId="3825" priority="159">
      <formula>F75&gt;0</formula>
    </cfRule>
    <cfRule type="expression" dxfId="3824" priority="160">
      <formula>F75&lt;0</formula>
    </cfRule>
  </conditionalFormatting>
  <conditionalFormatting sqref="H75:H76">
    <cfRule type="expression" dxfId="3823" priority="157">
      <formula>H75&gt;0</formula>
    </cfRule>
    <cfRule type="expression" dxfId="3822" priority="158">
      <formula>H75&lt;0</formula>
    </cfRule>
  </conditionalFormatting>
  <conditionalFormatting sqref="J75:J76">
    <cfRule type="expression" dxfId="3821" priority="155">
      <formula>J75&gt;0</formula>
    </cfRule>
    <cfRule type="expression" dxfId="3820" priority="156">
      <formula>J75&lt;0</formula>
    </cfRule>
  </conditionalFormatting>
  <conditionalFormatting sqref="K75:K76">
    <cfRule type="expression" dxfId="3819" priority="153">
      <formula>K75&gt;0</formula>
    </cfRule>
    <cfRule type="expression" dxfId="3818" priority="154">
      <formula>K75&lt;0</formula>
    </cfRule>
  </conditionalFormatting>
  <conditionalFormatting sqref="L75:L76">
    <cfRule type="expression" dxfId="3817" priority="151">
      <formula>L75&gt;0</formula>
    </cfRule>
    <cfRule type="expression" dxfId="3816" priority="152">
      <formula>L75&lt;0</formula>
    </cfRule>
  </conditionalFormatting>
  <conditionalFormatting sqref="F39 H39">
    <cfRule type="expression" dxfId="3815" priority="113">
      <formula>F39&gt;0</formula>
    </cfRule>
    <cfRule type="expression" dxfId="3814" priority="114">
      <formula>F39&lt;0</formula>
    </cfRule>
  </conditionalFormatting>
  <conditionalFormatting sqref="F38 H38">
    <cfRule type="expression" dxfId="3813" priority="111">
      <formula>F38&gt;0</formula>
    </cfRule>
    <cfRule type="expression" dxfId="3812" priority="112">
      <formula>F38&lt;0</formula>
    </cfRule>
  </conditionalFormatting>
  <conditionalFormatting sqref="H36:H37">
    <cfRule type="expression" dxfId="3811" priority="109">
      <formula>H36&gt;0</formula>
    </cfRule>
    <cfRule type="expression" dxfId="3810" priority="110">
      <formula>H36&lt;0</formula>
    </cfRule>
  </conditionalFormatting>
  <conditionalFormatting sqref="M44">
    <cfRule type="expression" dxfId="3809" priority="107">
      <formula>M44&gt;0</formula>
    </cfRule>
    <cfRule type="expression" dxfId="3808" priority="108">
      <formula>M44&lt;0</formula>
    </cfRule>
  </conditionalFormatting>
  <conditionalFormatting sqref="J36:J37">
    <cfRule type="expression" dxfId="3807" priority="77">
      <formula>J36&gt;0</formula>
    </cfRule>
    <cfRule type="expression" dxfId="3806" priority="78">
      <formula>J36&lt;0</formula>
    </cfRule>
  </conditionalFormatting>
  <conditionalFormatting sqref="F111:F113 H111:H113 H120 F120 F146:F148 H146:H148">
    <cfRule type="expression" dxfId="3805" priority="75">
      <formula>F111&gt;0</formula>
    </cfRule>
    <cfRule type="expression" dxfId="3804" priority="76">
      <formula>F111&lt;0</formula>
    </cfRule>
  </conditionalFormatting>
  <conditionalFormatting sqref="F87:F107">
    <cfRule type="expression" dxfId="3803" priority="73">
      <formula>F87&gt;0</formula>
    </cfRule>
    <cfRule type="expression" dxfId="3802" priority="74">
      <formula>F87&lt;0</formula>
    </cfRule>
  </conditionalFormatting>
  <conditionalFormatting sqref="H87:H107">
    <cfRule type="expression" dxfId="3801" priority="71">
      <formula>H87&gt;0</formula>
    </cfRule>
    <cfRule type="expression" dxfId="3800" priority="72">
      <formula>H87&lt;0</formula>
    </cfRule>
  </conditionalFormatting>
  <conditionalFormatting sqref="K78:K88 K90:K91">
    <cfRule type="expression" dxfId="3799" priority="69">
      <formula>K78&gt;0</formula>
    </cfRule>
    <cfRule type="expression" dxfId="3798" priority="70">
      <formula>K78&lt;0</formula>
    </cfRule>
  </conditionalFormatting>
  <conditionalFormatting sqref="L78">
    <cfRule type="expression" dxfId="3797" priority="67">
      <formula>L78&gt;0</formula>
    </cfRule>
    <cfRule type="expression" dxfId="3796" priority="68">
      <formula>L78&lt;0</formula>
    </cfRule>
  </conditionalFormatting>
  <conditionalFormatting sqref="F78:F86">
    <cfRule type="expression" dxfId="3795" priority="65">
      <formula>F78&gt;0</formula>
    </cfRule>
    <cfRule type="expression" dxfId="3794" priority="66">
      <formula>F78&lt;0</formula>
    </cfRule>
  </conditionalFormatting>
  <conditionalFormatting sqref="H78:H86">
    <cfRule type="expression" dxfId="3793" priority="63">
      <formula>H78&gt;0</formula>
    </cfRule>
    <cfRule type="expression" dxfId="3792" priority="64">
      <formula>H78&lt;0</formula>
    </cfRule>
  </conditionalFormatting>
  <conditionalFormatting sqref="F108:F110">
    <cfRule type="expression" dxfId="3791" priority="61">
      <formula>F108&gt;0</formula>
    </cfRule>
    <cfRule type="expression" dxfId="3790" priority="62">
      <formula>F108&lt;0</formula>
    </cfRule>
  </conditionalFormatting>
  <conditionalFormatting sqref="H108:H110">
    <cfRule type="expression" dxfId="3789" priority="59">
      <formula>H108&gt;0</formula>
    </cfRule>
    <cfRule type="expression" dxfId="3788" priority="60">
      <formula>H108&lt;0</formula>
    </cfRule>
  </conditionalFormatting>
  <conditionalFormatting sqref="H114:H116 F114:F116">
    <cfRule type="expression" dxfId="3787" priority="57">
      <formula>F114&gt;0</formula>
    </cfRule>
    <cfRule type="expression" dxfId="3786" priority="58">
      <formula>F114&lt;0</formula>
    </cfRule>
  </conditionalFormatting>
  <conditionalFormatting sqref="H117:H119 F117:F119">
    <cfRule type="expression" dxfId="3785" priority="55">
      <formula>F117&gt;0</formula>
    </cfRule>
    <cfRule type="expression" dxfId="3784" priority="56">
      <formula>F117&lt;0</formula>
    </cfRule>
  </conditionalFormatting>
  <conditionalFormatting sqref="F125:F127 H125:H127">
    <cfRule type="expression" dxfId="3783" priority="53">
      <formula>F125&gt;0</formula>
    </cfRule>
    <cfRule type="expression" dxfId="3782" priority="54">
      <formula>F125&lt;0</formula>
    </cfRule>
  </conditionalFormatting>
  <conditionalFormatting sqref="F124 H124">
    <cfRule type="expression" dxfId="3781" priority="51">
      <formula>F124&gt;0</formula>
    </cfRule>
    <cfRule type="expression" dxfId="3780" priority="52">
      <formula>F124&lt;0</formula>
    </cfRule>
  </conditionalFormatting>
  <conditionalFormatting sqref="F121:F123 H121:H123">
    <cfRule type="expression" dxfId="3779" priority="49">
      <formula>F121&gt;0</formula>
    </cfRule>
    <cfRule type="expression" dxfId="3778" priority="50">
      <formula>F121&lt;0</formula>
    </cfRule>
  </conditionalFormatting>
  <conditionalFormatting sqref="F134:F136 H134:H136">
    <cfRule type="expression" dxfId="3777" priority="47">
      <formula>F134&gt;0</formula>
    </cfRule>
    <cfRule type="expression" dxfId="3776" priority="48">
      <formula>F134&lt;0</formula>
    </cfRule>
  </conditionalFormatting>
  <conditionalFormatting sqref="H129:H131 F129:F133">
    <cfRule type="expression" dxfId="3775" priority="45">
      <formula>F129&gt;0</formula>
    </cfRule>
    <cfRule type="expression" dxfId="3774" priority="46">
      <formula>F129&lt;0</formula>
    </cfRule>
  </conditionalFormatting>
  <conditionalFormatting sqref="F128 H128">
    <cfRule type="expression" dxfId="3773" priority="43">
      <formula>F128&gt;0</formula>
    </cfRule>
    <cfRule type="expression" dxfId="3772" priority="44">
      <formula>F128&lt;0</formula>
    </cfRule>
  </conditionalFormatting>
  <conditionalFormatting sqref="H132:H133">
    <cfRule type="expression" dxfId="3771" priority="41">
      <formula>H132&gt;0</formula>
    </cfRule>
    <cfRule type="expression" dxfId="3770" priority="42">
      <formula>H132&lt;0</formula>
    </cfRule>
  </conditionalFormatting>
  <conditionalFormatting sqref="H139:H141 F139:F142">
    <cfRule type="expression" dxfId="3769" priority="39">
      <formula>F139&gt;0</formula>
    </cfRule>
    <cfRule type="expression" dxfId="3768" priority="40">
      <formula>F139&lt;0</formula>
    </cfRule>
  </conditionalFormatting>
  <conditionalFormatting sqref="F137:F138 H137:H138">
    <cfRule type="expression" dxfId="3767" priority="37">
      <formula>F137&gt;0</formula>
    </cfRule>
    <cfRule type="expression" dxfId="3766" priority="38">
      <formula>F137&lt;0</formula>
    </cfRule>
  </conditionalFormatting>
  <conditionalFormatting sqref="F145 H145">
    <cfRule type="expression" dxfId="3765" priority="35">
      <formula>F145&gt;0</formula>
    </cfRule>
    <cfRule type="expression" dxfId="3764" priority="36">
      <formula>F145&lt;0</formula>
    </cfRule>
  </conditionalFormatting>
  <conditionalFormatting sqref="F143:F144 H143:H144">
    <cfRule type="expression" dxfId="3763" priority="33">
      <formula>F143&gt;0</formula>
    </cfRule>
    <cfRule type="expression" dxfId="3762" priority="34">
      <formula>F143&lt;0</formula>
    </cfRule>
  </conditionalFormatting>
  <conditionalFormatting sqref="H142">
    <cfRule type="expression" dxfId="3761" priority="31">
      <formula>H142&gt;0</formula>
    </cfRule>
    <cfRule type="expression" dxfId="3760" priority="32">
      <formula>H142&lt;0</formula>
    </cfRule>
  </conditionalFormatting>
  <conditionalFormatting sqref="J111:J113 J120">
    <cfRule type="expression" dxfId="3759" priority="29">
      <formula>J111&gt;0</formula>
    </cfRule>
    <cfRule type="expression" dxfId="3758" priority="30">
      <formula>J111&lt;0</formula>
    </cfRule>
  </conditionalFormatting>
  <conditionalFormatting sqref="J87:J107">
    <cfRule type="expression" dxfId="3757" priority="27">
      <formula>J87&gt;0</formula>
    </cfRule>
    <cfRule type="expression" dxfId="3756" priority="28">
      <formula>J87&lt;0</formula>
    </cfRule>
  </conditionalFormatting>
  <conditionalFormatting sqref="J78:J86">
    <cfRule type="expression" dxfId="3755" priority="25">
      <formula>J78&gt;0</formula>
    </cfRule>
    <cfRule type="expression" dxfId="3754" priority="26">
      <formula>J78&lt;0</formula>
    </cfRule>
  </conditionalFormatting>
  <conditionalFormatting sqref="J108:J110">
    <cfRule type="expression" dxfId="3753" priority="23">
      <formula>J108&gt;0</formula>
    </cfRule>
    <cfRule type="expression" dxfId="3752" priority="24">
      <formula>J108&lt;0</formula>
    </cfRule>
  </conditionalFormatting>
  <conditionalFormatting sqref="J114:J116">
    <cfRule type="expression" dxfId="3751" priority="21">
      <formula>J114&gt;0</formula>
    </cfRule>
    <cfRule type="expression" dxfId="3750" priority="22">
      <formula>J114&lt;0</formula>
    </cfRule>
  </conditionalFormatting>
  <conditionalFormatting sqref="J117:J119">
    <cfRule type="expression" dxfId="3749" priority="19">
      <formula>J117&gt;0</formula>
    </cfRule>
    <cfRule type="expression" dxfId="3748" priority="20">
      <formula>J117&lt;0</formula>
    </cfRule>
  </conditionalFormatting>
  <conditionalFormatting sqref="J125:J127">
    <cfRule type="expression" dxfId="3747" priority="17">
      <formula>J125&gt;0</formula>
    </cfRule>
    <cfRule type="expression" dxfId="3746" priority="18">
      <formula>J125&lt;0</formula>
    </cfRule>
  </conditionalFormatting>
  <conditionalFormatting sqref="J124">
    <cfRule type="expression" dxfId="3745" priority="15">
      <formula>J124&gt;0</formula>
    </cfRule>
    <cfRule type="expression" dxfId="3744" priority="16">
      <formula>J124&lt;0</formula>
    </cfRule>
  </conditionalFormatting>
  <conditionalFormatting sqref="J121:J123">
    <cfRule type="expression" dxfId="3743" priority="13">
      <formula>J121&gt;0</formula>
    </cfRule>
    <cfRule type="expression" dxfId="3742" priority="14">
      <formula>J121&lt;0</formula>
    </cfRule>
  </conditionalFormatting>
  <conditionalFormatting sqref="J134:J136">
    <cfRule type="expression" dxfId="3741" priority="11">
      <formula>J134&gt;0</formula>
    </cfRule>
    <cfRule type="expression" dxfId="3740" priority="12">
      <formula>J134&lt;0</formula>
    </cfRule>
  </conditionalFormatting>
  <conditionalFormatting sqref="J129:J133">
    <cfRule type="expression" dxfId="3739" priority="9">
      <formula>J129&gt;0</formula>
    </cfRule>
    <cfRule type="expression" dxfId="3738" priority="10">
      <formula>J129&lt;0</formula>
    </cfRule>
  </conditionalFormatting>
  <conditionalFormatting sqref="J128">
    <cfRule type="expression" dxfId="3737" priority="7">
      <formula>J128&gt;0</formula>
    </cfRule>
    <cfRule type="expression" dxfId="3736" priority="8">
      <formula>J128&lt;0</formula>
    </cfRule>
  </conditionalFormatting>
  <conditionalFormatting sqref="J139:J141">
    <cfRule type="expression" dxfId="3735" priority="5">
      <formula>J139&gt;0</formula>
    </cfRule>
    <cfRule type="expression" dxfId="3734" priority="6">
      <formula>J139&lt;0</formula>
    </cfRule>
  </conditionalFormatting>
  <conditionalFormatting sqref="J137:J138">
    <cfRule type="expression" dxfId="3733" priority="3">
      <formula>J137&gt;0</formula>
    </cfRule>
    <cfRule type="expression" dxfId="3732" priority="4">
      <formula>J137&lt;0</formula>
    </cfRule>
  </conditionalFormatting>
  <conditionalFormatting sqref="J142">
    <cfRule type="expression" dxfId="3731" priority="1">
      <formula>J142&gt;0</formula>
    </cfRule>
    <cfRule type="expression" dxfId="3730"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239.96</v>
      </c>
      <c r="V3" s="1"/>
      <c r="Z3" s="180"/>
      <c r="AC3" s="180"/>
    </row>
    <row r="4" spans="1:29" x14ac:dyDescent="0.25">
      <c r="G4" s="70"/>
      <c r="H4" s="159"/>
      <c r="I4" s="3"/>
      <c r="J4" s="3"/>
      <c r="K4" s="3"/>
      <c r="L4" s="4"/>
      <c r="O4" s="11" t="s">
        <v>66</v>
      </c>
      <c r="Q4" s="53">
        <v>239.96</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263.95600000000002</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261.55640000000005</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259.15680000000003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256.75720000000001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254.35760000000002</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251.95800000000003</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249.55840000000001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247.15880000000001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244.75920000000002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242.3596</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239.96</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237.56040000000002</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235.16079999999999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232.7612</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230.36160000000001</v>
      </c>
      <c r="U57" s="395"/>
    </row>
    <row r="58" spans="1:21" x14ac:dyDescent="0.25">
      <c r="O58" s="79">
        <v>0.95</v>
      </c>
      <c r="P58" s="79">
        <f t="shared" si="3"/>
        <v>227.96199999999999</v>
      </c>
      <c r="U58" s="395"/>
    </row>
    <row r="59" spans="1:21" x14ac:dyDescent="0.25">
      <c r="O59" s="79">
        <v>0.94</v>
      </c>
      <c r="P59" s="79">
        <f t="shared" si="3"/>
        <v>225.5624</v>
      </c>
    </row>
    <row r="60" spans="1:21" x14ac:dyDescent="0.25">
      <c r="B60" s="203" t="s">
        <v>113</v>
      </c>
      <c r="C60" s="203" t="s">
        <v>145</v>
      </c>
      <c r="D60" s="204" t="s">
        <v>144</v>
      </c>
      <c r="E60" s="205" t="s">
        <v>146</v>
      </c>
      <c r="F60" s="206" t="s">
        <v>65</v>
      </c>
      <c r="G60" s="207" t="s">
        <v>150</v>
      </c>
      <c r="H60" s="206" t="s">
        <v>88</v>
      </c>
      <c r="O60" s="79">
        <v>0.93</v>
      </c>
      <c r="P60" s="79">
        <f t="shared" si="3"/>
        <v>223.16280000000003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220.76320000000001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218.36360000000002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215.964</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29" priority="58">
      <formula>F19&gt;0</formula>
    </cfRule>
    <cfRule type="expression" dxfId="372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27" priority="47">
      <formula>H25&gt;0</formula>
    </cfRule>
    <cfRule type="expression" dxfId="3726" priority="48">
      <formula>H25&lt;0</formula>
    </cfRule>
  </conditionalFormatting>
  <conditionalFormatting sqref="M39">
    <cfRule type="expression" dxfId="3725" priority="45">
      <formula>M39&gt;0</formula>
    </cfRule>
    <cfRule type="expression" dxfId="3724" priority="46">
      <formula>M39&lt;0</formula>
    </cfRule>
  </conditionalFormatting>
  <conditionalFormatting sqref="F61:F67">
    <cfRule type="expression" dxfId="3723" priority="43">
      <formula>F61&gt;0</formula>
    </cfRule>
    <cfRule type="expression" dxfId="3722" priority="44">
      <formula>F61&lt;0</formula>
    </cfRule>
  </conditionalFormatting>
  <conditionalFormatting sqref="H61:H67">
    <cfRule type="expression" dxfId="3721" priority="41">
      <formula>H61&gt;0</formula>
    </cfRule>
    <cfRule type="expression" dxfId="3720" priority="42">
      <formula>H61&lt;0</formula>
    </cfRule>
  </conditionalFormatting>
  <conditionalFormatting sqref="F21:F24">
    <cfRule type="expression" dxfId="3719" priority="39">
      <formula>F21&gt;0</formula>
    </cfRule>
    <cfRule type="expression" dxfId="3718" priority="40">
      <formula>F21&lt;0</formula>
    </cfRule>
  </conditionalFormatting>
  <conditionalFormatting sqref="H21:H24">
    <cfRule type="expression" dxfId="3717" priority="37">
      <formula>H21&gt;0</formula>
    </cfRule>
    <cfRule type="expression" dxfId="3716" priority="38">
      <formula>H21&lt;0</formula>
    </cfRule>
  </conditionalFormatting>
  <conditionalFormatting sqref="I25:I28">
    <cfRule type="expression" dxfId="3715" priority="31">
      <formula>I25&gt;0</formula>
    </cfRule>
    <cfRule type="expression" dxfId="3714" priority="32">
      <formula>I25&lt;0</formula>
    </cfRule>
  </conditionalFormatting>
  <conditionalFormatting sqref="I21:I24">
    <cfRule type="expression" dxfId="3713" priority="29">
      <formula>I21&gt;0</formula>
    </cfRule>
    <cfRule type="expression" dxfId="3712" priority="30">
      <formula>I21&lt;0</formula>
    </cfRule>
  </conditionalFormatting>
  <conditionalFormatting sqref="H29">
    <cfRule type="expression" dxfId="3711" priority="27">
      <formula>H29&gt;0</formula>
    </cfRule>
    <cfRule type="expression" dxfId="3710" priority="28">
      <formula>H29&lt;0</formula>
    </cfRule>
  </conditionalFormatting>
  <conditionalFormatting sqref="H30">
    <cfRule type="expression" dxfId="3709" priority="25">
      <formula>H30&gt;0</formula>
    </cfRule>
    <cfRule type="expression" dxfId="3708" priority="26">
      <formula>H30&lt;0</formula>
    </cfRule>
  </conditionalFormatting>
  <conditionalFormatting sqref="H31">
    <cfRule type="expression" dxfId="3707" priority="23">
      <formula>H31&gt;0</formula>
    </cfRule>
    <cfRule type="expression" dxfId="3706" priority="24">
      <formula>H31&lt;0</formula>
    </cfRule>
  </conditionalFormatting>
  <conditionalFormatting sqref="Q7">
    <cfRule type="expression" dxfId="3705" priority="21">
      <formula>Q7&gt;0</formula>
    </cfRule>
    <cfRule type="expression" dxfId="3704" priority="22">
      <formula>Q7&lt;0</formula>
    </cfRule>
  </conditionalFormatting>
  <conditionalFormatting sqref="Q8">
    <cfRule type="expression" dxfId="3703" priority="19">
      <formula>Q8&gt;0</formula>
    </cfRule>
    <cfRule type="expression" dxfId="3702" priority="20">
      <formula>Q8&lt;0</formula>
    </cfRule>
  </conditionalFormatting>
  <conditionalFormatting sqref="F73:F82">
    <cfRule type="expression" dxfId="3701" priority="17">
      <formula>F73&gt;0</formula>
    </cfRule>
    <cfRule type="expression" dxfId="3700" priority="18">
      <formula>F73&lt;0</formula>
    </cfRule>
  </conditionalFormatting>
  <conditionalFormatting sqref="H73:H76">
    <cfRule type="expression" dxfId="3699" priority="15">
      <formula>H73&gt;0</formula>
    </cfRule>
    <cfRule type="expression" dxfId="3698" priority="16">
      <formula>H73&lt;0</formula>
    </cfRule>
  </conditionalFormatting>
  <conditionalFormatting sqref="F69:F72">
    <cfRule type="expression" dxfId="3697" priority="13">
      <formula>F69&gt;0</formula>
    </cfRule>
    <cfRule type="expression" dxfId="3696" priority="14">
      <formula>F69&lt;0</formula>
    </cfRule>
  </conditionalFormatting>
  <conditionalFormatting sqref="H69:H72">
    <cfRule type="expression" dxfId="3695" priority="11">
      <formula>H69&gt;0</formula>
    </cfRule>
    <cfRule type="expression" dxfId="3694" priority="12">
      <formula>H69&lt;0</formula>
    </cfRule>
  </conditionalFormatting>
  <conditionalFormatting sqref="I73:I76">
    <cfRule type="expression" dxfId="3693" priority="9">
      <formula>I73&gt;0</formula>
    </cfRule>
    <cfRule type="expression" dxfId="3692" priority="10">
      <formula>I73&lt;0</formula>
    </cfRule>
  </conditionalFormatting>
  <conditionalFormatting sqref="I69:I72">
    <cfRule type="expression" dxfId="3691" priority="7">
      <formula>I69&gt;0</formula>
    </cfRule>
    <cfRule type="expression" dxfId="3690" priority="8">
      <formula>I69&lt;0</formula>
    </cfRule>
  </conditionalFormatting>
  <conditionalFormatting sqref="H77">
    <cfRule type="expression" dxfId="3689" priority="5">
      <formula>H77&gt;0</formula>
    </cfRule>
    <cfRule type="expression" dxfId="3688" priority="6">
      <formula>H77&lt;0</formula>
    </cfRule>
  </conditionalFormatting>
  <conditionalFormatting sqref="H78">
    <cfRule type="expression" dxfId="3687" priority="3">
      <formula>H78&gt;0</formula>
    </cfRule>
    <cfRule type="expression" dxfId="3686" priority="4">
      <formula>H78&lt;0</formula>
    </cfRule>
  </conditionalFormatting>
  <conditionalFormatting sqref="H79">
    <cfRule type="expression" dxfId="3685" priority="1">
      <formula>H79&gt;0</formula>
    </cfRule>
    <cfRule type="expression" dxfId="368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v>43722</v>
      </c>
      <c r="M2" s="43">
        <v>8.58</v>
      </c>
      <c r="O2" s="11" t="s">
        <v>57</v>
      </c>
      <c r="Q2">
        <f>C18-H18</f>
        <v>132</v>
      </c>
      <c r="T2" s="1"/>
    </row>
    <row r="3" spans="1:21" x14ac:dyDescent="0.25">
      <c r="A3" s="22" t="s">
        <v>71</v>
      </c>
      <c r="B3" s="399">
        <v>43711</v>
      </c>
      <c r="C3" s="4">
        <v>66</v>
      </c>
      <c r="D3" s="3">
        <v>28</v>
      </c>
      <c r="E3" s="3">
        <v>0</v>
      </c>
      <c r="F3" s="3">
        <f>D3*C3+E3</f>
        <v>1848</v>
      </c>
      <c r="G3" s="70"/>
      <c r="H3" s="159"/>
      <c r="I3" s="3"/>
      <c r="J3" s="3"/>
      <c r="K3" s="3"/>
      <c r="L3" s="70"/>
      <c r="M3" s="3"/>
      <c r="O3" s="11" t="s">
        <v>58</v>
      </c>
      <c r="Q3" s="176">
        <f>IF(Q2=0, Q4, (F18-K18-M18)/Q2)</f>
        <v>29.750227272727273</v>
      </c>
      <c r="T3" s="1"/>
    </row>
    <row r="4" spans="1:21" x14ac:dyDescent="0.25">
      <c r="B4" s="70"/>
      <c r="C4" s="4"/>
      <c r="D4" s="3"/>
      <c r="E4" s="3"/>
      <c r="F4" s="3"/>
      <c r="G4" s="70"/>
      <c r="H4" s="159"/>
      <c r="I4" s="3"/>
      <c r="J4" s="3"/>
      <c r="K4" s="3"/>
      <c r="L4" s="70"/>
      <c r="M4" s="4"/>
      <c r="O4" s="11" t="s">
        <v>66</v>
      </c>
      <c r="Q4" s="53">
        <v>28.24</v>
      </c>
      <c r="R4" s="420">
        <v>5.9999999999999995E-4</v>
      </c>
      <c r="T4" s="1"/>
    </row>
    <row r="5" spans="1:21" x14ac:dyDescent="0.25">
      <c r="B5" s="70"/>
      <c r="C5" s="4"/>
      <c r="D5" s="3"/>
      <c r="E5" s="3"/>
      <c r="F5" s="3"/>
      <c r="G5" s="70"/>
      <c r="H5" s="159"/>
      <c r="I5" s="3"/>
      <c r="J5" s="3"/>
      <c r="K5" s="3"/>
      <c r="L5" s="70"/>
      <c r="M5" s="4"/>
      <c r="O5" s="11" t="s">
        <v>67</v>
      </c>
      <c r="Q5" s="3">
        <f>Q4*Q2</f>
        <v>3727.68</v>
      </c>
      <c r="T5" s="688"/>
      <c r="U5" s="30"/>
    </row>
    <row r="6" spans="1:21" x14ac:dyDescent="0.25">
      <c r="B6" s="70"/>
      <c r="C6" s="4"/>
      <c r="D6" s="3"/>
      <c r="E6" s="3"/>
      <c r="F6" s="3"/>
      <c r="G6" s="70"/>
      <c r="H6" s="159"/>
      <c r="I6" s="3"/>
      <c r="J6" s="3"/>
      <c r="K6" s="3"/>
      <c r="L6" s="70"/>
      <c r="M6" s="3"/>
      <c r="O6" s="11" t="s">
        <v>64</v>
      </c>
      <c r="Q6" s="2">
        <f>Q3*Q2</f>
        <v>3927.0299999999997</v>
      </c>
      <c r="U6" s="400"/>
    </row>
    <row r="7" spans="1:21" x14ac:dyDescent="0.25">
      <c r="B7" s="70"/>
      <c r="C7" s="4"/>
      <c r="D7" s="3"/>
      <c r="E7" s="3"/>
      <c r="F7" s="3"/>
      <c r="G7" s="70"/>
      <c r="H7" s="159"/>
      <c r="I7" s="3"/>
      <c r="J7" s="3"/>
      <c r="K7" s="3"/>
      <c r="L7" s="4"/>
      <c r="M7" s="4"/>
      <c r="O7" s="11" t="s">
        <v>177</v>
      </c>
      <c r="Q7" s="2">
        <f>Q10+Q8</f>
        <v>-199.35000000000036</v>
      </c>
      <c r="R7">
        <v>66</v>
      </c>
    </row>
    <row r="8" spans="1:21" x14ac:dyDescent="0.25">
      <c r="B8" s="70"/>
      <c r="C8" s="4"/>
      <c r="D8" s="3"/>
      <c r="E8" s="3"/>
      <c r="F8" s="3"/>
      <c r="G8" s="70"/>
      <c r="H8" s="159"/>
      <c r="I8" s="3"/>
      <c r="J8" s="3"/>
      <c r="K8" s="3"/>
      <c r="L8" s="4"/>
      <c r="M8" s="4"/>
      <c r="O8" s="11" t="s">
        <v>179</v>
      </c>
      <c r="P8" s="33"/>
      <c r="Q8" s="2">
        <f>K18+M18-F18+Q2*Q4</f>
        <v>-199.35000000000036</v>
      </c>
      <c r="T8" s="1"/>
      <c r="U8" s="736"/>
    </row>
    <row r="9" spans="1:21" x14ac:dyDescent="0.25">
      <c r="B9" s="70"/>
      <c r="C9" s="4"/>
      <c r="D9" s="3"/>
      <c r="E9" s="3"/>
      <c r="F9" s="3"/>
      <c r="G9" s="4"/>
      <c r="H9" s="159"/>
      <c r="I9" s="3"/>
      <c r="J9" s="3"/>
      <c r="K9" s="3"/>
      <c r="L9" s="4"/>
      <c r="M9" s="4"/>
      <c r="O9" s="11" t="s">
        <v>204</v>
      </c>
      <c r="Q9" s="132">
        <f>IF(Q2=0, 0, Q8/Q6)</f>
        <v>-5.0763554136332135E-2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1.8413597733711051E-2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132</v>
      </c>
      <c r="D18" s="18"/>
      <c r="E18" s="18"/>
      <c r="F18" s="18">
        <f>SUM(F2:F12)</f>
        <v>3935.61</v>
      </c>
      <c r="G18" s="14"/>
      <c r="H18" s="69">
        <f>SUM(H2:H8)</f>
        <v>0</v>
      </c>
      <c r="I18" s="18"/>
      <c r="J18" s="18"/>
      <c r="K18" s="18">
        <f>SUM(K2:K8)</f>
        <v>0</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31.064</v>
      </c>
    </row>
    <row r="20" spans="1:20" x14ac:dyDescent="0.25">
      <c r="O20" s="79">
        <v>1.0900000000000001</v>
      </c>
      <c r="P20" s="79">
        <f t="shared" ref="P20:P39" si="0">O20*$Q$4</f>
        <v>30.781600000000001</v>
      </c>
    </row>
    <row r="21" spans="1:20" x14ac:dyDescent="0.25">
      <c r="O21" s="79">
        <v>1.08</v>
      </c>
      <c r="P21" s="79">
        <f t="shared" si="0"/>
        <v>30.499200000000002</v>
      </c>
      <c r="T21" s="1"/>
    </row>
    <row r="22" spans="1:20" x14ac:dyDescent="0.25">
      <c r="O22" s="79">
        <v>1.07</v>
      </c>
      <c r="P22" s="79">
        <f t="shared" si="0"/>
        <v>30.216799999999999</v>
      </c>
    </row>
    <row r="23" spans="1:20" x14ac:dyDescent="0.25">
      <c r="O23" s="79">
        <v>1.06</v>
      </c>
      <c r="P23" s="79">
        <f t="shared" si="0"/>
        <v>29.9344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29.652000000000001</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29.369599999999998</v>
      </c>
    </row>
    <row r="26" spans="1:20" x14ac:dyDescent="0.25">
      <c r="B26" s="162">
        <v>43676</v>
      </c>
      <c r="C26" s="10">
        <v>66</v>
      </c>
      <c r="D26" s="39">
        <v>31.63</v>
      </c>
      <c r="E26" s="39">
        <v>29.13</v>
      </c>
      <c r="F26" s="39">
        <f>(E26-D26)*C26</f>
        <v>-165</v>
      </c>
      <c r="G26" s="39"/>
      <c r="H26" s="177"/>
      <c r="I26" s="39"/>
      <c r="J26" s="39"/>
      <c r="K26" s="39"/>
      <c r="L26" s="39"/>
      <c r="O26" s="79">
        <v>1.03</v>
      </c>
      <c r="P26" s="79">
        <f t="shared" si="0"/>
        <v>29.087199999999999</v>
      </c>
      <c r="T26" s="154"/>
    </row>
    <row r="27" spans="1:20" x14ac:dyDescent="0.25">
      <c r="B27" s="162">
        <v>43711</v>
      </c>
      <c r="C27" s="10">
        <v>132</v>
      </c>
      <c r="D27" s="39">
        <v>29.815200000000001</v>
      </c>
      <c r="E27" s="39">
        <v>28</v>
      </c>
      <c r="F27" s="39">
        <f>(E27-D27)*C27</f>
        <v>-239.60640000000012</v>
      </c>
      <c r="G27" s="39"/>
      <c r="H27" s="177"/>
      <c r="I27" s="39"/>
      <c r="J27" s="39"/>
      <c r="K27" s="39"/>
      <c r="L27" s="39"/>
      <c r="O27" s="79">
        <v>1.02</v>
      </c>
      <c r="P27" s="79">
        <f t="shared" si="0"/>
        <v>28.8048</v>
      </c>
      <c r="T27" s="65"/>
    </row>
    <row r="28" spans="1:20" x14ac:dyDescent="0.25">
      <c r="B28" s="162">
        <v>43722</v>
      </c>
      <c r="C28" s="10">
        <v>132</v>
      </c>
      <c r="D28" s="39">
        <v>29.75</v>
      </c>
      <c r="E28" s="39">
        <v>30.12</v>
      </c>
      <c r="F28" s="39">
        <f>(E28-D28)*C28</f>
        <v>48.840000000000131</v>
      </c>
      <c r="G28" s="39"/>
      <c r="H28" s="177"/>
      <c r="I28" s="39"/>
      <c r="J28" s="39"/>
      <c r="K28" s="39"/>
      <c r="L28" s="39"/>
      <c r="O28" s="79">
        <v>1.01</v>
      </c>
      <c r="P28" s="79">
        <f t="shared" si="0"/>
        <v>28.522399999999998</v>
      </c>
      <c r="T28" s="154"/>
    </row>
    <row r="29" spans="1:20" x14ac:dyDescent="0.25">
      <c r="B29" s="162"/>
      <c r="C29" s="10"/>
      <c r="D29" s="39"/>
      <c r="E29" s="39"/>
      <c r="F29" s="39"/>
      <c r="G29" s="39"/>
      <c r="H29" s="177"/>
      <c r="I29" s="39"/>
      <c r="J29" s="39"/>
      <c r="K29" s="39"/>
      <c r="L29" s="39"/>
      <c r="O29" s="79">
        <v>1</v>
      </c>
      <c r="P29" s="79">
        <f t="shared" si="0"/>
        <v>28.24</v>
      </c>
      <c r="T29" s="154"/>
    </row>
    <row r="30" spans="1:20" x14ac:dyDescent="0.25">
      <c r="B30" s="162"/>
      <c r="C30" s="10"/>
      <c r="D30" s="39"/>
      <c r="E30" s="39"/>
      <c r="F30" s="39"/>
      <c r="G30" s="39"/>
      <c r="H30" s="177"/>
      <c r="I30" s="39"/>
      <c r="J30" s="39"/>
      <c r="K30" s="39"/>
      <c r="L30" s="39"/>
      <c r="O30" s="79">
        <v>0.99</v>
      </c>
      <c r="P30" s="79">
        <f t="shared" si="0"/>
        <v>27.957599999999999</v>
      </c>
      <c r="T30" s="154"/>
    </row>
    <row r="31" spans="1:20" x14ac:dyDescent="0.25">
      <c r="B31" s="162"/>
      <c r="C31" s="10"/>
      <c r="D31" s="39"/>
      <c r="E31" s="39"/>
      <c r="F31" s="39"/>
      <c r="G31" s="39"/>
      <c r="H31" s="177"/>
      <c r="I31" s="39"/>
      <c r="J31" s="39"/>
      <c r="K31" s="39"/>
      <c r="L31" s="39"/>
      <c r="O31" s="79">
        <v>0.98</v>
      </c>
      <c r="P31" s="79">
        <f t="shared" si="0"/>
        <v>27.675199999999997</v>
      </c>
    </row>
    <row r="32" spans="1:20" x14ac:dyDescent="0.25">
      <c r="B32" s="162"/>
      <c r="C32" s="10"/>
      <c r="D32" s="39"/>
      <c r="E32" s="39"/>
      <c r="F32" s="39"/>
      <c r="G32" s="39"/>
      <c r="H32" s="177"/>
      <c r="I32" s="39"/>
      <c r="J32" s="39"/>
      <c r="K32" s="39"/>
      <c r="L32" s="39"/>
      <c r="O32" s="79">
        <v>0.97</v>
      </c>
      <c r="P32" s="79">
        <f t="shared" si="0"/>
        <v>27.392799999999998</v>
      </c>
    </row>
    <row r="33" spans="2:17" x14ac:dyDescent="0.25">
      <c r="B33" s="162"/>
      <c r="C33" s="10"/>
      <c r="D33" s="39"/>
      <c r="E33" s="39"/>
      <c r="F33" s="39"/>
      <c r="G33" s="39"/>
      <c r="H33" s="177"/>
      <c r="I33" s="39"/>
      <c r="J33" s="39"/>
      <c r="K33" s="39"/>
      <c r="L33" s="39"/>
      <c r="O33" s="79">
        <v>0.96</v>
      </c>
      <c r="P33" s="79">
        <f t="shared" si="0"/>
        <v>27.110399999999998</v>
      </c>
    </row>
    <row r="34" spans="2:17" x14ac:dyDescent="0.25">
      <c r="B34" s="162"/>
      <c r="C34" s="10"/>
      <c r="D34" s="39"/>
      <c r="E34" s="39"/>
      <c r="F34" s="39"/>
      <c r="G34" s="39"/>
      <c r="H34" s="177"/>
      <c r="I34" s="39"/>
      <c r="J34" s="39"/>
      <c r="K34" s="39"/>
      <c r="L34" s="39"/>
      <c r="O34" s="79">
        <v>0.95</v>
      </c>
      <c r="P34" s="79">
        <f t="shared" si="0"/>
        <v>26.827999999999996</v>
      </c>
    </row>
    <row r="35" spans="2:17" x14ac:dyDescent="0.25">
      <c r="B35" s="162"/>
      <c r="C35" s="10"/>
      <c r="D35" s="39"/>
      <c r="E35" s="39"/>
      <c r="F35" s="39"/>
      <c r="G35" s="39"/>
      <c r="H35" s="177"/>
      <c r="I35" s="39"/>
      <c r="J35" s="39"/>
      <c r="K35" s="39"/>
      <c r="L35" s="39"/>
      <c r="O35" s="79">
        <v>0.94</v>
      </c>
      <c r="P35" s="79">
        <f t="shared" si="0"/>
        <v>26.545599999999997</v>
      </c>
    </row>
    <row r="36" spans="2:17" x14ac:dyDescent="0.25">
      <c r="B36" s="162"/>
      <c r="C36" s="10"/>
      <c r="D36" s="39"/>
      <c r="E36" s="39"/>
      <c r="F36" s="39"/>
      <c r="G36" s="39"/>
      <c r="H36" s="177"/>
      <c r="I36" s="39"/>
      <c r="J36" s="39"/>
      <c r="K36" s="39"/>
      <c r="L36" s="39"/>
      <c r="O36" s="79">
        <v>0.93</v>
      </c>
      <c r="P36" s="79">
        <f t="shared" si="0"/>
        <v>26.263200000000001</v>
      </c>
    </row>
    <row r="37" spans="2:17" x14ac:dyDescent="0.25">
      <c r="B37" s="162"/>
      <c r="C37" s="10"/>
      <c r="D37" s="39"/>
      <c r="E37" s="39"/>
      <c r="F37" s="39"/>
      <c r="G37" s="39"/>
      <c r="H37" s="177"/>
      <c r="I37" s="39"/>
      <c r="J37" s="39"/>
      <c r="K37" s="39"/>
      <c r="L37" s="39"/>
      <c r="O37" s="79">
        <v>0.92</v>
      </c>
      <c r="P37" s="79">
        <f t="shared" si="0"/>
        <v>25.980799999999999</v>
      </c>
    </row>
    <row r="38" spans="2:17" x14ac:dyDescent="0.25">
      <c r="B38" s="162"/>
      <c r="C38" s="10"/>
      <c r="D38" s="39"/>
      <c r="E38" s="39"/>
      <c r="F38" s="39"/>
      <c r="G38" s="39"/>
      <c r="H38" s="177"/>
      <c r="I38" s="39"/>
      <c r="J38" s="39"/>
      <c r="K38" s="39"/>
      <c r="L38" s="39"/>
      <c r="O38" s="79">
        <v>0.91</v>
      </c>
      <c r="P38" s="79">
        <f t="shared" si="0"/>
        <v>25.698399999999999</v>
      </c>
    </row>
    <row r="39" spans="2:17" x14ac:dyDescent="0.25">
      <c r="B39" s="162"/>
      <c r="C39" s="10"/>
      <c r="D39" s="39"/>
      <c r="E39" s="39"/>
      <c r="F39" s="39"/>
      <c r="G39" s="39"/>
      <c r="H39" s="177"/>
      <c r="I39" s="39"/>
      <c r="J39" s="39"/>
      <c r="K39" s="39"/>
      <c r="L39" s="39"/>
      <c r="O39" s="79">
        <v>0.9</v>
      </c>
      <c r="P39" s="79">
        <f t="shared" si="0"/>
        <v>25.416</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683" priority="33">
      <formula>Q7&gt;0</formula>
    </cfRule>
    <cfRule type="expression" dxfId="3682" priority="34">
      <formula>Q7&lt;0</formula>
    </cfRule>
  </conditionalFormatting>
  <conditionalFormatting sqref="Q8">
    <cfRule type="expression" dxfId="3681" priority="31">
      <formula>Q8&gt;0</formula>
    </cfRule>
    <cfRule type="expression" dxfId="3680" priority="32">
      <formula>Q8&lt;0</formula>
    </cfRule>
  </conditionalFormatting>
  <conditionalFormatting sqref="F34:F54 F58:F63">
    <cfRule type="expression" dxfId="3679" priority="29">
      <formula>F34&gt;0</formula>
    </cfRule>
    <cfRule type="expression" dxfId="3678" priority="30">
      <formula>F34&lt;0</formula>
    </cfRule>
  </conditionalFormatting>
  <conditionalFormatting sqref="H34:H54 H58:H63">
    <cfRule type="expression" dxfId="3677" priority="27">
      <formula>H34&gt;0</formula>
    </cfRule>
    <cfRule type="expression" dxfId="3676" priority="28">
      <formula>H34&lt;0</formula>
    </cfRule>
  </conditionalFormatting>
  <conditionalFormatting sqref="Q10">
    <cfRule type="expression" dxfId="3675" priority="25">
      <formula>Q10&gt;0</formula>
    </cfRule>
    <cfRule type="expression" dxfId="3674" priority="26">
      <formula>Q10&lt;0</formula>
    </cfRule>
  </conditionalFormatting>
  <conditionalFormatting sqref="J25:J38">
    <cfRule type="expression" dxfId="3673" priority="23">
      <formula>J25&gt;0</formula>
    </cfRule>
    <cfRule type="expression" dxfId="3672" priority="24">
      <formula>J25&lt;0</formula>
    </cfRule>
  </conditionalFormatting>
  <conditionalFormatting sqref="K25:K35 K37:K38">
    <cfRule type="expression" dxfId="3671" priority="21">
      <formula>K25&gt;0</formula>
    </cfRule>
    <cfRule type="expression" dxfId="3670" priority="22">
      <formula>K25&lt;0</formula>
    </cfRule>
  </conditionalFormatting>
  <conditionalFormatting sqref="F89:F110">
    <cfRule type="expression" dxfId="3669" priority="19">
      <formula>F89&gt;0</formula>
    </cfRule>
    <cfRule type="expression" dxfId="3668" priority="20">
      <formula>F89&lt;0</formula>
    </cfRule>
  </conditionalFormatting>
  <conditionalFormatting sqref="H89:H110">
    <cfRule type="expression" dxfId="3667" priority="17">
      <formula>H89&gt;0</formula>
    </cfRule>
    <cfRule type="expression" dxfId="3666" priority="18">
      <formula>H89&lt;0</formula>
    </cfRule>
  </conditionalFormatting>
  <conditionalFormatting sqref="J89:J102">
    <cfRule type="expression" dxfId="3665" priority="15">
      <formula>J89&gt;0</formula>
    </cfRule>
    <cfRule type="expression" dxfId="3664" priority="16">
      <formula>J89&lt;0</formula>
    </cfRule>
  </conditionalFormatting>
  <conditionalFormatting sqref="K89:K102">
    <cfRule type="expression" dxfId="3663" priority="13">
      <formula>K89&gt;0</formula>
    </cfRule>
    <cfRule type="expression" dxfId="3662" priority="14">
      <formula>K89&lt;0</formula>
    </cfRule>
  </conditionalFormatting>
  <conditionalFormatting sqref="L89:L102">
    <cfRule type="expression" dxfId="3661" priority="11">
      <formula>L89&gt;0</formula>
    </cfRule>
    <cfRule type="expression" dxfId="3660" priority="12">
      <formula>L89&lt;0</formula>
    </cfRule>
  </conditionalFormatting>
  <conditionalFormatting sqref="F25:F33">
    <cfRule type="expression" dxfId="3659" priority="9">
      <formula>F25&gt;0</formula>
    </cfRule>
    <cfRule type="expression" dxfId="3658" priority="10">
      <formula>F25&lt;0</formula>
    </cfRule>
  </conditionalFormatting>
  <conditionalFormatting sqref="H25:H33">
    <cfRule type="expression" dxfId="3657" priority="7">
      <formula>H25&gt;0</formula>
    </cfRule>
    <cfRule type="expression" dxfId="3656" priority="8">
      <formula>H25&lt;0</formula>
    </cfRule>
  </conditionalFormatting>
  <conditionalFormatting sqref="J54">
    <cfRule type="expression" dxfId="3655" priority="5">
      <formula>J54&gt;0</formula>
    </cfRule>
    <cfRule type="expression" dxfId="3654" priority="6">
      <formula>J54&lt;0</formula>
    </cfRule>
  </conditionalFormatting>
  <conditionalFormatting sqref="F55:F57">
    <cfRule type="expression" dxfId="3653" priority="3">
      <formula>F55&gt;0</formula>
    </cfRule>
    <cfRule type="expression" dxfId="3652" priority="4">
      <formula>F55&lt;0</formula>
    </cfRule>
  </conditionalFormatting>
  <conditionalFormatting sqref="H55:H57">
    <cfRule type="expression" dxfId="3651" priority="1">
      <formula>H55&gt;0</formula>
    </cfRule>
    <cfRule type="expression" dxfId="365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32.79</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32.79</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36.069000000000003</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35.741100000000003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35.413200000000003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35.085300000000004</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34.757400000000004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34.429499999999997</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34.101599999999998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33.773699999999998</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33.445799999999998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33.117899999999999</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32.79</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32.4621</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32.1342</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31.806299999999997</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31.478399999999997</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31.150499999999997</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30.822599999999998</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30.494700000000002</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30.166800000000002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29.838899999999999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29.510999999999999</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49" priority="11">
      <formula>Q8&gt;0</formula>
    </cfRule>
    <cfRule type="expression" dxfId="3648" priority="12">
      <formula>Q8&lt;0</formula>
    </cfRule>
  </conditionalFormatting>
  <conditionalFormatting sqref="Q7">
    <cfRule type="expression" dxfId="3647" priority="13">
      <formula>Q7&gt;0</formula>
    </cfRule>
    <cfRule type="expression" dxfId="3646" priority="14">
      <formula>Q7&lt;0</formula>
    </cfRule>
  </conditionalFormatting>
  <conditionalFormatting sqref="F22">
    <cfRule type="expression" dxfId="3645" priority="9">
      <formula>F22&gt;0</formula>
    </cfRule>
    <cfRule type="expression" dxfId="3644" priority="10">
      <formula>F22&lt;0</formula>
    </cfRule>
  </conditionalFormatting>
  <conditionalFormatting sqref="H22">
    <cfRule type="expression" dxfId="3643" priority="7">
      <formula>H22&gt;0</formula>
    </cfRule>
    <cfRule type="expression" dxfId="3642" priority="8">
      <formula>H22&lt;0</formula>
    </cfRule>
  </conditionalFormatting>
  <conditionalFormatting sqref="F59">
    <cfRule type="expression" dxfId="3641" priority="5">
      <formula>F59&gt;0</formula>
    </cfRule>
    <cfRule type="expression" dxfId="3640" priority="6">
      <formula>F59&lt;0</formula>
    </cfRule>
  </conditionalFormatting>
  <conditionalFormatting sqref="H59">
    <cfRule type="expression" dxfId="3639" priority="3">
      <formula>H59&gt;0</formula>
    </cfRule>
    <cfRule type="expression" dxfId="3638" priority="4">
      <formula>H59&lt;0</formula>
    </cfRule>
  </conditionalFormatting>
  <conditionalFormatting sqref="M30">
    <cfRule type="expression" dxfId="3637" priority="1">
      <formula>M30&gt;0</formula>
    </cfRule>
    <cfRule type="expression" dxfId="3636"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287.57</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287.57</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1.7387070974023717E-3</v>
      </c>
      <c r="S11">
        <v>0.5</v>
      </c>
      <c r="W11" s="132"/>
    </row>
    <row r="12" spans="1:23" x14ac:dyDescent="0.25">
      <c r="H12" s="68"/>
      <c r="O12" s="11" t="s">
        <v>921</v>
      </c>
      <c r="Q12" s="1" t="s">
        <v>1345</v>
      </c>
      <c r="W12" s="132"/>
    </row>
    <row r="13" spans="1:23" x14ac:dyDescent="0.25">
      <c r="H13" s="68"/>
      <c r="O13" s="11" t="s">
        <v>947</v>
      </c>
      <c r="Q13" s="2">
        <f>Q4/6.86</f>
        <v>41.919825072886297</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316.327</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313.4513</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310.57560000000001</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307.69990000000001</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304.82420000000002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301.94850000000002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299.07280000000003</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296.19709999999998</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293.32139999999998</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290.44569999999999</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287.57</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284.6943</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281.8186</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278.94290000000001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276.06719999999996</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273.19149999999996</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270.31579999999997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267.44010000000003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264.56439999999998</v>
      </c>
    </row>
    <row r="44" spans="1:23" x14ac:dyDescent="0.25">
      <c r="B44" s="162">
        <v>43293</v>
      </c>
      <c r="C44" s="10">
        <v>0</v>
      </c>
      <c r="D44" s="39"/>
      <c r="E44" s="39"/>
      <c r="F44" s="39">
        <v>1411.74</v>
      </c>
      <c r="G44" s="39"/>
      <c r="H44" s="177"/>
      <c r="I44" s="39"/>
      <c r="J44" s="768">
        <v>1554.77</v>
      </c>
      <c r="K44" s="39"/>
      <c r="L44" s="39"/>
      <c r="O44" s="79">
        <v>0.91</v>
      </c>
      <c r="P44" s="79">
        <f t="shared" si="3"/>
        <v>261.68869999999998</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258.81299999999999</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35" priority="32">
      <formula>F51&gt;0</formula>
    </cfRule>
    <cfRule type="expression" dxfId="3634" priority="33">
      <formula>F51&lt;0</formula>
    </cfRule>
  </conditionalFormatting>
  <conditionalFormatting sqref="Q7">
    <cfRule type="expression" dxfId="3633" priority="30">
      <formula>Q7&gt;0</formula>
    </cfRule>
    <cfRule type="expression" dxfId="3632" priority="31">
      <formula>Q7&lt;0</formula>
    </cfRule>
  </conditionalFormatting>
  <conditionalFormatting sqref="Q8">
    <cfRule type="expression" dxfId="3631" priority="28">
      <formula>Q8&gt;0</formula>
    </cfRule>
    <cfRule type="expression" dxfId="3630" priority="29">
      <formula>Q8&lt;0</formula>
    </cfRule>
  </conditionalFormatting>
  <conditionalFormatting sqref="F25:F44 F46:F50">
    <cfRule type="expression" dxfId="3629" priority="26">
      <formula>F25&gt;0</formula>
    </cfRule>
    <cfRule type="expression" dxfId="3628" priority="27">
      <formula>F25&lt;0</formula>
    </cfRule>
  </conditionalFormatting>
  <conditionalFormatting sqref="H25:H44 H46:H50">
    <cfRule type="expression" dxfId="3627" priority="24">
      <formula>H25&gt;0</formula>
    </cfRule>
    <cfRule type="expression" dxfId="3626" priority="25">
      <formula>H25&lt;0</formula>
    </cfRule>
  </conditionalFormatting>
  <conditionalFormatting sqref="F89:F110">
    <cfRule type="expression" dxfId="3625" priority="22">
      <formula>F89&gt;0</formula>
    </cfRule>
    <cfRule type="expression" dxfId="3624" priority="23">
      <formula>F89&lt;0</formula>
    </cfRule>
  </conditionalFormatting>
  <conditionalFormatting sqref="H89:H110">
    <cfRule type="expression" dxfId="3623" priority="20">
      <formula>H89&gt;0</formula>
    </cfRule>
    <cfRule type="expression" dxfId="3622" priority="21">
      <formula>H89&lt;0</formula>
    </cfRule>
  </conditionalFormatting>
  <conditionalFormatting sqref="Q10">
    <cfRule type="expression" dxfId="3621" priority="18">
      <formula>Q10&gt;0</formula>
    </cfRule>
    <cfRule type="expression" dxfId="3620" priority="19">
      <formula>Q10&lt;0</formula>
    </cfRule>
  </conditionalFormatting>
  <conditionalFormatting sqref="J25:J39">
    <cfRule type="expression" dxfId="3619" priority="16">
      <formula>J25&gt;0</formula>
    </cfRule>
    <cfRule type="expression" dxfId="3618" priority="17">
      <formula>J25&lt;0</formula>
    </cfRule>
  </conditionalFormatting>
  <conditionalFormatting sqref="K25:K38">
    <cfRule type="expression" dxfId="3617" priority="14">
      <formula>K25&gt;0</formula>
    </cfRule>
    <cfRule type="expression" dxfId="3616" priority="15">
      <formula>K25&lt;0</formula>
    </cfRule>
  </conditionalFormatting>
  <conditionalFormatting sqref="L25:L38">
    <cfRule type="expression" dxfId="3615" priority="12">
      <formula>L25&gt;0</formula>
    </cfRule>
    <cfRule type="expression" dxfId="361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13" priority="9">
      <formula>J40&gt;0</formula>
    </cfRule>
    <cfRule type="expression" dxfId="361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11" priority="7">
      <formula>F45&gt;0</formula>
    </cfRule>
    <cfRule type="expression" dxfId="3610" priority="8">
      <formula>F45&lt;0</formula>
    </cfRule>
  </conditionalFormatting>
  <conditionalFormatting sqref="H45">
    <cfRule type="expression" dxfId="3609" priority="5">
      <formula>H45&gt;0</formula>
    </cfRule>
    <cfRule type="expression" dxfId="3608" priority="6">
      <formula>H45&lt;0</formula>
    </cfRule>
  </conditionalFormatting>
  <conditionalFormatting sqref="J45">
    <cfRule type="expression" dxfId="3607" priority="3">
      <formula>J45&gt;0</formula>
    </cfRule>
    <cfRule type="expression" dxfId="3606" priority="4">
      <formula>J45&lt;0</formula>
    </cfRule>
  </conditionalFormatting>
  <conditionalFormatting sqref="J46">
    <cfRule type="expression" dxfId="3605" priority="1">
      <formula>J46&gt;0</formula>
    </cfRule>
    <cfRule type="expression" dxfId="360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23.430000000000003</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23.217000000000002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23.004000000000001</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22.791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22.578000000000003</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22.365000000000002</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22.152000000000001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21.939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21.726000000000003</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21.513000000000002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21.087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20.873999999999999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20.661000000000001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20.448</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20.234999999999999</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20.021999999999998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19.809000000000001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19.596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19.383000000000003</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19.170000000000002</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03" priority="66">
      <formula>F22&gt;0</formula>
    </cfRule>
    <cfRule type="expression" dxfId="3602"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01" priority="53">
      <formula>F41&gt;0</formula>
    </cfRule>
    <cfRule type="expression" dxfId="3600" priority="54">
      <formula>F41&lt;0</formula>
    </cfRule>
  </conditionalFormatting>
  <conditionalFormatting sqref="F41">
    <cfRule type="expression" dxfId="3599" priority="57">
      <formula>F41&gt;0</formula>
    </cfRule>
    <cfRule type="expression" dxfId="3598" priority="58">
      <formula>F41&lt;0</formula>
    </cfRule>
  </conditionalFormatting>
  <conditionalFormatting sqref="H41">
    <cfRule type="expression" dxfId="3597" priority="35">
      <formula>H41&gt;0</formula>
    </cfRule>
    <cfRule type="expression" dxfId="3596" priority="36">
      <formula>H41&lt;0</formula>
    </cfRule>
  </conditionalFormatting>
  <conditionalFormatting sqref="F89:F95">
    <cfRule type="expression" dxfId="3595" priority="29">
      <formula>F89&gt;0</formula>
    </cfRule>
    <cfRule type="expression" dxfId="3594" priority="30">
      <formula>F89&lt;0</formula>
    </cfRule>
  </conditionalFormatting>
  <conditionalFormatting sqref="F96:F110">
    <cfRule type="expression" dxfId="3593" priority="25">
      <formula>F96&gt;0</formula>
    </cfRule>
    <cfRule type="expression" dxfId="3592" priority="26">
      <formula>F96&lt;0</formula>
    </cfRule>
  </conditionalFormatting>
  <conditionalFormatting sqref="F96:F110">
    <cfRule type="expression" dxfId="3591" priority="27">
      <formula>F96&gt;0</formula>
    </cfRule>
    <cfRule type="expression" dxfId="3590" priority="28">
      <formula>F96&lt;0</formula>
    </cfRule>
  </conditionalFormatting>
  <conditionalFormatting sqref="H89:H100">
    <cfRule type="expression" dxfId="3589" priority="23">
      <formula>H89&gt;0</formula>
    </cfRule>
    <cfRule type="expression" dxfId="3588" priority="24">
      <formula>H89&lt;0</formula>
    </cfRule>
  </conditionalFormatting>
  <conditionalFormatting sqref="H101">
    <cfRule type="expression" dxfId="3587" priority="21">
      <formula>H101&gt;0</formula>
    </cfRule>
    <cfRule type="expression" dxfId="3586" priority="22">
      <formula>H101&lt;0</formula>
    </cfRule>
  </conditionalFormatting>
  <conditionalFormatting sqref="F111:F116">
    <cfRule type="expression" dxfId="3585" priority="19">
      <formula>F111&gt;0</formula>
    </cfRule>
    <cfRule type="expression" dxfId="3584" priority="20">
      <formula>F111&lt;0</formula>
    </cfRule>
  </conditionalFormatting>
  <conditionalFormatting sqref="H103:H116">
    <cfRule type="expression" dxfId="3583" priority="17">
      <formula>H103&gt;0</formula>
    </cfRule>
    <cfRule type="expression" dxfId="3582" priority="18">
      <formula>H103&lt;0</formula>
    </cfRule>
  </conditionalFormatting>
  <conditionalFormatting sqref="H102">
    <cfRule type="expression" dxfId="3581" priority="15">
      <formula>H102&gt;0</formula>
    </cfRule>
    <cfRule type="expression" dxfId="3580" priority="16">
      <formula>H102&lt;0</formula>
    </cfRule>
  </conditionalFormatting>
  <conditionalFormatting sqref="M42">
    <cfRule type="expression" dxfId="3579" priority="13">
      <formula>M42&gt;0</formula>
    </cfRule>
    <cfRule type="expression" dxfId="3578" priority="14">
      <formula>M42&lt;0</formula>
    </cfRule>
  </conditionalFormatting>
  <conditionalFormatting sqref="Q7">
    <cfRule type="expression" dxfId="3577" priority="9">
      <formula>Q7&gt;0</formula>
    </cfRule>
    <cfRule type="expression" dxfId="3576" priority="10">
      <formula>Q7&lt;0</formula>
    </cfRule>
  </conditionalFormatting>
  <conditionalFormatting sqref="Q8">
    <cfRule type="expression" dxfId="3575" priority="7">
      <formula>Q8&gt;0</formula>
    </cfRule>
    <cfRule type="expression" dxfId="3574" priority="8">
      <formula>Q8&lt;0</formula>
    </cfRule>
  </conditionalFormatting>
  <conditionalFormatting sqref="F117:F130 H117:H130">
    <cfRule type="expression" dxfId="3573" priority="1">
      <formula>F117&gt;0</formula>
    </cfRule>
    <cfRule type="expression" dxfId="3572"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277.44</v>
      </c>
      <c r="T3" s="1"/>
    </row>
    <row r="4" spans="1:21" x14ac:dyDescent="0.25">
      <c r="B4" s="70"/>
      <c r="C4" s="4"/>
      <c r="D4" s="3"/>
      <c r="E4" s="3"/>
      <c r="F4" s="3"/>
      <c r="G4" s="70"/>
      <c r="H4" s="159"/>
      <c r="I4" s="3"/>
      <c r="J4" s="3"/>
      <c r="K4" s="3"/>
      <c r="L4" s="4"/>
      <c r="M4" s="4"/>
      <c r="O4" s="11" t="s">
        <v>66</v>
      </c>
      <c r="Q4" s="53">
        <v>277.44</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305.18400000000003</v>
      </c>
      <c r="Q41" s="2"/>
    </row>
    <row r="42" spans="1:17" x14ac:dyDescent="0.25">
      <c r="B42" s="162"/>
      <c r="C42" s="10"/>
      <c r="D42" s="39"/>
      <c r="E42" s="39"/>
      <c r="F42" s="39"/>
      <c r="G42" s="39"/>
      <c r="H42" s="177"/>
      <c r="I42" s="39"/>
      <c r="J42" s="39"/>
      <c r="K42" s="39"/>
      <c r="L42" s="39"/>
      <c r="O42" s="79">
        <v>1.0900000000000001</v>
      </c>
      <c r="P42" s="79">
        <f t="shared" ref="P42:P61" si="0">O42*$Q$4</f>
        <v>302.40960000000001</v>
      </c>
      <c r="Q42" s="2"/>
    </row>
    <row r="43" spans="1:17" x14ac:dyDescent="0.25">
      <c r="B43" s="162"/>
      <c r="C43" s="10"/>
      <c r="D43" s="39"/>
      <c r="E43" s="39"/>
      <c r="F43" s="39"/>
      <c r="G43" s="39"/>
      <c r="H43" s="177"/>
      <c r="I43" s="39"/>
      <c r="J43" s="39"/>
      <c r="K43" s="39"/>
      <c r="L43" s="39"/>
      <c r="O43" s="79">
        <v>1.08</v>
      </c>
      <c r="P43" s="79">
        <f t="shared" si="0"/>
        <v>299.6352</v>
      </c>
      <c r="Q43" s="2"/>
    </row>
    <row r="44" spans="1:17" x14ac:dyDescent="0.25">
      <c r="B44" s="162"/>
      <c r="C44" s="10"/>
      <c r="D44" s="39"/>
      <c r="E44" s="39"/>
      <c r="F44" s="39"/>
      <c r="G44" s="39"/>
      <c r="H44" s="177"/>
      <c r="I44" s="39"/>
      <c r="J44" s="39"/>
      <c r="K44" s="39"/>
      <c r="L44" s="39"/>
      <c r="O44" s="79">
        <v>1.07</v>
      </c>
      <c r="P44" s="79">
        <f t="shared" si="0"/>
        <v>296.86080000000004</v>
      </c>
      <c r="Q44" s="2"/>
    </row>
    <row r="45" spans="1:17" x14ac:dyDescent="0.25">
      <c r="B45" s="162"/>
      <c r="C45" s="10"/>
      <c r="D45" s="39"/>
      <c r="E45" s="39"/>
      <c r="F45" s="39"/>
      <c r="G45" s="39"/>
      <c r="H45" s="177"/>
      <c r="I45" s="39"/>
      <c r="J45" s="39"/>
      <c r="K45" s="39"/>
      <c r="L45" s="39"/>
      <c r="O45" s="79">
        <v>1.06</v>
      </c>
      <c r="P45" s="79">
        <f t="shared" si="0"/>
        <v>294.08640000000003</v>
      </c>
      <c r="Q45" s="2"/>
    </row>
    <row r="46" spans="1:17" x14ac:dyDescent="0.25">
      <c r="B46" s="162"/>
      <c r="C46" s="10"/>
      <c r="D46" s="39"/>
      <c r="E46" s="39"/>
      <c r="F46" s="39"/>
      <c r="G46" s="39"/>
      <c r="H46" s="177"/>
      <c r="I46" s="39"/>
      <c r="J46" s="39"/>
      <c r="K46" s="39"/>
      <c r="L46" s="39"/>
      <c r="O46" s="79">
        <v>1.05</v>
      </c>
      <c r="P46" s="79">
        <f t="shared" si="0"/>
        <v>291.31200000000001</v>
      </c>
      <c r="Q46" s="2"/>
    </row>
    <row r="47" spans="1:17" x14ac:dyDescent="0.25">
      <c r="B47" s="70"/>
      <c r="C47" s="4"/>
      <c r="D47" s="3"/>
      <c r="E47" s="3"/>
      <c r="F47" s="3"/>
      <c r="G47" s="3"/>
      <c r="H47" s="214"/>
      <c r="I47" s="212"/>
      <c r="O47" s="79">
        <v>1.04</v>
      </c>
      <c r="P47" s="79">
        <f t="shared" si="0"/>
        <v>288.5376</v>
      </c>
      <c r="Q47" s="2"/>
    </row>
    <row r="48" spans="1:17" x14ac:dyDescent="0.25">
      <c r="B48" s="70"/>
      <c r="C48" s="4"/>
      <c r="D48" s="3"/>
      <c r="E48" s="3"/>
      <c r="F48" s="3"/>
      <c r="G48" s="3"/>
      <c r="H48" s="214"/>
      <c r="I48" s="3"/>
      <c r="O48" s="79">
        <v>1.03</v>
      </c>
      <c r="P48" s="79">
        <f t="shared" si="0"/>
        <v>285.76319999999998</v>
      </c>
      <c r="Q48" s="2"/>
    </row>
    <row r="49" spans="1:17" x14ac:dyDescent="0.25">
      <c r="B49" s="70"/>
      <c r="C49" s="4"/>
      <c r="D49" s="3"/>
      <c r="E49" s="3"/>
      <c r="F49" s="3"/>
      <c r="G49" s="3"/>
      <c r="H49" s="214"/>
      <c r="I49" s="3"/>
      <c r="O49" s="79">
        <v>1.02</v>
      </c>
      <c r="P49" s="79">
        <f t="shared" si="0"/>
        <v>282.98880000000003</v>
      </c>
      <c r="Q49" s="2"/>
    </row>
    <row r="50" spans="1:17" x14ac:dyDescent="0.25">
      <c r="B50" s="70"/>
      <c r="C50" s="4"/>
      <c r="D50" s="3"/>
      <c r="E50" s="3"/>
      <c r="F50" s="3"/>
      <c r="G50" s="3"/>
      <c r="H50" s="214"/>
      <c r="I50" s="3"/>
      <c r="O50" s="79">
        <v>1.01</v>
      </c>
      <c r="P50" s="79">
        <f t="shared" si="0"/>
        <v>280.21440000000001</v>
      </c>
      <c r="Q50" s="2"/>
    </row>
    <row r="51" spans="1:17" x14ac:dyDescent="0.25">
      <c r="B51" s="70"/>
      <c r="C51" s="4"/>
      <c r="D51" s="3"/>
      <c r="E51" s="3"/>
      <c r="F51" s="3"/>
      <c r="G51" s="3"/>
      <c r="H51" s="214"/>
      <c r="I51" s="3"/>
      <c r="O51" s="79">
        <v>1</v>
      </c>
      <c r="P51" s="79">
        <f t="shared" si="0"/>
        <v>277.44</v>
      </c>
      <c r="Q51" s="2"/>
    </row>
    <row r="52" spans="1:17" x14ac:dyDescent="0.25">
      <c r="B52" s="70"/>
      <c r="C52" s="4"/>
      <c r="D52" s="3"/>
      <c r="E52" s="3"/>
      <c r="F52" s="3"/>
      <c r="G52" s="3"/>
      <c r="H52" s="214"/>
      <c r="I52" s="3"/>
      <c r="O52" s="79">
        <v>0.99</v>
      </c>
      <c r="P52" s="79">
        <f t="shared" si="0"/>
        <v>274.66559999999998</v>
      </c>
      <c r="Q52" s="2"/>
    </row>
    <row r="53" spans="1:17" x14ac:dyDescent="0.25">
      <c r="B53" s="70"/>
      <c r="C53" s="4"/>
      <c r="D53" s="3"/>
      <c r="E53" s="3"/>
      <c r="F53" s="3"/>
      <c r="G53" s="3"/>
      <c r="H53" s="214"/>
      <c r="I53" s="3"/>
      <c r="O53" s="79">
        <v>0.98</v>
      </c>
      <c r="P53" s="79">
        <f t="shared" si="0"/>
        <v>271.89119999999997</v>
      </c>
      <c r="Q53" s="2"/>
    </row>
    <row r="54" spans="1:17" x14ac:dyDescent="0.25">
      <c r="A54" s="4"/>
      <c r="B54" s="70"/>
      <c r="C54" s="4"/>
      <c r="D54" s="3"/>
      <c r="E54" s="3"/>
      <c r="F54" s="3"/>
      <c r="G54" s="3"/>
      <c r="H54" s="214"/>
      <c r="I54" s="3"/>
      <c r="J54" s="3"/>
      <c r="K54" s="3"/>
      <c r="L54" s="4"/>
      <c r="O54" s="79">
        <v>0.97</v>
      </c>
      <c r="P54" s="79">
        <f t="shared" si="0"/>
        <v>269.11680000000001</v>
      </c>
    </row>
    <row r="55" spans="1:17" x14ac:dyDescent="0.25">
      <c r="A55" s="4"/>
      <c r="B55" s="70"/>
      <c r="C55" s="4"/>
      <c r="D55" s="3"/>
      <c r="E55" s="3"/>
      <c r="F55" s="3"/>
      <c r="G55" s="3"/>
      <c r="H55" s="214"/>
      <c r="I55" s="3"/>
      <c r="J55" s="3"/>
      <c r="K55" s="3"/>
      <c r="L55" s="4"/>
      <c r="O55" s="79">
        <v>0.96</v>
      </c>
      <c r="P55" s="79">
        <f t="shared" si="0"/>
        <v>266.3424</v>
      </c>
    </row>
    <row r="56" spans="1:17" x14ac:dyDescent="0.25">
      <c r="A56" s="4"/>
      <c r="B56" s="70"/>
      <c r="C56" s="4"/>
      <c r="D56" s="3"/>
      <c r="E56" s="3"/>
      <c r="F56" s="3"/>
      <c r="G56" s="3"/>
      <c r="H56" s="214"/>
      <c r="I56" s="3"/>
      <c r="J56" s="3"/>
      <c r="K56" s="3"/>
      <c r="L56" s="4"/>
      <c r="O56" s="79">
        <v>0.95</v>
      </c>
      <c r="P56" s="79">
        <f t="shared" si="0"/>
        <v>263.56799999999998</v>
      </c>
    </row>
    <row r="57" spans="1:17" x14ac:dyDescent="0.25">
      <c r="A57" s="4"/>
      <c r="B57" s="70"/>
      <c r="C57" s="4"/>
      <c r="D57" s="3"/>
      <c r="E57" s="3"/>
      <c r="F57" s="3"/>
      <c r="G57" s="3"/>
      <c r="H57" s="214"/>
      <c r="I57" s="3"/>
      <c r="J57" s="3"/>
      <c r="K57" s="3"/>
      <c r="L57" s="4"/>
      <c r="O57" s="79">
        <v>0.94</v>
      </c>
      <c r="P57" s="79">
        <f t="shared" si="0"/>
        <v>260.79359999999997</v>
      </c>
    </row>
    <row r="58" spans="1:17" x14ac:dyDescent="0.25">
      <c r="A58" s="4"/>
      <c r="B58" s="70"/>
      <c r="C58" s="4"/>
      <c r="D58" s="3"/>
      <c r="E58" s="3"/>
      <c r="F58" s="3"/>
      <c r="G58" s="3"/>
      <c r="H58" s="214"/>
      <c r="I58" s="3"/>
      <c r="J58" s="3"/>
      <c r="K58" s="3"/>
      <c r="L58" s="4"/>
      <c r="O58" s="79">
        <v>0.93</v>
      </c>
      <c r="P58" s="79">
        <f t="shared" si="0"/>
        <v>258.01920000000001</v>
      </c>
    </row>
    <row r="59" spans="1:17" x14ac:dyDescent="0.25">
      <c r="A59" s="4"/>
      <c r="B59" s="70"/>
      <c r="C59" s="4"/>
      <c r="D59" s="3"/>
      <c r="E59" s="3"/>
      <c r="F59" s="3"/>
      <c r="G59" s="3"/>
      <c r="H59" s="214"/>
      <c r="I59" s="3"/>
      <c r="J59" s="3"/>
      <c r="K59" s="3"/>
      <c r="L59" s="4"/>
      <c r="O59" s="79">
        <v>0.92</v>
      </c>
      <c r="P59" s="79">
        <f t="shared" si="0"/>
        <v>255.2448</v>
      </c>
    </row>
    <row r="60" spans="1:17" x14ac:dyDescent="0.25">
      <c r="A60" s="4"/>
      <c r="B60" s="70"/>
      <c r="C60" s="4"/>
      <c r="D60" s="3"/>
      <c r="E60" s="3"/>
      <c r="F60" s="3"/>
      <c r="G60" s="3"/>
      <c r="H60" s="214"/>
      <c r="I60" s="3"/>
      <c r="J60" s="3"/>
      <c r="K60" s="3"/>
      <c r="L60" s="4"/>
      <c r="O60" s="79">
        <v>0.91</v>
      </c>
      <c r="P60" s="79">
        <f t="shared" si="0"/>
        <v>252.47040000000001</v>
      </c>
    </row>
    <row r="61" spans="1:17" x14ac:dyDescent="0.25">
      <c r="A61" s="4"/>
      <c r="B61" s="70"/>
      <c r="C61" s="4"/>
      <c r="D61" s="3"/>
      <c r="E61" s="3"/>
      <c r="F61" s="3"/>
      <c r="G61" s="3"/>
      <c r="H61" s="214"/>
      <c r="I61" s="3"/>
      <c r="J61" s="3"/>
      <c r="K61" s="3"/>
      <c r="L61" s="4"/>
      <c r="O61" s="79">
        <v>0.9</v>
      </c>
      <c r="P61" s="79">
        <f t="shared" si="0"/>
        <v>249.696</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71" priority="21">
      <formula>F47&gt;0</formula>
    </cfRule>
    <cfRule type="expression" dxfId="3570" priority="22">
      <formula>F47&lt;0</formula>
    </cfRule>
  </conditionalFormatting>
  <conditionalFormatting sqref="Q7">
    <cfRule type="expression" dxfId="3569" priority="19">
      <formula>Q7&gt;0</formula>
    </cfRule>
    <cfRule type="expression" dxfId="3568" priority="20">
      <formula>Q7&lt;0</formula>
    </cfRule>
  </conditionalFormatting>
  <conditionalFormatting sqref="Q8">
    <cfRule type="expression" dxfId="3567" priority="17">
      <formula>Q8&gt;0</formula>
    </cfRule>
    <cfRule type="expression" dxfId="3566" priority="18">
      <formula>Q8&lt;0</formula>
    </cfRule>
  </conditionalFormatting>
  <conditionalFormatting sqref="F25:F46">
    <cfRule type="expression" dxfId="3565" priority="15">
      <formula>F25&gt;0</formula>
    </cfRule>
    <cfRule type="expression" dxfId="3564" priority="16">
      <formula>F25&lt;0</formula>
    </cfRule>
  </conditionalFormatting>
  <conditionalFormatting sqref="H25:H46">
    <cfRule type="expression" dxfId="3563" priority="13">
      <formula>H25&gt;0</formula>
    </cfRule>
    <cfRule type="expression" dxfId="3562" priority="14">
      <formula>H25&lt;0</formula>
    </cfRule>
  </conditionalFormatting>
  <conditionalFormatting sqref="F89:F110">
    <cfRule type="expression" dxfId="3561" priority="11">
      <formula>F89&gt;0</formula>
    </cfRule>
    <cfRule type="expression" dxfId="3560" priority="12">
      <formula>F89&lt;0</formula>
    </cfRule>
  </conditionalFormatting>
  <conditionalFormatting sqref="H89:H110">
    <cfRule type="expression" dxfId="3559" priority="9">
      <formula>H89&gt;0</formula>
    </cfRule>
    <cfRule type="expression" dxfId="3558" priority="10">
      <formula>H89&lt;0</formula>
    </cfRule>
  </conditionalFormatting>
  <conditionalFormatting sqref="Q10">
    <cfRule type="expression" dxfId="3557" priority="7">
      <formula>Q10&gt;0</formula>
    </cfRule>
    <cfRule type="expression" dxfId="3556" priority="8">
      <formula>Q10&lt;0</formula>
    </cfRule>
  </conditionalFormatting>
  <conditionalFormatting sqref="J25:J38">
    <cfRule type="expression" dxfId="3555" priority="5">
      <formula>J25&gt;0</formula>
    </cfRule>
    <cfRule type="expression" dxfId="3554" priority="6">
      <formula>J25&lt;0</formula>
    </cfRule>
  </conditionalFormatting>
  <conditionalFormatting sqref="K25:K38">
    <cfRule type="expression" dxfId="3553" priority="3">
      <formula>K25&gt;0</formula>
    </cfRule>
    <cfRule type="expression" dxfId="3552" priority="4">
      <formula>K25&lt;0</formula>
    </cfRule>
  </conditionalFormatting>
  <conditionalFormatting sqref="L25:L38">
    <cfRule type="expression" dxfId="3551" priority="1">
      <formula>L25&gt;0</formula>
    </cfRule>
    <cfRule type="expression" dxfId="3550"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47.77</v>
      </c>
      <c r="T3" s="1"/>
      <c r="U3" s="22"/>
    </row>
    <row r="4" spans="1:21" x14ac:dyDescent="0.25">
      <c r="B4" s="70"/>
      <c r="C4" s="4"/>
      <c r="D4" s="3"/>
      <c r="E4" s="3"/>
      <c r="F4" s="3"/>
      <c r="G4" s="70"/>
      <c r="H4" s="159"/>
      <c r="I4" s="3"/>
      <c r="J4" s="3"/>
      <c r="K4" s="3"/>
      <c r="L4" s="4"/>
      <c r="M4" s="4"/>
      <c r="O4" s="11" t="s">
        <v>66</v>
      </c>
      <c r="Q4" s="53">
        <v>47.77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2.4182541343939708E-2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52.547000000000004</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52.069300000000005</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51.591600000000007</v>
      </c>
    </row>
    <row r="20" spans="1:16" x14ac:dyDescent="0.25">
      <c r="O20" s="79">
        <v>1.07</v>
      </c>
      <c r="P20" s="79">
        <f t="shared" si="0"/>
        <v>51.113900000000008</v>
      </c>
    </row>
    <row r="21" spans="1:16" x14ac:dyDescent="0.25">
      <c r="O21" s="79">
        <v>1.06</v>
      </c>
      <c r="P21" s="79">
        <f t="shared" si="0"/>
        <v>50.636200000000002</v>
      </c>
    </row>
    <row r="22" spans="1:16" x14ac:dyDescent="0.25">
      <c r="O22" s="79">
        <v>1.05</v>
      </c>
      <c r="P22" s="79">
        <f t="shared" si="0"/>
        <v>50.158500000000004</v>
      </c>
    </row>
    <row r="23" spans="1:16" x14ac:dyDescent="0.25">
      <c r="O23" s="79">
        <v>1.04</v>
      </c>
      <c r="P23" s="79">
        <f t="shared" si="0"/>
        <v>49.680800000000005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49.203100000000006</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48.7254</v>
      </c>
    </row>
    <row r="26" spans="1:16" x14ac:dyDescent="0.25">
      <c r="B26" s="162">
        <v>43473</v>
      </c>
      <c r="C26" s="10">
        <v>0</v>
      </c>
      <c r="D26" s="39"/>
      <c r="E26" s="39"/>
      <c r="F26" s="39"/>
      <c r="G26" s="39"/>
      <c r="H26" s="177"/>
      <c r="I26" s="39"/>
      <c r="J26" s="39">
        <v>229.94</v>
      </c>
      <c r="K26" s="39"/>
      <c r="L26" s="39"/>
      <c r="O26" s="79">
        <v>1.01</v>
      </c>
      <c r="P26" s="79">
        <f t="shared" si="0"/>
        <v>48.247700000000002</v>
      </c>
    </row>
    <row r="27" spans="1:16" x14ac:dyDescent="0.25">
      <c r="B27" s="162"/>
      <c r="C27" s="10"/>
      <c r="D27" s="39"/>
      <c r="E27" s="39"/>
      <c r="F27" s="39"/>
      <c r="G27" s="39"/>
      <c r="H27" s="177"/>
      <c r="I27" s="39"/>
      <c r="J27" s="39"/>
      <c r="K27" s="39"/>
      <c r="L27" s="39"/>
      <c r="O27" s="79">
        <v>1</v>
      </c>
      <c r="P27" s="79">
        <f t="shared" si="0"/>
        <v>47.77</v>
      </c>
    </row>
    <row r="28" spans="1:16" x14ac:dyDescent="0.25">
      <c r="B28" s="162"/>
      <c r="C28" s="10"/>
      <c r="D28" s="39"/>
      <c r="E28" s="39"/>
      <c r="F28" s="39"/>
      <c r="G28" s="39"/>
      <c r="H28" s="177"/>
      <c r="I28" s="39"/>
      <c r="J28" s="39"/>
      <c r="K28" s="39"/>
      <c r="L28" s="39"/>
      <c r="O28" s="79">
        <v>0.99</v>
      </c>
      <c r="P28" s="79">
        <f t="shared" si="0"/>
        <v>47.292300000000004</v>
      </c>
    </row>
    <row r="29" spans="1:16" x14ac:dyDescent="0.25">
      <c r="B29" s="162"/>
      <c r="C29" s="10"/>
      <c r="D29" s="39"/>
      <c r="E29" s="39"/>
      <c r="F29" s="39"/>
      <c r="G29" s="39"/>
      <c r="H29" s="177"/>
      <c r="I29" s="39"/>
      <c r="J29" s="39"/>
      <c r="K29" s="39"/>
      <c r="L29" s="39"/>
      <c r="O29" s="79">
        <v>0.98</v>
      </c>
      <c r="P29" s="79">
        <f t="shared" si="0"/>
        <v>46.814600000000006</v>
      </c>
    </row>
    <row r="30" spans="1:16" x14ac:dyDescent="0.25">
      <c r="B30" s="162"/>
      <c r="C30" s="10"/>
      <c r="D30" s="39"/>
      <c r="E30" s="39"/>
      <c r="F30" s="39"/>
      <c r="G30" s="39"/>
      <c r="H30" s="177"/>
      <c r="I30" s="39"/>
      <c r="J30" s="39"/>
      <c r="K30" s="39"/>
      <c r="L30" s="39"/>
      <c r="O30" s="79">
        <v>0.97</v>
      </c>
      <c r="P30" s="79">
        <f t="shared" si="0"/>
        <v>46.3369</v>
      </c>
    </row>
    <row r="31" spans="1:16" x14ac:dyDescent="0.25">
      <c r="B31" s="162"/>
      <c r="C31" s="10"/>
      <c r="D31" s="39"/>
      <c r="E31" s="39"/>
      <c r="F31" s="39"/>
      <c r="G31" s="39"/>
      <c r="H31" s="177"/>
      <c r="I31" s="39"/>
      <c r="J31" s="39"/>
      <c r="K31" s="39"/>
      <c r="L31" s="39"/>
      <c r="O31" s="79">
        <v>0.96</v>
      </c>
      <c r="P31" s="79">
        <f t="shared" si="0"/>
        <v>45.859200000000001</v>
      </c>
    </row>
    <row r="32" spans="1:16" x14ac:dyDescent="0.25">
      <c r="B32" s="162"/>
      <c r="C32" s="10"/>
      <c r="D32" s="39"/>
      <c r="E32" s="39"/>
      <c r="F32" s="39"/>
      <c r="G32" s="39"/>
      <c r="H32" s="177"/>
      <c r="I32" s="39"/>
      <c r="J32" s="39"/>
      <c r="K32" s="39"/>
      <c r="L32" s="39"/>
      <c r="O32" s="79">
        <v>0.95</v>
      </c>
      <c r="P32" s="79">
        <f t="shared" si="0"/>
        <v>45.381500000000003</v>
      </c>
    </row>
    <row r="33" spans="2:17" x14ac:dyDescent="0.25">
      <c r="B33" s="162"/>
      <c r="C33" s="10"/>
      <c r="D33" s="39"/>
      <c r="E33" s="39"/>
      <c r="F33" s="39"/>
      <c r="G33" s="39"/>
      <c r="H33" s="177"/>
      <c r="I33" s="39"/>
      <c r="J33" s="39"/>
      <c r="K33" s="39"/>
      <c r="L33" s="39"/>
      <c r="O33" s="79">
        <v>0.94</v>
      </c>
      <c r="P33" s="79">
        <f t="shared" si="0"/>
        <v>44.903800000000004</v>
      </c>
    </row>
    <row r="34" spans="2:17" x14ac:dyDescent="0.25">
      <c r="B34" s="162"/>
      <c r="C34" s="10"/>
      <c r="D34" s="39"/>
      <c r="E34" s="39"/>
      <c r="F34" s="39"/>
      <c r="G34" s="39"/>
      <c r="H34" s="177"/>
      <c r="I34" s="39"/>
      <c r="J34" s="39"/>
      <c r="K34" s="39"/>
      <c r="L34" s="39"/>
      <c r="O34" s="79">
        <v>0.93</v>
      </c>
      <c r="P34" s="79">
        <f t="shared" si="0"/>
        <v>44.426100000000005</v>
      </c>
    </row>
    <row r="35" spans="2:17" x14ac:dyDescent="0.25">
      <c r="B35" s="162"/>
      <c r="C35" s="10"/>
      <c r="D35" s="39"/>
      <c r="E35" s="39"/>
      <c r="F35" s="39"/>
      <c r="G35" s="39"/>
      <c r="H35" s="177"/>
      <c r="I35" s="39"/>
      <c r="J35" s="39"/>
      <c r="K35" s="39"/>
      <c r="L35" s="39"/>
      <c r="O35" s="79">
        <v>0.92</v>
      </c>
      <c r="P35" s="79">
        <f t="shared" si="0"/>
        <v>43.948400000000007</v>
      </c>
    </row>
    <row r="36" spans="2:17" x14ac:dyDescent="0.25">
      <c r="B36" s="162"/>
      <c r="C36" s="10"/>
      <c r="D36" s="39"/>
      <c r="E36" s="39"/>
      <c r="F36" s="39"/>
      <c r="G36" s="39"/>
      <c r="H36" s="177"/>
      <c r="I36" s="39"/>
      <c r="J36" s="39"/>
      <c r="K36" s="39"/>
      <c r="L36" s="39"/>
      <c r="O36" s="79">
        <v>0.91</v>
      </c>
      <c r="P36" s="79">
        <f t="shared" si="0"/>
        <v>43.470700000000001</v>
      </c>
    </row>
    <row r="37" spans="2:17" x14ac:dyDescent="0.25">
      <c r="B37" s="162"/>
      <c r="C37" s="10"/>
      <c r="D37" s="39"/>
      <c r="E37" s="39"/>
      <c r="F37" s="39"/>
      <c r="G37" s="39"/>
      <c r="H37" s="177"/>
      <c r="I37" s="39"/>
      <c r="J37" s="39"/>
      <c r="K37" s="39"/>
      <c r="L37" s="39"/>
      <c r="O37" s="79">
        <v>0.9</v>
      </c>
      <c r="P37" s="79">
        <f t="shared" si="0"/>
        <v>42.993000000000002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49" priority="35">
      <formula>F47&gt;0</formula>
    </cfRule>
    <cfRule type="expression" dxfId="3548" priority="36">
      <formula>F47&lt;0</formula>
    </cfRule>
  </conditionalFormatting>
  <conditionalFormatting sqref="Q7">
    <cfRule type="expression" dxfId="3547" priority="33">
      <formula>Q7&gt;0</formula>
    </cfRule>
    <cfRule type="expression" dxfId="3546" priority="34">
      <formula>Q7&lt;0</formula>
    </cfRule>
  </conditionalFormatting>
  <conditionalFormatting sqref="Q8">
    <cfRule type="expression" dxfId="3545" priority="31">
      <formula>Q8&gt;0</formula>
    </cfRule>
    <cfRule type="expression" dxfId="3544" priority="32">
      <formula>Q8&lt;0</formula>
    </cfRule>
  </conditionalFormatting>
  <conditionalFormatting sqref="F30:F46">
    <cfRule type="expression" dxfId="3543" priority="29">
      <formula>F30&gt;0</formula>
    </cfRule>
    <cfRule type="expression" dxfId="3542" priority="30">
      <formula>F30&lt;0</formula>
    </cfRule>
  </conditionalFormatting>
  <conditionalFormatting sqref="H30:H46">
    <cfRule type="expression" dxfId="3541" priority="27">
      <formula>H30&gt;0</formula>
    </cfRule>
    <cfRule type="expression" dxfId="3540" priority="28">
      <formula>H30&lt;0</formula>
    </cfRule>
  </conditionalFormatting>
  <conditionalFormatting sqref="Q10">
    <cfRule type="expression" dxfId="3539" priority="25">
      <formula>Q10&gt;0</formula>
    </cfRule>
    <cfRule type="expression" dxfId="3538" priority="26">
      <formula>Q10&lt;0</formula>
    </cfRule>
  </conditionalFormatting>
  <conditionalFormatting sqref="J25:J38">
    <cfRule type="expression" dxfId="3537" priority="23">
      <formula>J25&gt;0</formula>
    </cfRule>
    <cfRule type="expression" dxfId="3536" priority="24">
      <formula>J25&lt;0</formula>
    </cfRule>
  </conditionalFormatting>
  <conditionalFormatting sqref="K25:K38">
    <cfRule type="expression" dxfId="3535" priority="21">
      <formula>K25&gt;0</formula>
    </cfRule>
    <cfRule type="expression" dxfId="3534" priority="22">
      <formula>K25&lt;0</formula>
    </cfRule>
  </conditionalFormatting>
  <conditionalFormatting sqref="L25 L38">
    <cfRule type="expression" dxfId="3533" priority="19">
      <formula>L25&gt;0</formula>
    </cfRule>
    <cfRule type="expression" dxfId="3532" priority="20">
      <formula>L25&lt;0</formula>
    </cfRule>
  </conditionalFormatting>
  <conditionalFormatting sqref="F89:F110">
    <cfRule type="expression" dxfId="3531" priority="17">
      <formula>F89&gt;0</formula>
    </cfRule>
    <cfRule type="expression" dxfId="3530" priority="18">
      <formula>F89&lt;0</formula>
    </cfRule>
  </conditionalFormatting>
  <conditionalFormatting sqref="H89:H110">
    <cfRule type="expression" dxfId="3529" priority="15">
      <formula>H89&gt;0</formula>
    </cfRule>
    <cfRule type="expression" dxfId="3528" priority="16">
      <formula>H89&lt;0</formula>
    </cfRule>
  </conditionalFormatting>
  <conditionalFormatting sqref="J89:J102">
    <cfRule type="expression" dxfId="3527" priority="13">
      <formula>J89&gt;0</formula>
    </cfRule>
    <cfRule type="expression" dxfId="3526" priority="14">
      <formula>J89&lt;0</formula>
    </cfRule>
  </conditionalFormatting>
  <conditionalFormatting sqref="K89:K102">
    <cfRule type="expression" dxfId="3525" priority="11">
      <formula>K89&gt;0</formula>
    </cfRule>
    <cfRule type="expression" dxfId="3524" priority="12">
      <formula>K89&lt;0</formula>
    </cfRule>
  </conditionalFormatting>
  <conditionalFormatting sqref="L89:L102">
    <cfRule type="expression" dxfId="3523" priority="9">
      <formula>L89&gt;0</formula>
    </cfRule>
    <cfRule type="expression" dxfId="3522" priority="10">
      <formula>L89&lt;0</formula>
    </cfRule>
  </conditionalFormatting>
  <conditionalFormatting sqref="F29 F25:F26">
    <cfRule type="expression" dxfId="3521" priority="7">
      <formula>F25&gt;0</formula>
    </cfRule>
    <cfRule type="expression" dxfId="3520" priority="8">
      <formula>F25&lt;0</formula>
    </cfRule>
  </conditionalFormatting>
  <conditionalFormatting sqref="H29 H25:H27">
    <cfRule type="expression" dxfId="3519" priority="5">
      <formula>H25&gt;0</formula>
    </cfRule>
    <cfRule type="expression" dxfId="3518" priority="6">
      <formula>H25&lt;0</formula>
    </cfRule>
  </conditionalFormatting>
  <conditionalFormatting sqref="F27:F28">
    <cfRule type="expression" dxfId="3517" priority="3">
      <formula>F27&gt;0</formula>
    </cfRule>
    <cfRule type="expression" dxfId="3516" priority="4">
      <formula>F27&lt;0</formula>
    </cfRule>
  </conditionalFormatting>
  <conditionalFormatting sqref="H28">
    <cfRule type="expression" dxfId="3515" priority="1">
      <formula>H28&gt;0</formula>
    </cfRule>
    <cfRule type="expression" dxfId="3514"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161.22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161.22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24.098654708520179</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177.34200000000001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175.72980000000001</v>
      </c>
      <c r="Q19" s="2"/>
    </row>
    <row r="20" spans="1:17" x14ac:dyDescent="0.25">
      <c r="O20" s="79">
        <v>1.08</v>
      </c>
      <c r="P20" s="79">
        <f t="shared" si="2"/>
        <v>174.11760000000001</v>
      </c>
      <c r="Q20" s="2"/>
    </row>
    <row r="21" spans="1:17" x14ac:dyDescent="0.25">
      <c r="O21" s="79">
        <v>1.07</v>
      </c>
      <c r="P21" s="79">
        <f t="shared" si="2"/>
        <v>172.50540000000001</v>
      </c>
      <c r="Q21" s="2"/>
    </row>
    <row r="22" spans="1:17" x14ac:dyDescent="0.25">
      <c r="O22" s="79">
        <v>1.06</v>
      </c>
      <c r="P22" s="79">
        <f t="shared" si="2"/>
        <v>170.89320000000001</v>
      </c>
      <c r="Q22" s="2"/>
    </row>
    <row r="23" spans="1:17" x14ac:dyDescent="0.25">
      <c r="O23" s="79">
        <v>1.05</v>
      </c>
      <c r="P23" s="79">
        <f t="shared" si="2"/>
        <v>169.28100000000001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167.6688</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166.0566</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164.4444</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162.8322</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161.22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159.6078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157.9956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156.38339999999999</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154.77119999999999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153.15899999999999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151.54679999999999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149.93460000000002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148.32240000000002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146.71020000000001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145.09800000000001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13" priority="25">
      <formula>F7&gt;0</formula>
    </cfRule>
    <cfRule type="expression" dxfId="3512" priority="26">
      <formula>F7&lt;0</formula>
    </cfRule>
  </conditionalFormatting>
  <conditionalFormatting sqref="Q8">
    <cfRule type="expression" dxfId="3511" priority="23">
      <formula>Q8&gt;0</formula>
    </cfRule>
    <cfRule type="expression" dxfId="3510" priority="24">
      <formula>Q8&lt;0</formula>
    </cfRule>
  </conditionalFormatting>
  <conditionalFormatting sqref="F93:F114">
    <cfRule type="expression" dxfId="3509" priority="17">
      <formula>F93&gt;0</formula>
    </cfRule>
    <cfRule type="expression" dxfId="3508" priority="18">
      <formula>F93&lt;0</formula>
    </cfRule>
  </conditionalFormatting>
  <conditionalFormatting sqref="H93:H114">
    <cfRule type="expression" dxfId="3507" priority="15">
      <formula>H93&gt;0</formula>
    </cfRule>
    <cfRule type="expression" dxfId="3506" priority="16">
      <formula>H93&lt;0</formula>
    </cfRule>
  </conditionalFormatting>
  <conditionalFormatting sqref="Q10">
    <cfRule type="expression" dxfId="3505" priority="13">
      <formula>Q10&gt;0</formula>
    </cfRule>
    <cfRule type="expression" dxfId="3504" priority="14">
      <formula>Q10&lt;0</formula>
    </cfRule>
  </conditionalFormatting>
  <conditionalFormatting sqref="J25:J38">
    <cfRule type="expression" dxfId="3503" priority="11">
      <formula>J25&gt;0</formula>
    </cfRule>
    <cfRule type="expression" dxfId="3502" priority="12">
      <formula>J25&lt;0</formula>
    </cfRule>
  </conditionalFormatting>
  <conditionalFormatting sqref="K25:K38">
    <cfRule type="expression" dxfId="3501" priority="9">
      <formula>K25&gt;0</formula>
    </cfRule>
    <cfRule type="expression" dxfId="3500" priority="10">
      <formula>K25&lt;0</formula>
    </cfRule>
  </conditionalFormatting>
  <conditionalFormatting sqref="L25:L34">
    <cfRule type="expression" dxfId="3499" priority="7">
      <formula>L25&gt;0</formula>
    </cfRule>
    <cfRule type="expression" dxfId="3498" priority="8">
      <formula>L25&lt;0</formula>
    </cfRule>
  </conditionalFormatting>
  <conditionalFormatting sqref="J43">
    <cfRule type="expression" dxfId="3497" priority="5">
      <formula>J43&gt;0</formula>
    </cfRule>
    <cfRule type="expression" dxfId="3496" priority="6">
      <formula>J43&lt;0</formula>
    </cfRule>
  </conditionalFormatting>
  <conditionalFormatting sqref="M25:M34">
    <cfRule type="expression" dxfId="3495" priority="3">
      <formula>M25&gt;0</formula>
    </cfRule>
    <cfRule type="expression" dxfId="3494" priority="4">
      <formula>M25&lt;0</formula>
    </cfRule>
  </conditionalFormatting>
  <conditionalFormatting sqref="H61:H64 F61:F64">
    <cfRule type="expression" dxfId="3493" priority="1">
      <formula>F61&gt;0</formula>
    </cfRule>
    <cfRule type="expression" dxfId="3492"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1147.26</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1147.26</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1261.9860000000001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1250.5134</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1239.0408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1227.5682000000002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1216.0956000000001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1204.623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1193.1504</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1181.6777999999999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1170.2052000000001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1158.7326</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1147.26</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1135.7873999999999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1124.3147999999999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1112.8422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1101.3696</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1089.8969999999999</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1078.4243999999999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1066.9518</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1055.4792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1044.0065999999999</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1032.5340000000001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91" priority="21">
      <formula>F47&gt;0</formula>
    </cfRule>
    <cfRule type="expression" dxfId="3490" priority="22">
      <formula>F47&lt;0</formula>
    </cfRule>
  </conditionalFormatting>
  <conditionalFormatting sqref="Q7">
    <cfRule type="expression" dxfId="3489" priority="19">
      <formula>Q7&gt;0</formula>
    </cfRule>
    <cfRule type="expression" dxfId="3488" priority="20">
      <formula>Q7&lt;0</formula>
    </cfRule>
  </conditionalFormatting>
  <conditionalFormatting sqref="Q8">
    <cfRule type="expression" dxfId="3487" priority="17">
      <formula>Q8&gt;0</formula>
    </cfRule>
    <cfRule type="expression" dxfId="3486" priority="18">
      <formula>Q8&lt;0</formula>
    </cfRule>
  </conditionalFormatting>
  <conditionalFormatting sqref="F25:F46">
    <cfRule type="expression" dxfId="3485" priority="15">
      <formula>F25&gt;0</formula>
    </cfRule>
    <cfRule type="expression" dxfId="3484" priority="16">
      <formula>F25&lt;0</formula>
    </cfRule>
  </conditionalFormatting>
  <conditionalFormatting sqref="H25:H46">
    <cfRule type="expression" dxfId="3483" priority="13">
      <formula>H25&gt;0</formula>
    </cfRule>
    <cfRule type="expression" dxfId="3482" priority="14">
      <formula>H25&lt;0</formula>
    </cfRule>
  </conditionalFormatting>
  <conditionalFormatting sqref="F89:F110">
    <cfRule type="expression" dxfId="3481" priority="11">
      <formula>F89&gt;0</formula>
    </cfRule>
    <cfRule type="expression" dxfId="3480" priority="12">
      <formula>F89&lt;0</formula>
    </cfRule>
  </conditionalFormatting>
  <conditionalFormatting sqref="H89:H110">
    <cfRule type="expression" dxfId="3479" priority="9">
      <formula>H89&gt;0</formula>
    </cfRule>
    <cfRule type="expression" dxfId="3478" priority="10">
      <formula>H89&lt;0</formula>
    </cfRule>
  </conditionalFormatting>
  <conditionalFormatting sqref="Q10">
    <cfRule type="expression" dxfId="3477" priority="7">
      <formula>Q10&gt;0</formula>
    </cfRule>
    <cfRule type="expression" dxfId="3476" priority="8">
      <formula>Q10&lt;0</formula>
    </cfRule>
  </conditionalFormatting>
  <conditionalFormatting sqref="J25:J38">
    <cfRule type="expression" dxfId="3475" priority="5">
      <formula>J25&gt;0</formula>
    </cfRule>
    <cfRule type="expression" dxfId="3474" priority="6">
      <formula>J25&lt;0</formula>
    </cfRule>
  </conditionalFormatting>
  <conditionalFormatting sqref="K25:K38">
    <cfRule type="expression" dxfId="3473" priority="3">
      <formula>K25&gt;0</formula>
    </cfRule>
    <cfRule type="expression" dxfId="3472" priority="4">
      <formula>K25&lt;0</formula>
    </cfRule>
  </conditionalFormatting>
  <conditionalFormatting sqref="L25:L38">
    <cfRule type="expression" dxfId="3471" priority="1">
      <formula>L25&gt;0</formula>
    </cfRule>
    <cfRule type="expression" dxfId="347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843.29</v>
      </c>
      <c r="T3" s="1"/>
      <c r="W3" s="132"/>
    </row>
    <row r="4" spans="1:23" x14ac:dyDescent="0.25">
      <c r="B4" s="70"/>
      <c r="C4" s="4"/>
      <c r="D4" s="3"/>
      <c r="E4" s="3"/>
      <c r="F4" s="3"/>
      <c r="G4" s="70"/>
      <c r="H4" s="159"/>
      <c r="I4" s="3"/>
      <c r="J4" s="3"/>
      <c r="K4" s="3"/>
      <c r="L4" s="4"/>
      <c r="M4" s="4"/>
      <c r="O4" s="11" t="s">
        <v>66</v>
      </c>
      <c r="Q4" s="53">
        <v>843.29</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927.61900000000003</v>
      </c>
      <c r="W15" s="132"/>
    </row>
    <row r="16" spans="1:23" x14ac:dyDescent="0.25">
      <c r="H16" s="68"/>
      <c r="O16" s="79">
        <v>1.0900000000000001</v>
      </c>
      <c r="P16" s="79">
        <f t="shared" ref="P16:P35" si="0">O16*$Q$4</f>
        <v>919.18610000000001</v>
      </c>
      <c r="W16" s="132"/>
    </row>
    <row r="17" spans="1:23" x14ac:dyDescent="0.25">
      <c r="O17" s="79">
        <v>1.08</v>
      </c>
      <c r="P17" s="79">
        <f t="shared" si="0"/>
        <v>910.75319999999999</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902.32029999999997</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893.88739999999996</v>
      </c>
      <c r="W19" s="132"/>
    </row>
    <row r="20" spans="1:23" x14ac:dyDescent="0.25">
      <c r="O20" s="79">
        <v>1.05</v>
      </c>
      <c r="P20" s="79">
        <f t="shared" si="0"/>
        <v>885.45450000000005</v>
      </c>
      <c r="W20" s="132"/>
    </row>
    <row r="21" spans="1:23" x14ac:dyDescent="0.25">
      <c r="O21" s="79">
        <v>1.04</v>
      </c>
      <c r="P21" s="79">
        <f t="shared" si="0"/>
        <v>877.02160000000003</v>
      </c>
      <c r="W21" s="132"/>
    </row>
    <row r="22" spans="1:23" x14ac:dyDescent="0.25">
      <c r="O22" s="79">
        <v>1.03</v>
      </c>
      <c r="P22" s="79">
        <f t="shared" si="0"/>
        <v>868.58870000000002</v>
      </c>
      <c r="W22" s="132"/>
    </row>
    <row r="23" spans="1:23" x14ac:dyDescent="0.25">
      <c r="O23" s="79">
        <v>1.02</v>
      </c>
      <c r="P23" s="79">
        <f t="shared" si="0"/>
        <v>860.1558</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851.72289999999998</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843.29</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834.85709999999995</v>
      </c>
      <c r="W26" s="132"/>
    </row>
    <row r="27" spans="1:23" x14ac:dyDescent="0.25">
      <c r="B27" s="162">
        <v>43180</v>
      </c>
      <c r="C27" s="10">
        <v>0</v>
      </c>
      <c r="D27" s="39"/>
      <c r="E27" s="39"/>
      <c r="F27" s="39">
        <v>707.92</v>
      </c>
      <c r="G27" s="39"/>
      <c r="H27" s="177"/>
      <c r="I27" s="39"/>
      <c r="J27" s="39"/>
      <c r="K27" s="39">
        <v>1164.8599999999999</v>
      </c>
      <c r="L27" s="153"/>
      <c r="O27" s="79">
        <v>0.98</v>
      </c>
      <c r="P27" s="79">
        <f t="shared" si="0"/>
        <v>826.42419999999993</v>
      </c>
      <c r="W27" s="132"/>
    </row>
    <row r="28" spans="1:23" x14ac:dyDescent="0.25">
      <c r="B28" s="162"/>
      <c r="C28" s="10"/>
      <c r="D28" s="39"/>
      <c r="E28" s="39"/>
      <c r="F28" s="39"/>
      <c r="G28" s="39"/>
      <c r="H28" s="177"/>
      <c r="I28" s="39"/>
      <c r="J28" s="39"/>
      <c r="K28" s="39"/>
      <c r="L28" s="153"/>
      <c r="O28" s="79">
        <v>0.97</v>
      </c>
      <c r="P28" s="79">
        <f t="shared" si="0"/>
        <v>817.99129999999991</v>
      </c>
      <c r="W28" s="132"/>
    </row>
    <row r="29" spans="1:23" x14ac:dyDescent="0.25">
      <c r="B29" s="162"/>
      <c r="C29" s="10"/>
      <c r="D29" s="39"/>
      <c r="E29" s="39"/>
      <c r="F29" s="39"/>
      <c r="G29" s="39"/>
      <c r="H29" s="177"/>
      <c r="I29" s="39"/>
      <c r="J29" s="39"/>
      <c r="K29" s="39"/>
      <c r="L29" s="153"/>
      <c r="O29" s="79">
        <v>0.96</v>
      </c>
      <c r="P29" s="79">
        <f t="shared" si="0"/>
        <v>809.55839999999989</v>
      </c>
      <c r="W29" s="132"/>
    </row>
    <row r="30" spans="1:23" x14ac:dyDescent="0.25">
      <c r="B30" s="162"/>
      <c r="C30" s="10"/>
      <c r="D30" s="39"/>
      <c r="E30" s="39"/>
      <c r="F30" s="39"/>
      <c r="G30" s="39"/>
      <c r="H30" s="177"/>
      <c r="I30" s="39"/>
      <c r="J30" s="39"/>
      <c r="K30" s="39"/>
      <c r="L30" s="153"/>
      <c r="O30" s="79">
        <v>0.95</v>
      </c>
      <c r="P30" s="79">
        <f t="shared" si="0"/>
        <v>801.12549999999987</v>
      </c>
      <c r="W30" s="132"/>
    </row>
    <row r="31" spans="1:23" x14ac:dyDescent="0.25">
      <c r="B31" s="162"/>
      <c r="C31" s="10"/>
      <c r="D31" s="39"/>
      <c r="E31" s="39"/>
      <c r="F31" s="39"/>
      <c r="G31" s="39"/>
      <c r="H31" s="177"/>
      <c r="I31" s="39"/>
      <c r="J31" s="39"/>
      <c r="K31" s="39"/>
      <c r="L31" s="153"/>
      <c r="O31" s="79">
        <v>0.94</v>
      </c>
      <c r="P31" s="79">
        <f t="shared" si="0"/>
        <v>792.69259999999997</v>
      </c>
      <c r="W31" s="132"/>
    </row>
    <row r="32" spans="1:23" x14ac:dyDescent="0.25">
      <c r="B32" s="162"/>
      <c r="C32" s="10"/>
      <c r="D32" s="39"/>
      <c r="E32" s="39"/>
      <c r="F32" s="39"/>
      <c r="G32" s="39"/>
      <c r="H32" s="177"/>
      <c r="I32" s="39"/>
      <c r="J32" s="39"/>
      <c r="K32" s="39"/>
      <c r="L32" s="153"/>
      <c r="O32" s="79">
        <v>0.93</v>
      </c>
      <c r="P32" s="79">
        <f t="shared" si="0"/>
        <v>784.25969999999995</v>
      </c>
      <c r="W32" s="132"/>
    </row>
    <row r="33" spans="1:23" x14ac:dyDescent="0.25">
      <c r="A33" s="29"/>
      <c r="B33" s="162"/>
      <c r="C33" s="10"/>
      <c r="D33" s="39"/>
      <c r="E33" s="39"/>
      <c r="F33" s="39"/>
      <c r="G33" s="39"/>
      <c r="H33" s="177"/>
      <c r="I33" s="39"/>
      <c r="J33" s="39"/>
      <c r="K33" s="39"/>
      <c r="L33" s="39"/>
      <c r="O33" s="79">
        <v>0.92</v>
      </c>
      <c r="P33" s="79">
        <f t="shared" si="0"/>
        <v>775.82680000000005</v>
      </c>
      <c r="W33" s="132"/>
    </row>
    <row r="34" spans="1:23" x14ac:dyDescent="0.25">
      <c r="B34" s="162"/>
      <c r="C34" s="10"/>
      <c r="D34" s="39"/>
      <c r="E34" s="39"/>
      <c r="F34" s="39"/>
      <c r="G34" s="39"/>
      <c r="H34" s="177"/>
      <c r="I34" s="39"/>
      <c r="J34" s="39"/>
      <c r="K34" s="39"/>
      <c r="L34" s="153"/>
      <c r="O34" s="79">
        <v>0.91</v>
      </c>
      <c r="P34" s="79">
        <f t="shared" si="0"/>
        <v>767.39390000000003</v>
      </c>
      <c r="W34" s="132"/>
    </row>
    <row r="35" spans="1:23" x14ac:dyDescent="0.25">
      <c r="B35" s="162"/>
      <c r="C35" s="10"/>
      <c r="D35" s="39"/>
      <c r="E35" s="39"/>
      <c r="F35" s="39"/>
      <c r="G35" s="39"/>
      <c r="H35" s="177"/>
      <c r="I35" s="39"/>
      <c r="J35" s="39"/>
      <c r="K35" s="39"/>
      <c r="L35" s="153"/>
      <c r="O35" s="79">
        <v>0.9</v>
      </c>
      <c r="P35" s="79">
        <f t="shared" si="0"/>
        <v>758.96100000000001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69" priority="29">
      <formula>F29&gt;0</formula>
    </cfRule>
    <cfRule type="expression" dxfId="3468" priority="30">
      <formula>F29&lt;0</formula>
    </cfRule>
  </conditionalFormatting>
  <conditionalFormatting sqref="Q7">
    <cfRule type="expression" dxfId="3467" priority="27">
      <formula>Q7&gt;0</formula>
    </cfRule>
    <cfRule type="expression" dxfId="3466" priority="28">
      <formula>Q7&lt;0</formula>
    </cfRule>
  </conditionalFormatting>
  <conditionalFormatting sqref="Q8">
    <cfRule type="expression" dxfId="3465" priority="25">
      <formula>Q8&gt;0</formula>
    </cfRule>
    <cfRule type="expression" dxfId="3464" priority="26">
      <formula>Q8&lt;0</formula>
    </cfRule>
  </conditionalFormatting>
  <conditionalFormatting sqref="F96:F110">
    <cfRule type="expression" dxfId="3463" priority="19">
      <formula>F96&gt;0</formula>
    </cfRule>
    <cfRule type="expression" dxfId="3462" priority="20">
      <formula>F96&lt;0</formula>
    </cfRule>
  </conditionalFormatting>
  <conditionalFormatting sqref="H96:H110">
    <cfRule type="expression" dxfId="3461" priority="17">
      <formula>H96&gt;0</formula>
    </cfRule>
    <cfRule type="expression" dxfId="3460" priority="18">
      <formula>H96&lt;0</formula>
    </cfRule>
  </conditionalFormatting>
  <conditionalFormatting sqref="Q10">
    <cfRule type="expression" dxfId="3459" priority="15">
      <formula>Q10&gt;0</formula>
    </cfRule>
    <cfRule type="expression" dxfId="3458" priority="16">
      <formula>Q10&lt;0</formula>
    </cfRule>
  </conditionalFormatting>
  <conditionalFormatting sqref="L29:L38">
    <cfRule type="expression" dxfId="3457" priority="9">
      <formula>L29&gt;0</formula>
    </cfRule>
    <cfRule type="expression" dxfId="3456" priority="10">
      <formula>L29&lt;0</formula>
    </cfRule>
  </conditionalFormatting>
  <conditionalFormatting sqref="F27:F29 H27:H29 J25:K29">
    <cfRule type="expression" dxfId="3455" priority="7">
      <formula>F25&gt;0</formula>
    </cfRule>
    <cfRule type="expression" dxfId="3454" priority="8">
      <formula>F25&lt;0</formula>
    </cfRule>
  </conditionalFormatting>
  <conditionalFormatting sqref="L25:L29">
    <cfRule type="expression" dxfId="3453" priority="5">
      <formula>L25&gt;0</formula>
    </cfRule>
    <cfRule type="expression" dxfId="3452" priority="6">
      <formula>L25&lt;0</formula>
    </cfRule>
  </conditionalFormatting>
  <conditionalFormatting sqref="F25:F26">
    <cfRule type="expression" dxfId="3451" priority="3">
      <formula>F25&gt;0</formula>
    </cfRule>
    <cfRule type="expression" dxfId="3450" priority="4">
      <formula>F25&lt;0</formula>
    </cfRule>
  </conditionalFormatting>
  <conditionalFormatting sqref="H25:H26">
    <cfRule type="expression" dxfId="3449" priority="1">
      <formula>H25&gt;0</formula>
    </cfRule>
    <cfRule type="expression" dxfId="3448"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62.93</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6293</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2846.1099999999969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2648.9000000000015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0.72690101808402685</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3.1781344350866041E-2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9.2817109144542762</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69.222999999999999</v>
      </c>
      <c r="U21" s="892"/>
    </row>
    <row r="22" spans="1:21" x14ac:dyDescent="0.25">
      <c r="O22" s="79">
        <v>1.0900000000000001</v>
      </c>
      <c r="P22" s="79">
        <f t="shared" ref="P22:P41" si="3">O22*$Q$4</f>
        <v>68.593699999999998</v>
      </c>
      <c r="U22" s="892"/>
    </row>
    <row r="23" spans="1:21" x14ac:dyDescent="0.25">
      <c r="O23" s="79">
        <v>1.08</v>
      </c>
      <c r="P23" s="79">
        <f t="shared" si="3"/>
        <v>67.964399999999998</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67.335099999999997</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66.705799999999996</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66.076499999999996</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65.447199999999995</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64.817899999999995</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64.188599999999994</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63.5593</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62.93</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62.300699999999999</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61.671399999999998</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61.042099999999998</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60.412799999999997</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59.783499999999997</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59.154199999999996</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58.524900000000002</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57.895600000000002</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57.266300000000001</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56.637</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47" priority="51">
      <formula>F25&gt;0</formula>
    </cfRule>
    <cfRule type="expression" dxfId="3446" priority="52">
      <formula>F25&lt;0</formula>
    </cfRule>
  </conditionalFormatting>
  <conditionalFormatting sqref="Q7">
    <cfRule type="expression" dxfId="3445" priority="49">
      <formula>Q7&gt;0</formula>
    </cfRule>
    <cfRule type="expression" dxfId="3444" priority="50">
      <formula>Q7&lt;0</formula>
    </cfRule>
  </conditionalFormatting>
  <conditionalFormatting sqref="Q8">
    <cfRule type="expression" dxfId="3443" priority="47">
      <formula>Q8&gt;0</formula>
    </cfRule>
    <cfRule type="expression" dxfId="3442" priority="48">
      <formula>Q8&lt;0</formula>
    </cfRule>
  </conditionalFormatting>
  <conditionalFormatting sqref="M68">
    <cfRule type="expression" dxfId="3441" priority="41">
      <formula>M68&gt;0</formula>
    </cfRule>
    <cfRule type="expression" dxfId="3440" priority="42">
      <formula>M68&lt;0</formula>
    </cfRule>
  </conditionalFormatting>
  <conditionalFormatting sqref="F94:F125">
    <cfRule type="expression" dxfId="3439" priority="39">
      <formula>F94&gt;0</formula>
    </cfRule>
    <cfRule type="expression" dxfId="3438" priority="40">
      <formula>F94&lt;0</formula>
    </cfRule>
  </conditionalFormatting>
  <conditionalFormatting sqref="H94:H125">
    <cfRule type="expression" dxfId="3437" priority="37">
      <formula>H94&gt;0</formula>
    </cfRule>
    <cfRule type="expression" dxfId="3436" priority="38">
      <formula>H94&lt;0</formula>
    </cfRule>
  </conditionalFormatting>
  <conditionalFormatting sqref="J28:J30 K25:K30 J31:K38">
    <cfRule type="expression" dxfId="3435" priority="31">
      <formula>J25&gt;0</formula>
    </cfRule>
    <cfRule type="expression" dxfId="3434" priority="32">
      <formula>J25&lt;0</formula>
    </cfRule>
  </conditionalFormatting>
  <conditionalFormatting sqref="K39:K42">
    <cfRule type="expression" dxfId="3433" priority="29">
      <formula>K39&gt;0</formula>
    </cfRule>
    <cfRule type="expression" dxfId="3432" priority="30">
      <formula>K39&lt;0</formula>
    </cfRule>
  </conditionalFormatting>
  <conditionalFormatting sqref="K43">
    <cfRule type="expression" dxfId="3431" priority="27">
      <formula>K43&gt;0</formula>
    </cfRule>
    <cfRule type="expression" dxfId="3430" priority="28">
      <formula>K43&lt;0</formula>
    </cfRule>
  </conditionalFormatting>
  <conditionalFormatting sqref="K44">
    <cfRule type="expression" dxfId="3429" priority="25">
      <formula>K44&gt;0</formula>
    </cfRule>
    <cfRule type="expression" dxfId="3428" priority="26">
      <formula>K44&lt;0</formula>
    </cfRule>
  </conditionalFormatting>
  <conditionalFormatting sqref="K45">
    <cfRule type="expression" dxfId="3427" priority="23">
      <formula>K45&gt;0</formula>
    </cfRule>
    <cfRule type="expression" dxfId="3426" priority="24">
      <formula>K45&lt;0</formula>
    </cfRule>
  </conditionalFormatting>
  <conditionalFormatting sqref="K46:K51">
    <cfRule type="expression" dxfId="3425" priority="11">
      <formula>K46&gt;0</formula>
    </cfRule>
    <cfRule type="expression" dxfId="3424" priority="12">
      <formula>K46&lt;0</formula>
    </cfRule>
  </conditionalFormatting>
  <conditionalFormatting sqref="K52:K59">
    <cfRule type="expression" dxfId="3423" priority="9">
      <formula>K52&gt;0</formula>
    </cfRule>
    <cfRule type="expression" dxfId="3422" priority="10">
      <formula>K52&lt;0</formula>
    </cfRule>
  </conditionalFormatting>
  <conditionalFormatting sqref="H55:H57 F54:F57">
    <cfRule type="expression" dxfId="3421" priority="7">
      <formula>F54&gt;0</formula>
    </cfRule>
    <cfRule type="expression" dxfId="3420" priority="8">
      <formula>F54&lt;0</formula>
    </cfRule>
  </conditionalFormatting>
  <conditionalFormatting sqref="F63:F64 H63:H64">
    <cfRule type="expression" dxfId="3419" priority="5">
      <formula>F63&gt;0</formula>
    </cfRule>
    <cfRule type="expression" dxfId="3418" priority="6">
      <formula>F63&lt;0</formula>
    </cfRule>
  </conditionalFormatting>
  <conditionalFormatting sqref="F61:F62 H61:H62">
    <cfRule type="expression" dxfId="3417" priority="3">
      <formula>F61&gt;0</formula>
    </cfRule>
    <cfRule type="expression" dxfId="3416" priority="4">
      <formula>F61&lt;0</formula>
    </cfRule>
  </conditionalFormatting>
  <conditionalFormatting sqref="F59:F60 H59:H60">
    <cfRule type="expression" dxfId="3415" priority="1">
      <formula>F59&gt;0</formula>
    </cfRule>
    <cfRule type="expression" dxfId="3414"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30.69</v>
      </c>
      <c r="T3" s="1"/>
      <c r="U3" s="22"/>
    </row>
    <row r="4" spans="1:21" x14ac:dyDescent="0.25">
      <c r="B4" s="70"/>
      <c r="C4" s="4"/>
      <c r="D4" s="3"/>
      <c r="E4" s="3"/>
      <c r="F4" s="3"/>
      <c r="G4" s="70"/>
      <c r="H4" s="159"/>
      <c r="I4" s="3"/>
      <c r="J4" s="3"/>
      <c r="K4" s="3"/>
      <c r="L4" s="4"/>
      <c r="M4" s="4"/>
      <c r="O4" s="11" t="s">
        <v>66</v>
      </c>
      <c r="Q4" s="53">
        <v>30.69</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33.759000000000007</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33.452100000000002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31.610700000000001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31.303800000000003</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13" priority="35">
      <formula>F47&gt;0</formula>
    </cfRule>
    <cfRule type="expression" dxfId="3412" priority="36">
      <formula>F47&lt;0</formula>
    </cfRule>
  </conditionalFormatting>
  <conditionalFormatting sqref="Q7">
    <cfRule type="expression" dxfId="3411" priority="33">
      <formula>Q7&gt;0</formula>
    </cfRule>
    <cfRule type="expression" dxfId="3410" priority="34">
      <formula>Q7&lt;0</formula>
    </cfRule>
  </conditionalFormatting>
  <conditionalFormatting sqref="Q8">
    <cfRule type="expression" dxfId="3409" priority="31">
      <formula>Q8&gt;0</formula>
    </cfRule>
    <cfRule type="expression" dxfId="3408" priority="32">
      <formula>Q8&lt;0</formula>
    </cfRule>
  </conditionalFormatting>
  <conditionalFormatting sqref="F30:F46">
    <cfRule type="expression" dxfId="3407" priority="29">
      <formula>F30&gt;0</formula>
    </cfRule>
    <cfRule type="expression" dxfId="3406" priority="30">
      <formula>F30&lt;0</formula>
    </cfRule>
  </conditionalFormatting>
  <conditionalFormatting sqref="H30:H46">
    <cfRule type="expression" dxfId="3405" priority="27">
      <formula>H30&gt;0</formula>
    </cfRule>
    <cfRule type="expression" dxfId="3404" priority="28">
      <formula>H30&lt;0</formula>
    </cfRule>
  </conditionalFormatting>
  <conditionalFormatting sqref="Q10">
    <cfRule type="expression" dxfId="3403" priority="25">
      <formula>Q10&gt;0</formula>
    </cfRule>
    <cfRule type="expression" dxfId="3402" priority="26">
      <formula>Q10&lt;0</formula>
    </cfRule>
  </conditionalFormatting>
  <conditionalFormatting sqref="J25:J38">
    <cfRule type="expression" dxfId="3401" priority="23">
      <formula>J25&gt;0</formula>
    </cfRule>
    <cfRule type="expression" dxfId="3400" priority="24">
      <formula>J25&lt;0</formula>
    </cfRule>
  </conditionalFormatting>
  <conditionalFormatting sqref="K25:K38">
    <cfRule type="expression" dxfId="3399" priority="21">
      <formula>K25&gt;0</formula>
    </cfRule>
    <cfRule type="expression" dxfId="3398" priority="22">
      <formula>K25&lt;0</formula>
    </cfRule>
  </conditionalFormatting>
  <conditionalFormatting sqref="L25 L38">
    <cfRule type="expression" dxfId="3397" priority="19">
      <formula>L25&gt;0</formula>
    </cfRule>
    <cfRule type="expression" dxfId="3396" priority="20">
      <formula>L25&lt;0</formula>
    </cfRule>
  </conditionalFormatting>
  <conditionalFormatting sqref="F89:F110">
    <cfRule type="expression" dxfId="3395" priority="17">
      <formula>F89&gt;0</formula>
    </cfRule>
    <cfRule type="expression" dxfId="3394" priority="18">
      <formula>F89&lt;0</formula>
    </cfRule>
  </conditionalFormatting>
  <conditionalFormatting sqref="H89:H110">
    <cfRule type="expression" dxfId="3393" priority="15">
      <formula>H89&gt;0</formula>
    </cfRule>
    <cfRule type="expression" dxfId="3392" priority="16">
      <formula>H89&lt;0</formula>
    </cfRule>
  </conditionalFormatting>
  <conditionalFormatting sqref="J89:J102">
    <cfRule type="expression" dxfId="3391" priority="13">
      <formula>J89&gt;0</formula>
    </cfRule>
    <cfRule type="expression" dxfId="3390" priority="14">
      <formula>J89&lt;0</formula>
    </cfRule>
  </conditionalFormatting>
  <conditionalFormatting sqref="K89:K102">
    <cfRule type="expression" dxfId="3389" priority="11">
      <formula>K89&gt;0</formula>
    </cfRule>
    <cfRule type="expression" dxfId="3388" priority="12">
      <formula>K89&lt;0</formula>
    </cfRule>
  </conditionalFormatting>
  <conditionalFormatting sqref="L89:L102">
    <cfRule type="expression" dxfId="3387" priority="9">
      <formula>L89&gt;0</formula>
    </cfRule>
    <cfRule type="expression" dxfId="3386" priority="10">
      <formula>L89&lt;0</formula>
    </cfRule>
  </conditionalFormatting>
  <conditionalFormatting sqref="F29 F25:F26">
    <cfRule type="expression" dxfId="3385" priority="7">
      <formula>F25&gt;0</formula>
    </cfRule>
    <cfRule type="expression" dxfId="3384" priority="8">
      <formula>F25&lt;0</formula>
    </cfRule>
  </conditionalFormatting>
  <conditionalFormatting sqref="H29 H25:H27">
    <cfRule type="expression" dxfId="3383" priority="5">
      <formula>H25&gt;0</formula>
    </cfRule>
    <cfRule type="expression" dxfId="3382" priority="6">
      <formula>H25&lt;0</formula>
    </cfRule>
  </conditionalFormatting>
  <conditionalFormatting sqref="F27:F28">
    <cfRule type="expression" dxfId="3381" priority="3">
      <formula>F27&gt;0</formula>
    </cfRule>
    <cfRule type="expression" dxfId="3380" priority="4">
      <formula>F27&lt;0</formula>
    </cfRule>
  </conditionalFormatting>
  <conditionalFormatting sqref="H28">
    <cfRule type="expression" dxfId="3379" priority="1">
      <formula>H28&gt;0</formula>
    </cfRule>
    <cfRule type="expression" dxfId="3378"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35.64</v>
      </c>
      <c r="T3" s="1"/>
    </row>
    <row r="4" spans="1:21" x14ac:dyDescent="0.25">
      <c r="B4" s="70"/>
      <c r="C4" s="4"/>
      <c r="D4" s="3"/>
      <c r="E4" s="3"/>
      <c r="F4" s="3"/>
      <c r="G4" s="70"/>
      <c r="H4" s="159"/>
      <c r="I4" s="3"/>
      <c r="J4" s="3"/>
      <c r="K4" s="3"/>
      <c r="L4" s="4"/>
      <c r="M4" s="4"/>
      <c r="O4" s="11" t="s">
        <v>66</v>
      </c>
      <c r="Q4" s="53">
        <v>35.64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8.1</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39.204000000000001</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38.847600000000007</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38.491200000000006</v>
      </c>
    </row>
    <row r="20" spans="1:16" x14ac:dyDescent="0.25">
      <c r="O20" s="79">
        <v>1.07</v>
      </c>
      <c r="P20" s="79">
        <f t="shared" si="0"/>
        <v>38.134800000000006</v>
      </c>
    </row>
    <row r="21" spans="1:16" x14ac:dyDescent="0.25">
      <c r="O21" s="79">
        <v>1.06</v>
      </c>
      <c r="P21" s="79">
        <f t="shared" si="0"/>
        <v>37.778400000000005</v>
      </c>
    </row>
    <row r="22" spans="1:16" x14ac:dyDescent="0.25">
      <c r="O22" s="79">
        <v>1.05</v>
      </c>
      <c r="P22" s="79">
        <f t="shared" si="0"/>
        <v>37.422000000000004</v>
      </c>
    </row>
    <row r="23" spans="1:16" x14ac:dyDescent="0.25">
      <c r="O23" s="79">
        <v>1.04</v>
      </c>
      <c r="P23" s="79">
        <f t="shared" si="0"/>
        <v>37.065600000000003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36.709200000000003</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36.352800000000002</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35.996400000000001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35.64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35.2836</v>
      </c>
    </row>
    <row r="29" spans="1:16" x14ac:dyDescent="0.25">
      <c r="B29" s="162">
        <v>43496</v>
      </c>
      <c r="C29" s="10">
        <v>0</v>
      </c>
      <c r="D29" s="39"/>
      <c r="E29" s="39">
        <v>27.17</v>
      </c>
      <c r="F29" s="39"/>
      <c r="G29" s="39"/>
      <c r="H29" s="177"/>
      <c r="I29" s="39"/>
      <c r="J29" s="768">
        <v>593.92999999999995</v>
      </c>
      <c r="K29" s="39"/>
      <c r="L29" s="39"/>
      <c r="O29" s="79">
        <v>0.98</v>
      </c>
      <c r="P29" s="79">
        <f t="shared" si="0"/>
        <v>34.927199999999999</v>
      </c>
    </row>
    <row r="30" spans="1:16" x14ac:dyDescent="0.25">
      <c r="B30" s="162"/>
      <c r="C30" s="10"/>
      <c r="D30" s="39"/>
      <c r="E30" s="39"/>
      <c r="F30" s="39"/>
      <c r="G30" s="39"/>
      <c r="H30" s="177"/>
      <c r="I30" s="39"/>
      <c r="J30" s="39"/>
      <c r="K30" s="39"/>
      <c r="L30" s="39"/>
      <c r="O30" s="79">
        <v>0.97</v>
      </c>
      <c r="P30" s="79">
        <f t="shared" si="0"/>
        <v>34.570799999999998</v>
      </c>
    </row>
    <row r="31" spans="1:16" x14ac:dyDescent="0.25">
      <c r="B31" s="162"/>
      <c r="C31" s="10"/>
      <c r="D31" s="39"/>
      <c r="E31" s="39"/>
      <c r="F31" s="39"/>
      <c r="G31" s="39"/>
      <c r="H31" s="177"/>
      <c r="I31" s="39"/>
      <c r="J31" s="39"/>
      <c r="K31" s="39"/>
      <c r="L31" s="39"/>
      <c r="O31" s="79">
        <v>0.96</v>
      </c>
      <c r="P31" s="79">
        <f t="shared" si="0"/>
        <v>34.214399999999998</v>
      </c>
    </row>
    <row r="32" spans="1:16" x14ac:dyDescent="0.25">
      <c r="B32" s="162"/>
      <c r="C32" s="10"/>
      <c r="D32" s="39"/>
      <c r="E32" s="39"/>
      <c r="F32" s="39"/>
      <c r="G32" s="39"/>
      <c r="H32" s="177"/>
      <c r="I32" s="39"/>
      <c r="J32" s="39"/>
      <c r="K32" s="39"/>
      <c r="L32" s="39"/>
      <c r="O32" s="79">
        <v>0.95</v>
      </c>
      <c r="P32" s="79">
        <f t="shared" si="0"/>
        <v>33.857999999999997</v>
      </c>
    </row>
    <row r="33" spans="2:17" x14ac:dyDescent="0.25">
      <c r="B33" s="162"/>
      <c r="C33" s="10"/>
      <c r="D33" s="39"/>
      <c r="E33" s="39"/>
      <c r="F33" s="39"/>
      <c r="G33" s="39"/>
      <c r="H33" s="177"/>
      <c r="I33" s="39"/>
      <c r="J33" s="39"/>
      <c r="K33" s="39"/>
      <c r="L33" s="39"/>
      <c r="O33" s="79">
        <v>0.94</v>
      </c>
      <c r="P33" s="79">
        <f t="shared" si="0"/>
        <v>33.501599999999996</v>
      </c>
    </row>
    <row r="34" spans="2:17" x14ac:dyDescent="0.25">
      <c r="B34" s="162"/>
      <c r="C34" s="10"/>
      <c r="D34" s="39"/>
      <c r="E34" s="39"/>
      <c r="F34" s="39"/>
      <c r="G34" s="39"/>
      <c r="H34" s="177"/>
      <c r="I34" s="39"/>
      <c r="J34" s="39"/>
      <c r="K34" s="39"/>
      <c r="L34" s="39"/>
      <c r="O34" s="79">
        <v>0.93</v>
      </c>
      <c r="P34" s="79">
        <f t="shared" si="0"/>
        <v>33.145200000000003</v>
      </c>
    </row>
    <row r="35" spans="2:17" x14ac:dyDescent="0.25">
      <c r="B35" s="162"/>
      <c r="C35" s="10"/>
      <c r="D35" s="39"/>
      <c r="E35" s="39"/>
      <c r="F35" s="39"/>
      <c r="G35" s="39"/>
      <c r="H35" s="177"/>
      <c r="I35" s="39"/>
      <c r="J35" s="39"/>
      <c r="K35" s="39"/>
      <c r="L35" s="39"/>
      <c r="O35" s="79">
        <v>0.92</v>
      </c>
      <c r="P35" s="79">
        <f t="shared" si="0"/>
        <v>32.788800000000002</v>
      </c>
    </row>
    <row r="36" spans="2:17" x14ac:dyDescent="0.25">
      <c r="B36" s="162"/>
      <c r="C36" s="10"/>
      <c r="D36" s="39"/>
      <c r="E36" s="39"/>
      <c r="F36" s="39"/>
      <c r="G36" s="39"/>
      <c r="H36" s="177"/>
      <c r="I36" s="39"/>
      <c r="J36" s="39"/>
      <c r="K36" s="39"/>
      <c r="L36" s="39"/>
      <c r="O36" s="79">
        <v>0.91</v>
      </c>
      <c r="P36" s="79">
        <f t="shared" si="0"/>
        <v>32.432400000000001</v>
      </c>
    </row>
    <row r="37" spans="2:17" x14ac:dyDescent="0.25">
      <c r="B37" s="162"/>
      <c r="C37" s="10"/>
      <c r="D37" s="39"/>
      <c r="E37" s="39"/>
      <c r="F37" s="39"/>
      <c r="G37" s="39"/>
      <c r="H37" s="177"/>
      <c r="I37" s="39"/>
      <c r="J37" s="39"/>
      <c r="K37" s="39"/>
      <c r="L37" s="39"/>
      <c r="O37" s="79">
        <v>0.9</v>
      </c>
      <c r="P37" s="79">
        <f t="shared" si="0"/>
        <v>32.076000000000001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77" priority="43">
      <formula>F54&gt;0</formula>
    </cfRule>
    <cfRule type="expression" dxfId="3376" priority="44">
      <formula>F54&lt;0</formula>
    </cfRule>
  </conditionalFormatting>
  <conditionalFormatting sqref="Q7">
    <cfRule type="expression" dxfId="3375" priority="41">
      <formula>Q7&gt;0</formula>
    </cfRule>
    <cfRule type="expression" dxfId="3374" priority="42">
      <formula>Q7&lt;0</formula>
    </cfRule>
  </conditionalFormatting>
  <conditionalFormatting sqref="Q8">
    <cfRule type="expression" dxfId="3373" priority="39">
      <formula>Q8&gt;0</formula>
    </cfRule>
    <cfRule type="expression" dxfId="3372" priority="40">
      <formula>Q8&lt;0</formula>
    </cfRule>
  </conditionalFormatting>
  <conditionalFormatting sqref="F33:F36 F38:F53">
    <cfRule type="expression" dxfId="3371" priority="37">
      <formula>F33&gt;0</formula>
    </cfRule>
    <cfRule type="expression" dxfId="3370" priority="38">
      <formula>F33&lt;0</formula>
    </cfRule>
  </conditionalFormatting>
  <conditionalFormatting sqref="H33:H36 H38:H53">
    <cfRule type="expression" dxfId="3369" priority="35">
      <formula>H33&gt;0</formula>
    </cfRule>
    <cfRule type="expression" dxfId="3368" priority="36">
      <formula>H33&lt;0</formula>
    </cfRule>
  </conditionalFormatting>
  <conditionalFormatting sqref="Q10">
    <cfRule type="expression" dxfId="3367" priority="33">
      <formula>Q10&gt;0</formula>
    </cfRule>
    <cfRule type="expression" dxfId="3366" priority="34">
      <formula>Q10&lt;0</formula>
    </cfRule>
  </conditionalFormatting>
  <conditionalFormatting sqref="J25:J37">
    <cfRule type="expression" dxfId="3365" priority="31">
      <formula>J25&gt;0</formula>
    </cfRule>
    <cfRule type="expression" dxfId="3364" priority="32">
      <formula>J25&lt;0</formula>
    </cfRule>
  </conditionalFormatting>
  <conditionalFormatting sqref="K25:K38">
    <cfRule type="expression" dxfId="3363" priority="29">
      <formula>K25&gt;0</formula>
    </cfRule>
    <cfRule type="expression" dxfId="3362" priority="30">
      <formula>K25&lt;0</formula>
    </cfRule>
  </conditionalFormatting>
  <conditionalFormatting sqref="L25">
    <cfRule type="expression" dxfId="3361" priority="27">
      <formula>L25&gt;0</formula>
    </cfRule>
    <cfRule type="expression" dxfId="3360" priority="28">
      <formula>L25&lt;0</formula>
    </cfRule>
  </conditionalFormatting>
  <conditionalFormatting sqref="F89:F110">
    <cfRule type="expression" dxfId="3359" priority="25">
      <formula>F89&gt;0</formula>
    </cfRule>
    <cfRule type="expression" dxfId="3358" priority="26">
      <formula>F89&lt;0</formula>
    </cfRule>
  </conditionalFormatting>
  <conditionalFormatting sqref="H89:H110">
    <cfRule type="expression" dxfId="3357" priority="23">
      <formula>H89&gt;0</formula>
    </cfRule>
    <cfRule type="expression" dxfId="3356" priority="24">
      <formula>H89&lt;0</formula>
    </cfRule>
  </conditionalFormatting>
  <conditionalFormatting sqref="J89:J102">
    <cfRule type="expression" dxfId="3355" priority="21">
      <formula>J89&gt;0</formula>
    </cfRule>
    <cfRule type="expression" dxfId="3354" priority="22">
      <formula>J89&lt;0</formula>
    </cfRule>
  </conditionalFormatting>
  <conditionalFormatting sqref="K89:K102">
    <cfRule type="expression" dxfId="3353" priority="19">
      <formula>K89&gt;0</formula>
    </cfRule>
    <cfRule type="expression" dxfId="3352" priority="20">
      <formula>K89&lt;0</formula>
    </cfRule>
  </conditionalFormatting>
  <conditionalFormatting sqref="L89:L102">
    <cfRule type="expression" dxfId="3351" priority="17">
      <formula>L89&gt;0</formula>
    </cfRule>
    <cfRule type="expression" dxfId="3350" priority="18">
      <formula>L89&lt;0</formula>
    </cfRule>
  </conditionalFormatting>
  <conditionalFormatting sqref="F29:F32">
    <cfRule type="expression" dxfId="3349" priority="15">
      <formula>F29&gt;0</formula>
    </cfRule>
    <cfRule type="expression" dxfId="3348" priority="16">
      <formula>F29&lt;0</formula>
    </cfRule>
  </conditionalFormatting>
  <conditionalFormatting sqref="H29:H32">
    <cfRule type="expression" dxfId="3347" priority="13">
      <formula>H29&gt;0</formula>
    </cfRule>
    <cfRule type="expression" dxfId="3346" priority="14">
      <formula>H29&lt;0</formula>
    </cfRule>
  </conditionalFormatting>
  <conditionalFormatting sqref="F25:F28">
    <cfRule type="expression" dxfId="3345" priority="11">
      <formula>F25&gt;0</formula>
    </cfRule>
    <cfRule type="expression" dxfId="3344" priority="12">
      <formula>F25&lt;0</formula>
    </cfRule>
  </conditionalFormatting>
  <conditionalFormatting sqref="H25:H28">
    <cfRule type="expression" dxfId="3343" priority="9">
      <formula>H25&gt;0</formula>
    </cfRule>
    <cfRule type="expression" dxfId="3342" priority="10">
      <formula>H25&lt;0</formula>
    </cfRule>
  </conditionalFormatting>
  <conditionalFormatting sqref="F37">
    <cfRule type="expression" dxfId="3341" priority="7">
      <formula>F37&gt;0</formula>
    </cfRule>
    <cfRule type="expression" dxfId="3340" priority="8">
      <formula>F37&lt;0</formula>
    </cfRule>
  </conditionalFormatting>
  <conditionalFormatting sqref="H37">
    <cfRule type="expression" dxfId="3339" priority="5">
      <formula>H37&gt;0</formula>
    </cfRule>
    <cfRule type="expression" dxfId="3338" priority="6">
      <formula>H37&lt;0</formula>
    </cfRule>
  </conditionalFormatting>
  <conditionalFormatting sqref="J49">
    <cfRule type="expression" dxfId="3337" priority="3">
      <formula>J49&gt;0</formula>
    </cfRule>
    <cfRule type="expression" dxfId="3336" priority="4">
      <formula>J49&lt;0</formula>
    </cfRule>
  </conditionalFormatting>
  <conditionalFormatting sqref="J38:J48">
    <cfRule type="expression" dxfId="3335" priority="1">
      <formula>J38&gt;0</formula>
    </cfRule>
    <cfRule type="expression" dxfId="3334"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83.591969696969713</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70.319999999999993</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4641.12</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5517.0700000000006</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-875.94999999999982</v>
      </c>
      <c r="R7">
        <v>66</v>
      </c>
    </row>
    <row r="8" spans="1:21" x14ac:dyDescent="0.25">
      <c r="B8" s="402"/>
      <c r="C8" s="4"/>
      <c r="D8" s="3"/>
      <c r="E8" s="3"/>
      <c r="F8" s="3"/>
      <c r="G8" s="402"/>
      <c r="H8" s="159"/>
      <c r="I8" s="3"/>
      <c r="J8" s="3"/>
      <c r="K8" s="3"/>
      <c r="L8" s="4"/>
      <c r="M8" s="4"/>
      <c r="O8" s="11" t="s">
        <v>179</v>
      </c>
      <c r="P8" s="33"/>
      <c r="Q8" s="2">
        <f>K18+M18-F18+Q2*Q4</f>
        <v>-875.94999999999982</v>
      </c>
      <c r="T8" s="1"/>
      <c r="U8" s="736"/>
    </row>
    <row r="9" spans="1:21" x14ac:dyDescent="0.25">
      <c r="B9" s="402"/>
      <c r="C9" s="4"/>
      <c r="D9" s="3"/>
      <c r="E9" s="3"/>
      <c r="F9" s="3"/>
      <c r="G9" s="402"/>
      <c r="H9" s="159"/>
      <c r="I9" s="3"/>
      <c r="J9" s="3"/>
      <c r="K9" s="3"/>
      <c r="L9" s="4"/>
      <c r="M9" s="4"/>
      <c r="O9" s="11" t="s">
        <v>204</v>
      </c>
      <c r="Q9" s="132">
        <f>IF(Q2=0, 0, Q8/Q6)</f>
        <v>-0.15877086932012821</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77.352000000000004</v>
      </c>
    </row>
    <row r="20" spans="1:20" x14ac:dyDescent="0.25">
      <c r="O20" s="79">
        <v>1.0900000000000001</v>
      </c>
      <c r="P20" s="79">
        <f t="shared" ref="P20:P39" si="1">O20*$Q$4</f>
        <v>76.648799999999994</v>
      </c>
    </row>
    <row r="21" spans="1:20" x14ac:dyDescent="0.25">
      <c r="O21" s="79">
        <v>1.08</v>
      </c>
      <c r="P21" s="79">
        <f t="shared" si="1"/>
        <v>75.945599999999999</v>
      </c>
      <c r="T21" s="1"/>
    </row>
    <row r="22" spans="1:20" x14ac:dyDescent="0.25">
      <c r="O22" s="79">
        <v>1.07</v>
      </c>
      <c r="P22" s="79">
        <f t="shared" si="1"/>
        <v>75.242400000000004</v>
      </c>
    </row>
    <row r="23" spans="1:20" x14ac:dyDescent="0.25">
      <c r="O23" s="79">
        <v>1.06</v>
      </c>
      <c r="P23" s="79">
        <f t="shared" si="1"/>
        <v>74.539199999999994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73.835999999999999</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73.132799999999989</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72.429599999999994</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71.726399999999998</v>
      </c>
      <c r="T27" s="65"/>
    </row>
    <row r="28" spans="1:20" x14ac:dyDescent="0.25">
      <c r="B28" s="162">
        <v>43679</v>
      </c>
      <c r="C28" s="7">
        <v>100</v>
      </c>
      <c r="D28" s="43">
        <v>79.746200000000002</v>
      </c>
      <c r="E28" s="39">
        <v>69.05</v>
      </c>
      <c r="F28" s="39">
        <f t="shared" ref="F28:F30" si="11">C28*(E28-D28)</f>
        <v>-1069.6200000000003</v>
      </c>
      <c r="G28" s="39">
        <f t="shared" ref="G28:G30" si="12">D28*C28</f>
        <v>7974.62</v>
      </c>
      <c r="H28" s="177">
        <f t="shared" ref="H28:H30" si="13">(E28-D28)/D28</f>
        <v>-0.13412802114708919</v>
      </c>
      <c r="I28" s="39"/>
      <c r="J28" s="39"/>
      <c r="K28" s="39"/>
      <c r="L28" s="39"/>
      <c r="O28" s="79">
        <v>1.01</v>
      </c>
      <c r="P28" s="79">
        <f t="shared" si="1"/>
        <v>71.023199999999989</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70.319999999999993</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69.616799999999998</v>
      </c>
      <c r="T30" s="154"/>
    </row>
    <row r="31" spans="1:20" x14ac:dyDescent="0.25">
      <c r="B31" s="162"/>
      <c r="C31" s="10"/>
      <c r="D31" s="39"/>
      <c r="E31" s="39"/>
      <c r="F31" s="39"/>
      <c r="G31" s="39"/>
      <c r="H31" s="177"/>
      <c r="I31" s="39"/>
      <c r="J31" s="39"/>
      <c r="K31" s="39"/>
      <c r="L31" s="39"/>
      <c r="O31" s="79">
        <v>0.98</v>
      </c>
      <c r="P31" s="79">
        <f t="shared" si="1"/>
        <v>68.913599999999988</v>
      </c>
    </row>
    <row r="32" spans="1:20" x14ac:dyDescent="0.25">
      <c r="B32" s="162"/>
      <c r="C32" s="10"/>
      <c r="D32" s="39"/>
      <c r="E32" s="39"/>
      <c r="F32" s="39"/>
      <c r="G32" s="39"/>
      <c r="H32" s="177"/>
      <c r="I32" s="39"/>
      <c r="J32" s="39"/>
      <c r="K32" s="39"/>
      <c r="L32" s="39"/>
      <c r="O32" s="79">
        <v>0.97</v>
      </c>
      <c r="P32" s="79">
        <f t="shared" si="1"/>
        <v>68.210399999999993</v>
      </c>
    </row>
    <row r="33" spans="1:17" x14ac:dyDescent="0.25">
      <c r="B33" s="162"/>
      <c r="C33" s="10"/>
      <c r="D33" s="39"/>
      <c r="E33" s="39"/>
      <c r="F33" s="39"/>
      <c r="G33" s="39"/>
      <c r="H33" s="177"/>
      <c r="I33" s="39"/>
      <c r="J33" s="39"/>
      <c r="K33" s="39"/>
      <c r="L33" s="39"/>
      <c r="O33" s="79">
        <v>0.96</v>
      </c>
      <c r="P33" s="79">
        <f t="shared" si="1"/>
        <v>67.507199999999997</v>
      </c>
    </row>
    <row r="34" spans="1:17" x14ac:dyDescent="0.25">
      <c r="B34" s="162"/>
      <c r="C34" s="10"/>
      <c r="D34" s="39"/>
      <c r="E34" s="39"/>
      <c r="F34" s="39"/>
      <c r="G34" s="39"/>
      <c r="H34" s="177"/>
      <c r="I34" s="39"/>
      <c r="J34" s="39"/>
      <c r="K34" s="39"/>
      <c r="L34" s="39"/>
      <c r="O34" s="79">
        <v>0.95</v>
      </c>
      <c r="P34" s="79">
        <f t="shared" si="1"/>
        <v>66.803999999999988</v>
      </c>
    </row>
    <row r="35" spans="1:17" x14ac:dyDescent="0.25">
      <c r="B35" s="162"/>
      <c r="C35" s="10"/>
      <c r="D35" s="39"/>
      <c r="E35" s="39"/>
      <c r="F35" s="39"/>
      <c r="G35" s="39"/>
      <c r="H35" s="177"/>
      <c r="I35" s="39"/>
      <c r="J35" s="39"/>
      <c r="K35" s="39"/>
      <c r="L35" s="39"/>
      <c r="O35" s="79">
        <v>0.94</v>
      </c>
      <c r="P35" s="79">
        <f t="shared" si="1"/>
        <v>66.100799999999992</v>
      </c>
    </row>
    <row r="36" spans="1:17" x14ac:dyDescent="0.25">
      <c r="B36" s="162"/>
      <c r="C36" s="10"/>
      <c r="D36" s="39"/>
      <c r="E36" s="39"/>
      <c r="F36" s="39"/>
      <c r="G36" s="39"/>
      <c r="H36" s="177"/>
      <c r="I36" s="39"/>
      <c r="J36" s="39"/>
      <c r="K36" s="39"/>
      <c r="L36" s="39"/>
      <c r="O36" s="79">
        <v>0.93</v>
      </c>
      <c r="P36" s="79">
        <f t="shared" si="1"/>
        <v>65.397599999999997</v>
      </c>
    </row>
    <row r="37" spans="1:17" x14ac:dyDescent="0.25">
      <c r="B37" s="162"/>
      <c r="C37" s="10"/>
      <c r="D37" s="39"/>
      <c r="E37" s="39"/>
      <c r="F37" s="39"/>
      <c r="G37" s="39"/>
      <c r="H37" s="177"/>
      <c r="I37" s="39"/>
      <c r="J37" s="39"/>
      <c r="K37" s="39"/>
      <c r="L37" s="39"/>
      <c r="O37" s="79">
        <v>0.92</v>
      </c>
      <c r="P37" s="79">
        <f t="shared" si="1"/>
        <v>64.694400000000002</v>
      </c>
    </row>
    <row r="38" spans="1:17" x14ac:dyDescent="0.25">
      <c r="B38" s="162"/>
      <c r="C38" s="10"/>
      <c r="D38" s="39"/>
      <c r="E38" s="39"/>
      <c r="F38" s="39"/>
      <c r="G38" s="39"/>
      <c r="H38" s="177"/>
      <c r="I38" s="39"/>
      <c r="J38" s="39"/>
      <c r="K38" s="39"/>
      <c r="L38" s="39"/>
      <c r="O38" s="79">
        <v>0.91</v>
      </c>
      <c r="P38" s="79">
        <f t="shared" si="1"/>
        <v>63.991199999999999</v>
      </c>
    </row>
    <row r="39" spans="1:17" x14ac:dyDescent="0.25">
      <c r="B39" s="162"/>
      <c r="C39" s="10"/>
      <c r="D39" s="39"/>
      <c r="E39" s="39"/>
      <c r="F39" s="39"/>
      <c r="G39" s="39"/>
      <c r="H39" s="177"/>
      <c r="I39" s="39"/>
      <c r="J39" s="39"/>
      <c r="K39" s="39"/>
      <c r="L39" s="39"/>
      <c r="O39" s="79">
        <v>0.9</v>
      </c>
      <c r="P39" s="79">
        <f t="shared" si="1"/>
        <v>63.287999999999997</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33" priority="37">
      <formula>F7&gt;0</formula>
    </cfRule>
    <cfRule type="expression" dxfId="3332" priority="38">
      <formula>F7&lt;0</formula>
    </cfRule>
  </conditionalFormatting>
  <conditionalFormatting sqref="Q8">
    <cfRule type="expression" dxfId="3331" priority="35">
      <formula>Q8&gt;0</formula>
    </cfRule>
    <cfRule type="expression" dxfId="3330" priority="36">
      <formula>Q8&lt;0</formula>
    </cfRule>
  </conditionalFormatting>
  <conditionalFormatting sqref="F46:F51">
    <cfRule type="expression" dxfId="3329" priority="33">
      <formula>F46&gt;0</formula>
    </cfRule>
    <cfRule type="expression" dxfId="3328" priority="34">
      <formula>F46&lt;0</formula>
    </cfRule>
  </conditionalFormatting>
  <conditionalFormatting sqref="H46:H51">
    <cfRule type="expression" dxfId="3327" priority="31">
      <formula>H46&gt;0</formula>
    </cfRule>
    <cfRule type="expression" dxfId="3326" priority="32">
      <formula>H46&lt;0</formula>
    </cfRule>
  </conditionalFormatting>
  <conditionalFormatting sqref="Q10">
    <cfRule type="expression" dxfId="3325" priority="29">
      <formula>Q10&gt;0</formula>
    </cfRule>
    <cfRule type="expression" dxfId="3324" priority="30">
      <formula>Q10&lt;0</formula>
    </cfRule>
  </conditionalFormatting>
  <conditionalFormatting sqref="K25:K26">
    <cfRule type="expression" dxfId="3323" priority="25">
      <formula>K25&gt;0</formula>
    </cfRule>
    <cfRule type="expression" dxfId="3322" priority="26">
      <formula>K25&lt;0</formula>
    </cfRule>
  </conditionalFormatting>
  <conditionalFormatting sqref="F77:F98">
    <cfRule type="expression" dxfId="3321" priority="21">
      <formula>F77&gt;0</formula>
    </cfRule>
    <cfRule type="expression" dxfId="3320" priority="22">
      <formula>F77&lt;0</formula>
    </cfRule>
  </conditionalFormatting>
  <conditionalFormatting sqref="H77:H98">
    <cfRule type="expression" dxfId="3319" priority="19">
      <formula>H77&gt;0</formula>
    </cfRule>
    <cfRule type="expression" dxfId="3318" priority="20">
      <formula>H77&lt;0</formula>
    </cfRule>
  </conditionalFormatting>
  <conditionalFormatting sqref="J77:J90">
    <cfRule type="expression" dxfId="3317" priority="17">
      <formula>J77&gt;0</formula>
    </cfRule>
    <cfRule type="expression" dxfId="3316" priority="18">
      <formula>J77&lt;0</formula>
    </cfRule>
  </conditionalFormatting>
  <conditionalFormatting sqref="K77:K90">
    <cfRule type="expression" dxfId="3315" priority="15">
      <formula>K77&gt;0</formula>
    </cfRule>
    <cfRule type="expression" dxfId="3314" priority="16">
      <formula>K77&lt;0</formula>
    </cfRule>
  </conditionalFormatting>
  <conditionalFormatting sqref="L77:L90">
    <cfRule type="expression" dxfId="3313" priority="13">
      <formula>L77&gt;0</formula>
    </cfRule>
    <cfRule type="expression" dxfId="3312" priority="14">
      <formula>L77&lt;0</formula>
    </cfRule>
  </conditionalFormatting>
  <conditionalFormatting sqref="J42">
    <cfRule type="expression" dxfId="3311" priority="7">
      <formula>J42&gt;0</formula>
    </cfRule>
    <cfRule type="expression" dxfId="3310" priority="8">
      <formula>J42&lt;0</formula>
    </cfRule>
  </conditionalFormatting>
  <conditionalFormatting sqref="F43:F45">
    <cfRule type="expression" dxfId="3309" priority="5">
      <formula>F43&gt;0</formula>
    </cfRule>
    <cfRule type="expression" dxfId="3308" priority="6">
      <formula>F43&lt;0</formula>
    </cfRule>
  </conditionalFormatting>
  <conditionalFormatting sqref="H43:H45">
    <cfRule type="expression" dxfId="3307" priority="3">
      <formula>H43&gt;0</formula>
    </cfRule>
    <cfRule type="expression" dxfId="3306" priority="4">
      <formula>H43&lt;0</formula>
    </cfRule>
  </conditionalFormatting>
  <conditionalFormatting sqref="F26:F28 H26:H28">
    <cfRule type="expression" dxfId="3305" priority="1">
      <formula>F26&gt;0</formula>
    </cfRule>
    <cfRule type="expression" dxfId="3304"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80.13</v>
      </c>
      <c r="T3" s="1"/>
    </row>
    <row r="4" spans="1:21" x14ac:dyDescent="0.25">
      <c r="B4" s="70"/>
      <c r="C4" s="4"/>
      <c r="D4" s="3"/>
      <c r="E4" s="3"/>
      <c r="F4" s="3"/>
      <c r="G4" s="363">
        <v>43563</v>
      </c>
      <c r="H4" s="78">
        <v>50</v>
      </c>
      <c r="I4" s="43">
        <v>100</v>
      </c>
      <c r="J4" s="43">
        <v>7.0000000000000007E-2</v>
      </c>
      <c r="K4" s="43">
        <f>H4*I4-J4</f>
        <v>4999.93</v>
      </c>
      <c r="L4" s="4"/>
      <c r="M4" s="4"/>
      <c r="O4" s="11" t="s">
        <v>66</v>
      </c>
      <c r="Q4" s="53">
        <v>80.13</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1.0982153999750405E-2</v>
      </c>
      <c r="R11">
        <f>0.88/4</f>
        <v>0.22</v>
      </c>
    </row>
    <row r="12" spans="1:21" x14ac:dyDescent="0.25">
      <c r="H12" s="68"/>
      <c r="O12" s="11" t="s">
        <v>921</v>
      </c>
      <c r="Q12" s="1" t="s">
        <v>1350</v>
      </c>
    </row>
    <row r="13" spans="1:21" x14ac:dyDescent="0.25">
      <c r="H13" s="68"/>
      <c r="O13" s="11" t="s">
        <v>947</v>
      </c>
      <c r="Q13" s="2">
        <f>Q4/4.4</f>
        <v>18.211363636363632</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88.143000000000001</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87.341700000000003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86.540400000000005</v>
      </c>
    </row>
    <row r="20" spans="1:16" x14ac:dyDescent="0.25">
      <c r="O20" s="79">
        <v>1.07</v>
      </c>
      <c r="P20" s="79">
        <f t="shared" si="0"/>
        <v>85.739099999999993</v>
      </c>
    </row>
    <row r="21" spans="1:16" x14ac:dyDescent="0.25">
      <c r="O21" s="79">
        <v>1.06</v>
      </c>
      <c r="P21" s="79">
        <f t="shared" si="0"/>
        <v>84.937799999999996</v>
      </c>
    </row>
    <row r="22" spans="1:16" x14ac:dyDescent="0.25">
      <c r="O22" s="79">
        <v>1.05</v>
      </c>
      <c r="P22" s="79">
        <f t="shared" si="0"/>
        <v>84.136499999999998</v>
      </c>
    </row>
    <row r="23" spans="1:16" x14ac:dyDescent="0.25">
      <c r="O23" s="79">
        <v>1.04</v>
      </c>
      <c r="P23" s="79">
        <f t="shared" si="0"/>
        <v>83.3352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82.533900000000003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81.732599999999991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80.931299999999993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80.13</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79.328699999999998</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78.5274</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77.726099999999988</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76.924799999999991</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76.123499999999993</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75.322199999999995</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74.520899999999997</v>
      </c>
    </row>
    <row r="35" spans="2:17" x14ac:dyDescent="0.25">
      <c r="B35" s="162"/>
      <c r="C35" s="10"/>
      <c r="D35" s="39"/>
      <c r="E35" s="39"/>
      <c r="F35" s="39"/>
      <c r="G35" s="39"/>
      <c r="H35" s="177"/>
      <c r="I35" s="39"/>
      <c r="J35" s="39"/>
      <c r="K35" s="39"/>
      <c r="L35" s="39"/>
      <c r="O35" s="79">
        <v>0.92</v>
      </c>
      <c r="P35" s="79">
        <f t="shared" si="0"/>
        <v>73.7196</v>
      </c>
    </row>
    <row r="36" spans="2:17" x14ac:dyDescent="0.25">
      <c r="B36" s="162"/>
      <c r="C36" s="10"/>
      <c r="D36" s="39"/>
      <c r="E36" s="39"/>
      <c r="F36" s="39"/>
      <c r="G36" s="39"/>
      <c r="H36" s="177"/>
      <c r="I36" s="39"/>
      <c r="J36" s="39"/>
      <c r="K36" s="39"/>
      <c r="L36" s="39"/>
      <c r="O36" s="79">
        <v>0.91</v>
      </c>
      <c r="P36" s="79">
        <f t="shared" si="0"/>
        <v>72.918300000000002</v>
      </c>
    </row>
    <row r="37" spans="2:17" x14ac:dyDescent="0.25">
      <c r="B37" s="162"/>
      <c r="C37" s="10"/>
      <c r="D37" s="39"/>
      <c r="E37" s="39"/>
      <c r="F37" s="39"/>
      <c r="G37" s="39"/>
      <c r="H37" s="177"/>
      <c r="I37" s="39"/>
      <c r="J37" s="39"/>
      <c r="K37" s="39"/>
      <c r="L37" s="39"/>
      <c r="O37" s="79">
        <v>0.9</v>
      </c>
      <c r="P37" s="79">
        <f t="shared" si="0"/>
        <v>72.117000000000004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03" priority="43">
      <formula>F54&gt;0</formula>
    </cfRule>
    <cfRule type="expression" dxfId="3302" priority="44">
      <formula>F54&lt;0</formula>
    </cfRule>
  </conditionalFormatting>
  <conditionalFormatting sqref="Q7">
    <cfRule type="expression" dxfId="3301" priority="41">
      <formula>Q7&gt;0</formula>
    </cfRule>
    <cfRule type="expression" dxfId="3300" priority="42">
      <formula>Q7&lt;0</formula>
    </cfRule>
  </conditionalFormatting>
  <conditionalFormatting sqref="Q8">
    <cfRule type="expression" dxfId="3299" priority="39">
      <formula>Q8&gt;0</formula>
    </cfRule>
    <cfRule type="expression" dxfId="3298" priority="40">
      <formula>Q8&lt;0</formula>
    </cfRule>
  </conditionalFormatting>
  <conditionalFormatting sqref="F33:F36 F38:F53">
    <cfRule type="expression" dxfId="3297" priority="37">
      <formula>F33&gt;0</formula>
    </cfRule>
    <cfRule type="expression" dxfId="3296" priority="38">
      <formula>F33&lt;0</formula>
    </cfRule>
  </conditionalFormatting>
  <conditionalFormatting sqref="H33:H36 H38:H53">
    <cfRule type="expression" dxfId="3295" priority="35">
      <formula>H33&gt;0</formula>
    </cfRule>
    <cfRule type="expression" dxfId="3294" priority="36">
      <formula>H33&lt;0</formula>
    </cfRule>
  </conditionalFormatting>
  <conditionalFormatting sqref="Q10">
    <cfRule type="expression" dxfId="3293" priority="33">
      <formula>Q10&gt;0</formula>
    </cfRule>
    <cfRule type="expression" dxfId="3292" priority="34">
      <formula>Q10&lt;0</formula>
    </cfRule>
  </conditionalFormatting>
  <conditionalFormatting sqref="J25:J37">
    <cfRule type="expression" dxfId="3291" priority="31">
      <formula>J25&gt;0</formula>
    </cfRule>
    <cfRule type="expression" dxfId="3290" priority="32">
      <formula>J25&lt;0</formula>
    </cfRule>
  </conditionalFormatting>
  <conditionalFormatting sqref="K25:K38">
    <cfRule type="expression" dxfId="3289" priority="29">
      <formula>K25&gt;0</formula>
    </cfRule>
    <cfRule type="expression" dxfId="3288" priority="30">
      <formula>K25&lt;0</formula>
    </cfRule>
  </conditionalFormatting>
  <conditionalFormatting sqref="L25">
    <cfRule type="expression" dxfId="3287" priority="27">
      <formula>L25&gt;0</formula>
    </cfRule>
    <cfRule type="expression" dxfId="3286" priority="28">
      <formula>L25&lt;0</formula>
    </cfRule>
  </conditionalFormatting>
  <conditionalFormatting sqref="F89:F110">
    <cfRule type="expression" dxfId="3285" priority="25">
      <formula>F89&gt;0</formula>
    </cfRule>
    <cfRule type="expression" dxfId="3284" priority="26">
      <formula>F89&lt;0</formula>
    </cfRule>
  </conditionalFormatting>
  <conditionalFormatting sqref="H89:H110">
    <cfRule type="expression" dxfId="3283" priority="23">
      <formula>H89&gt;0</formula>
    </cfRule>
    <cfRule type="expression" dxfId="3282" priority="24">
      <formula>H89&lt;0</formula>
    </cfRule>
  </conditionalFormatting>
  <conditionalFormatting sqref="J89:J102">
    <cfRule type="expression" dxfId="3281" priority="21">
      <formula>J89&gt;0</formula>
    </cfRule>
    <cfRule type="expression" dxfId="3280" priority="22">
      <formula>J89&lt;0</formula>
    </cfRule>
  </conditionalFormatting>
  <conditionalFormatting sqref="K89:K102">
    <cfRule type="expression" dxfId="3279" priority="19">
      <formula>K89&gt;0</formula>
    </cfRule>
    <cfRule type="expression" dxfId="3278" priority="20">
      <formula>K89&lt;0</formula>
    </cfRule>
  </conditionalFormatting>
  <conditionalFormatting sqref="L89:L102">
    <cfRule type="expression" dxfId="3277" priority="17">
      <formula>L89&gt;0</formula>
    </cfRule>
    <cfRule type="expression" dxfId="3276" priority="18">
      <formula>L89&lt;0</formula>
    </cfRule>
  </conditionalFormatting>
  <conditionalFormatting sqref="F29:F32">
    <cfRule type="expression" dxfId="3275" priority="15">
      <formula>F29&gt;0</formula>
    </cfRule>
    <cfRule type="expression" dxfId="3274" priority="16">
      <formula>F29&lt;0</formula>
    </cfRule>
  </conditionalFormatting>
  <conditionalFormatting sqref="H29:H32">
    <cfRule type="expression" dxfId="3273" priority="13">
      <formula>H29&gt;0</formula>
    </cfRule>
    <cfRule type="expression" dxfId="3272" priority="14">
      <formula>H29&lt;0</formula>
    </cfRule>
  </conditionalFormatting>
  <conditionalFormatting sqref="F25:F28">
    <cfRule type="expression" dxfId="3271" priority="11">
      <formula>F25&gt;0</formula>
    </cfRule>
    <cfRule type="expression" dxfId="3270" priority="12">
      <formula>F25&lt;0</formula>
    </cfRule>
  </conditionalFormatting>
  <conditionalFormatting sqref="H25:H28">
    <cfRule type="expression" dxfId="3269" priority="9">
      <formula>H25&gt;0</formula>
    </cfRule>
    <cfRule type="expression" dxfId="3268" priority="10">
      <formula>H25&lt;0</formula>
    </cfRule>
  </conditionalFormatting>
  <conditionalFormatting sqref="F37">
    <cfRule type="expression" dxfId="3267" priority="7">
      <formula>F37&gt;0</formula>
    </cfRule>
    <cfRule type="expression" dxfId="3266" priority="8">
      <formula>F37&lt;0</formula>
    </cfRule>
  </conditionalFormatting>
  <conditionalFormatting sqref="H37">
    <cfRule type="expression" dxfId="3265" priority="5">
      <formula>H37&gt;0</formula>
    </cfRule>
    <cfRule type="expression" dxfId="3264" priority="6">
      <formula>H37&lt;0</formula>
    </cfRule>
  </conditionalFormatting>
  <conditionalFormatting sqref="J49">
    <cfRule type="expression" dxfId="3263" priority="3">
      <formula>J49&gt;0</formula>
    </cfRule>
    <cfRule type="expression" dxfId="3262" priority="4">
      <formula>J49&lt;0</formula>
    </cfRule>
  </conditionalFormatting>
  <conditionalFormatting sqref="J38:J48">
    <cfRule type="expression" dxfId="3261" priority="1">
      <formula>J38&gt;0</formula>
    </cfRule>
    <cfRule type="expression" dxfId="3260"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32.270000000000003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32.270000000000003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35.497000000000007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35.174300000000009</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34.851600000000005</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34.528900000000007</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34.206200000000003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33.883500000000005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33.560800000000008</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33.238100000000003</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32.915400000000005</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32.592700000000001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32.270000000000003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31.947300000000002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31.624600000000001</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31.301900000000003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30.979200000000002</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30.656500000000001</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30.3338</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30.011100000000006</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29.688400000000005</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29.365700000000004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29.043000000000003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59" priority="11">
      <formula>F33&gt;0</formula>
    </cfRule>
    <cfRule type="expression" dxfId="3258" priority="12">
      <formula>F33&lt;0</formula>
    </cfRule>
  </conditionalFormatting>
  <conditionalFormatting sqref="Q7">
    <cfRule type="expression" dxfId="3257" priority="9">
      <formula>Q7&gt;0</formula>
    </cfRule>
    <cfRule type="expression" dxfId="3256" priority="10">
      <formula>Q7&lt;0</formula>
    </cfRule>
  </conditionalFormatting>
  <conditionalFormatting sqref="Q8">
    <cfRule type="expression" dxfId="3255" priority="7">
      <formula>Q8&gt;0</formula>
    </cfRule>
    <cfRule type="expression" dxfId="3254" priority="8">
      <formula>Q8&lt;0</formula>
    </cfRule>
  </conditionalFormatting>
  <conditionalFormatting sqref="F25:F32">
    <cfRule type="expression" dxfId="3253" priority="5">
      <formula>F25&gt;0</formula>
    </cfRule>
    <cfRule type="expression" dxfId="3252" priority="6">
      <formula>F25&lt;0</formula>
    </cfRule>
  </conditionalFormatting>
  <conditionalFormatting sqref="H25:H32">
    <cfRule type="expression" dxfId="3251" priority="3">
      <formula>H25&gt;0</formula>
    </cfRule>
    <cfRule type="expression" dxfId="3250" priority="4">
      <formula>H25&lt;0</formula>
    </cfRule>
  </conditionalFormatting>
  <conditionalFormatting sqref="Q10">
    <cfRule type="expression" dxfId="3249" priority="1">
      <formula>Q10&gt;0</formula>
    </cfRule>
    <cfRule type="expression" dxfId="3248"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145.66999999999999</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145.66999999999999</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160.23699999999999</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158.78030000000001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157.3236</v>
      </c>
    </row>
    <row r="20" spans="1:16" x14ac:dyDescent="0.25">
      <c r="O20" s="79">
        <v>1.07</v>
      </c>
      <c r="P20" s="79">
        <f t="shared" si="0"/>
        <v>155.86689999999999</v>
      </c>
    </row>
    <row r="21" spans="1:16" x14ac:dyDescent="0.25">
      <c r="O21" s="79">
        <v>1.06</v>
      </c>
      <c r="P21" s="79">
        <f t="shared" si="0"/>
        <v>154.4102</v>
      </c>
    </row>
    <row r="22" spans="1:16" x14ac:dyDescent="0.25">
      <c r="O22" s="79">
        <v>1.05</v>
      </c>
      <c r="P22" s="79">
        <f t="shared" si="0"/>
        <v>152.95349999999999</v>
      </c>
    </row>
    <row r="23" spans="1:16" x14ac:dyDescent="0.25">
      <c r="O23" s="79">
        <v>1.04</v>
      </c>
      <c r="P23" s="79">
        <f t="shared" si="0"/>
        <v>151.49679999999998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150.0401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148.58339999999998</v>
      </c>
    </row>
    <row r="26" spans="1:16" x14ac:dyDescent="0.25">
      <c r="B26" s="162">
        <v>43427</v>
      </c>
      <c r="C26" s="10">
        <v>0</v>
      </c>
      <c r="D26" s="39">
        <v>219</v>
      </c>
      <c r="E26" s="39">
        <v>225.6</v>
      </c>
      <c r="F26" s="39"/>
      <c r="G26" s="39"/>
      <c r="H26" s="177"/>
      <c r="I26" s="39"/>
      <c r="J26" s="39">
        <v>164.93</v>
      </c>
      <c r="K26" s="39"/>
      <c r="L26" s="39"/>
      <c r="O26" s="79">
        <v>1.01</v>
      </c>
      <c r="P26" s="79">
        <f t="shared" si="0"/>
        <v>147.1267</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145.66999999999999</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144.21329999999998</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142.75659999999999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141.29989999999998</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139.8432</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138.38649999999998</v>
      </c>
    </row>
    <row r="33" spans="2:17" x14ac:dyDescent="0.25">
      <c r="B33" s="162"/>
      <c r="C33" s="10"/>
      <c r="D33" s="39"/>
      <c r="E33" s="39"/>
      <c r="F33" s="39"/>
      <c r="G33" s="39"/>
      <c r="H33" s="177"/>
      <c r="I33" s="39"/>
      <c r="J33" s="39"/>
      <c r="K33" s="39"/>
      <c r="L33" s="39"/>
      <c r="O33" s="79">
        <v>0.94</v>
      </c>
      <c r="P33" s="79">
        <f t="shared" si="0"/>
        <v>136.92979999999997</v>
      </c>
    </row>
    <row r="34" spans="2:17" x14ac:dyDescent="0.25">
      <c r="B34" s="162"/>
      <c r="C34" s="10"/>
      <c r="D34" s="39"/>
      <c r="E34" s="39"/>
      <c r="F34" s="39"/>
      <c r="G34" s="39"/>
      <c r="H34" s="177"/>
      <c r="I34" s="39"/>
      <c r="J34" s="39"/>
      <c r="K34" s="39"/>
      <c r="L34" s="39"/>
      <c r="O34" s="79">
        <v>0.93</v>
      </c>
      <c r="P34" s="79">
        <f t="shared" si="0"/>
        <v>135.47309999999999</v>
      </c>
    </row>
    <row r="35" spans="2:17" x14ac:dyDescent="0.25">
      <c r="B35" s="162"/>
      <c r="C35" s="10"/>
      <c r="D35" s="39"/>
      <c r="E35" s="39"/>
      <c r="F35" s="39"/>
      <c r="G35" s="39"/>
      <c r="H35" s="177"/>
      <c r="I35" s="39"/>
      <c r="J35" s="39"/>
      <c r="K35" s="39"/>
      <c r="L35" s="39"/>
      <c r="O35" s="79">
        <v>0.92</v>
      </c>
      <c r="P35" s="79">
        <f t="shared" si="0"/>
        <v>134.0164</v>
      </c>
    </row>
    <row r="36" spans="2:17" x14ac:dyDescent="0.25">
      <c r="B36" s="162"/>
      <c r="C36" s="10"/>
      <c r="D36" s="39"/>
      <c r="E36" s="39"/>
      <c r="F36" s="39"/>
      <c r="G36" s="39"/>
      <c r="H36" s="177"/>
      <c r="I36" s="39"/>
      <c r="J36" s="39"/>
      <c r="K36" s="39"/>
      <c r="L36" s="39"/>
      <c r="O36" s="79">
        <v>0.91</v>
      </c>
      <c r="P36" s="79">
        <f t="shared" si="0"/>
        <v>132.55969999999999</v>
      </c>
    </row>
    <row r="37" spans="2:17" x14ac:dyDescent="0.25">
      <c r="B37" s="162"/>
      <c r="C37" s="10"/>
      <c r="D37" s="39"/>
      <c r="E37" s="39"/>
      <c r="F37" s="39"/>
      <c r="G37" s="39"/>
      <c r="H37" s="177"/>
      <c r="I37" s="39"/>
      <c r="J37" s="39"/>
      <c r="K37" s="39"/>
      <c r="L37" s="39"/>
      <c r="O37" s="79">
        <v>0.9</v>
      </c>
      <c r="P37" s="79">
        <f t="shared" si="0"/>
        <v>131.10299999999998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47" priority="39">
      <formula>F47&gt;0</formula>
    </cfRule>
    <cfRule type="expression" dxfId="3246" priority="40">
      <formula>F47&lt;0</formula>
    </cfRule>
  </conditionalFormatting>
  <conditionalFormatting sqref="Q7">
    <cfRule type="expression" dxfId="3245" priority="37">
      <formula>Q7&gt;0</formula>
    </cfRule>
    <cfRule type="expression" dxfId="3244" priority="38">
      <formula>Q7&lt;0</formula>
    </cfRule>
  </conditionalFormatting>
  <conditionalFormatting sqref="Q8">
    <cfRule type="expression" dxfId="3243" priority="35">
      <formula>Q8&gt;0</formula>
    </cfRule>
    <cfRule type="expression" dxfId="3242" priority="36">
      <formula>Q8&lt;0</formula>
    </cfRule>
  </conditionalFormatting>
  <conditionalFormatting sqref="F30:F46">
    <cfRule type="expression" dxfId="3241" priority="33">
      <formula>F30&gt;0</formula>
    </cfRule>
    <cfRule type="expression" dxfId="3240" priority="34">
      <formula>F30&lt;0</formula>
    </cfRule>
  </conditionalFormatting>
  <conditionalFormatting sqref="H30:H46">
    <cfRule type="expression" dxfId="3239" priority="31">
      <formula>H30&gt;0</formula>
    </cfRule>
    <cfRule type="expression" dxfId="3238" priority="32">
      <formula>H30&lt;0</formula>
    </cfRule>
  </conditionalFormatting>
  <conditionalFormatting sqref="Q10">
    <cfRule type="expression" dxfId="3237" priority="29">
      <formula>Q10&gt;0</formula>
    </cfRule>
    <cfRule type="expression" dxfId="3236" priority="30">
      <formula>Q10&lt;0</formula>
    </cfRule>
  </conditionalFormatting>
  <conditionalFormatting sqref="J25:J38">
    <cfRule type="expression" dxfId="3235" priority="27">
      <formula>J25&gt;0</formula>
    </cfRule>
    <cfRule type="expression" dxfId="3234" priority="28">
      <formula>J25&lt;0</formula>
    </cfRule>
  </conditionalFormatting>
  <conditionalFormatting sqref="K25:K38">
    <cfRule type="expression" dxfId="3233" priority="25">
      <formula>K25&gt;0</formula>
    </cfRule>
    <cfRule type="expression" dxfId="3232" priority="26">
      <formula>K25&lt;0</formula>
    </cfRule>
  </conditionalFormatting>
  <conditionalFormatting sqref="L25 L38">
    <cfRule type="expression" dxfId="3231" priority="23">
      <formula>L25&gt;0</formula>
    </cfRule>
    <cfRule type="expression" dxfId="3230" priority="24">
      <formula>L25&lt;0</formula>
    </cfRule>
  </conditionalFormatting>
  <conditionalFormatting sqref="F89:F110">
    <cfRule type="expression" dxfId="3229" priority="21">
      <formula>F89&gt;0</formula>
    </cfRule>
    <cfRule type="expression" dxfId="3228" priority="22">
      <formula>F89&lt;0</formula>
    </cfRule>
  </conditionalFormatting>
  <conditionalFormatting sqref="H89:H110">
    <cfRule type="expression" dxfId="3227" priority="19">
      <formula>H89&gt;0</formula>
    </cfRule>
    <cfRule type="expression" dxfId="3226" priority="20">
      <formula>H89&lt;0</formula>
    </cfRule>
  </conditionalFormatting>
  <conditionalFormatting sqref="J89:J102">
    <cfRule type="expression" dxfId="3225" priority="17">
      <formula>J89&gt;0</formula>
    </cfRule>
    <cfRule type="expression" dxfId="3224" priority="18">
      <formula>J89&lt;0</formula>
    </cfRule>
  </conditionalFormatting>
  <conditionalFormatting sqref="K89:K102">
    <cfRule type="expression" dxfId="3223" priority="15">
      <formula>K89&gt;0</formula>
    </cfRule>
    <cfRule type="expression" dxfId="3222" priority="16">
      <formula>K89&lt;0</formula>
    </cfRule>
  </conditionalFormatting>
  <conditionalFormatting sqref="L89:L102">
    <cfRule type="expression" dxfId="3221" priority="13">
      <formula>L89&gt;0</formula>
    </cfRule>
    <cfRule type="expression" dxfId="3220" priority="14">
      <formula>L89&lt;0</formula>
    </cfRule>
  </conditionalFormatting>
  <conditionalFormatting sqref="F25">
    <cfRule type="expression" dxfId="3219" priority="11">
      <formula>F25&gt;0</formula>
    </cfRule>
    <cfRule type="expression" dxfId="3218" priority="12">
      <formula>F25&lt;0</formula>
    </cfRule>
  </conditionalFormatting>
  <conditionalFormatting sqref="H25:H26">
    <cfRule type="expression" dxfId="3217" priority="9">
      <formula>H25&gt;0</formula>
    </cfRule>
    <cfRule type="expression" dxfId="3216" priority="10">
      <formula>H25&lt;0</formula>
    </cfRule>
  </conditionalFormatting>
  <conditionalFormatting sqref="F26">
    <cfRule type="expression" dxfId="3215" priority="7">
      <formula>F26&gt;0</formula>
    </cfRule>
    <cfRule type="expression" dxfId="3214" priority="8">
      <formula>F26&lt;0</formula>
    </cfRule>
  </conditionalFormatting>
  <conditionalFormatting sqref="F27:F29">
    <cfRule type="expression" dxfId="3213" priority="3">
      <formula>F27&gt;0</formula>
    </cfRule>
    <cfRule type="expression" dxfId="3212" priority="4">
      <formula>F27&lt;0</formula>
    </cfRule>
  </conditionalFormatting>
  <conditionalFormatting sqref="H27:H29">
    <cfRule type="expression" dxfId="3211" priority="1">
      <formula>H27&gt;0</formula>
    </cfRule>
    <cfRule type="expression" dxfId="3210"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47.7</v>
      </c>
      <c r="T3" s="1"/>
    </row>
    <row r="4" spans="1:21" x14ac:dyDescent="0.25">
      <c r="B4" s="70"/>
      <c r="C4" s="4"/>
      <c r="D4" s="3"/>
      <c r="E4" s="3"/>
      <c r="F4" s="3"/>
      <c r="G4" s="70"/>
      <c r="H4" s="159"/>
      <c r="I4" s="3"/>
      <c r="J4" s="3"/>
      <c r="K4" s="3"/>
      <c r="L4" s="4"/>
      <c r="M4" s="4"/>
      <c r="O4" s="11" t="s">
        <v>66</v>
      </c>
      <c r="Q4" s="53">
        <v>47.7</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1.8448637316561843E-2</v>
      </c>
      <c r="R11">
        <f>0.88/4</f>
        <v>0.22</v>
      </c>
    </row>
    <row r="12" spans="1:21" x14ac:dyDescent="0.25">
      <c r="H12" s="68"/>
      <c r="O12" s="11" t="s">
        <v>921</v>
      </c>
      <c r="Q12" s="1"/>
    </row>
    <row r="13" spans="1:21" x14ac:dyDescent="0.25">
      <c r="H13" s="68"/>
      <c r="O13" s="11" t="s">
        <v>947</v>
      </c>
      <c r="Q13" s="2">
        <f>Q4/4.4</f>
        <v>10.84090909090909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52.470000000000006</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51.993000000000009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51.516000000000005</v>
      </c>
    </row>
    <row r="20" spans="1:16" x14ac:dyDescent="0.25">
      <c r="O20" s="79">
        <v>1.07</v>
      </c>
      <c r="P20" s="79">
        <f t="shared" si="0"/>
        <v>51.039000000000009</v>
      </c>
    </row>
    <row r="21" spans="1:16" x14ac:dyDescent="0.25">
      <c r="O21" s="79">
        <v>1.06</v>
      </c>
      <c r="P21" s="79">
        <f t="shared" si="0"/>
        <v>50.562000000000005</v>
      </c>
    </row>
    <row r="22" spans="1:16" x14ac:dyDescent="0.25">
      <c r="O22" s="79">
        <v>1.05</v>
      </c>
      <c r="P22" s="79">
        <f t="shared" si="0"/>
        <v>50.085000000000008</v>
      </c>
    </row>
    <row r="23" spans="1:16" x14ac:dyDescent="0.25">
      <c r="O23" s="79">
        <v>1.04</v>
      </c>
      <c r="P23" s="79">
        <f t="shared" si="0"/>
        <v>49.608000000000004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49.131000000000007</v>
      </c>
    </row>
    <row r="25" spans="1:16" x14ac:dyDescent="0.25">
      <c r="B25" s="162">
        <v>43464</v>
      </c>
      <c r="C25" s="10">
        <v>0</v>
      </c>
      <c r="D25" s="39">
        <v>48.68</v>
      </c>
      <c r="E25" s="39"/>
      <c r="F25" s="39">
        <v>-0.56000000000000005</v>
      </c>
      <c r="G25" s="39"/>
      <c r="H25" s="177"/>
      <c r="I25" s="39"/>
      <c r="J25" s="39"/>
      <c r="K25" s="39"/>
      <c r="L25" s="39"/>
      <c r="O25" s="79">
        <v>1.02</v>
      </c>
      <c r="P25" s="79">
        <f t="shared" si="0"/>
        <v>48.654000000000003</v>
      </c>
    </row>
    <row r="26" spans="1:16" x14ac:dyDescent="0.25">
      <c r="B26" s="162"/>
      <c r="C26" s="10"/>
      <c r="D26" s="39"/>
      <c r="E26" s="39"/>
      <c r="F26" s="39"/>
      <c r="G26" s="39"/>
      <c r="H26" s="177"/>
      <c r="I26" s="39"/>
      <c r="J26" s="39"/>
      <c r="K26" s="39"/>
      <c r="L26" s="39"/>
      <c r="O26" s="79">
        <v>1.01</v>
      </c>
      <c r="P26" s="79">
        <f t="shared" si="0"/>
        <v>48.177000000000007</v>
      </c>
    </row>
    <row r="27" spans="1:16" x14ac:dyDescent="0.25">
      <c r="B27" s="162"/>
      <c r="C27" s="10"/>
      <c r="D27" s="39"/>
      <c r="E27" s="39"/>
      <c r="F27" s="39"/>
      <c r="G27" s="39"/>
      <c r="H27" s="177"/>
      <c r="I27" s="39"/>
      <c r="J27" s="39"/>
      <c r="K27" s="39"/>
      <c r="L27" s="39"/>
      <c r="O27" s="79">
        <v>1</v>
      </c>
      <c r="P27" s="79">
        <f t="shared" si="0"/>
        <v>47.7</v>
      </c>
    </row>
    <row r="28" spans="1:16" x14ac:dyDescent="0.25">
      <c r="B28" s="162"/>
      <c r="C28" s="10"/>
      <c r="D28" s="39"/>
      <c r="E28" s="39"/>
      <c r="F28" s="39"/>
      <c r="G28" s="39"/>
      <c r="H28" s="177"/>
      <c r="I28" s="39"/>
      <c r="J28" s="39"/>
      <c r="K28" s="39"/>
      <c r="L28" s="39"/>
      <c r="O28" s="79">
        <v>0.99</v>
      </c>
      <c r="P28" s="79">
        <f t="shared" si="0"/>
        <v>47.222999999999999</v>
      </c>
    </row>
    <row r="29" spans="1:16" x14ac:dyDescent="0.25">
      <c r="B29" s="162"/>
      <c r="C29" s="10"/>
      <c r="D29" s="39"/>
      <c r="E29" s="39"/>
      <c r="F29" s="39"/>
      <c r="G29" s="39"/>
      <c r="H29" s="177"/>
      <c r="I29" s="39"/>
      <c r="J29" s="39"/>
      <c r="K29" s="39"/>
      <c r="L29" s="39"/>
      <c r="O29" s="79">
        <v>0.98</v>
      </c>
      <c r="P29" s="79">
        <f t="shared" si="0"/>
        <v>46.746000000000002</v>
      </c>
    </row>
    <row r="30" spans="1:16" x14ac:dyDescent="0.25">
      <c r="B30" s="162"/>
      <c r="C30" s="10"/>
      <c r="D30" s="39"/>
      <c r="E30" s="39"/>
      <c r="F30" s="39"/>
      <c r="G30" s="39"/>
      <c r="H30" s="177"/>
      <c r="I30" s="39"/>
      <c r="J30" s="39"/>
      <c r="K30" s="39"/>
      <c r="L30" s="39"/>
      <c r="O30" s="79">
        <v>0.97</v>
      </c>
      <c r="P30" s="79">
        <f t="shared" si="0"/>
        <v>46.268999999999998</v>
      </c>
    </row>
    <row r="31" spans="1:16" x14ac:dyDescent="0.25">
      <c r="B31" s="162"/>
      <c r="C31" s="10"/>
      <c r="D31" s="39"/>
      <c r="E31" s="39"/>
      <c r="F31" s="39"/>
      <c r="G31" s="39"/>
      <c r="H31" s="177"/>
      <c r="I31" s="39"/>
      <c r="J31" s="39"/>
      <c r="K31" s="39"/>
      <c r="L31" s="39"/>
      <c r="O31" s="79">
        <v>0.96</v>
      </c>
      <c r="P31" s="79">
        <f t="shared" si="0"/>
        <v>45.792000000000002</v>
      </c>
    </row>
    <row r="32" spans="1:16" x14ac:dyDescent="0.25">
      <c r="B32" s="162"/>
      <c r="C32" s="10"/>
      <c r="D32" s="39"/>
      <c r="E32" s="39"/>
      <c r="F32" s="39"/>
      <c r="G32" s="39"/>
      <c r="H32" s="177"/>
      <c r="I32" s="39"/>
      <c r="J32" s="39"/>
      <c r="K32" s="39"/>
      <c r="L32" s="39"/>
      <c r="O32" s="79">
        <v>0.95</v>
      </c>
      <c r="P32" s="79">
        <f t="shared" si="0"/>
        <v>45.314999999999998</v>
      </c>
    </row>
    <row r="33" spans="2:17" x14ac:dyDescent="0.25">
      <c r="B33" s="162"/>
      <c r="C33" s="10"/>
      <c r="D33" s="39"/>
      <c r="E33" s="39"/>
      <c r="F33" s="39"/>
      <c r="G33" s="39"/>
      <c r="H33" s="177"/>
      <c r="I33" s="39"/>
      <c r="J33" s="39"/>
      <c r="K33" s="39"/>
      <c r="L33" s="39"/>
      <c r="O33" s="79">
        <v>0.94</v>
      </c>
      <c r="P33" s="79">
        <f t="shared" si="0"/>
        <v>44.838000000000001</v>
      </c>
    </row>
    <row r="34" spans="2:17" x14ac:dyDescent="0.25">
      <c r="B34" s="162"/>
      <c r="C34" s="10"/>
      <c r="D34" s="39"/>
      <c r="E34" s="39"/>
      <c r="F34" s="39"/>
      <c r="G34" s="39"/>
      <c r="H34" s="177"/>
      <c r="I34" s="39"/>
      <c r="J34" s="39"/>
      <c r="K34" s="39"/>
      <c r="L34" s="39"/>
      <c r="O34" s="79">
        <v>0.93</v>
      </c>
      <c r="P34" s="79">
        <f t="shared" si="0"/>
        <v>44.361000000000004</v>
      </c>
    </row>
    <row r="35" spans="2:17" x14ac:dyDescent="0.25">
      <c r="B35" s="162"/>
      <c r="C35" s="10"/>
      <c r="D35" s="39"/>
      <c r="E35" s="39"/>
      <c r="F35" s="39"/>
      <c r="G35" s="39"/>
      <c r="H35" s="177"/>
      <c r="I35" s="39"/>
      <c r="J35" s="39"/>
      <c r="K35" s="39"/>
      <c r="L35" s="39"/>
      <c r="O35" s="79">
        <v>0.92</v>
      </c>
      <c r="P35" s="79">
        <f t="shared" si="0"/>
        <v>43.884000000000007</v>
      </c>
    </row>
    <row r="36" spans="2:17" x14ac:dyDescent="0.25">
      <c r="B36" s="162"/>
      <c r="C36" s="10"/>
      <c r="D36" s="39"/>
      <c r="E36" s="39"/>
      <c r="F36" s="39"/>
      <c r="G36" s="39"/>
      <c r="H36" s="177"/>
      <c r="I36" s="39"/>
      <c r="J36" s="39"/>
      <c r="K36" s="39"/>
      <c r="L36" s="39"/>
      <c r="O36" s="79">
        <v>0.91</v>
      </c>
      <c r="P36" s="79">
        <f t="shared" si="0"/>
        <v>43.407000000000004</v>
      </c>
    </row>
    <row r="37" spans="2:17" x14ac:dyDescent="0.25">
      <c r="B37" s="162"/>
      <c r="C37" s="10"/>
      <c r="D37" s="39"/>
      <c r="E37" s="39"/>
      <c r="F37" s="39"/>
      <c r="G37" s="39"/>
      <c r="H37" s="177"/>
      <c r="I37" s="39"/>
      <c r="J37" s="39"/>
      <c r="K37" s="39"/>
      <c r="L37" s="39"/>
      <c r="O37" s="79">
        <v>0.9</v>
      </c>
      <c r="P37" s="79">
        <f t="shared" si="0"/>
        <v>42.930000000000007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09" priority="43">
      <formula>F54&gt;0</formula>
    </cfRule>
    <cfRule type="expression" dxfId="3208" priority="44">
      <formula>F54&lt;0</formula>
    </cfRule>
  </conditionalFormatting>
  <conditionalFormatting sqref="Q7">
    <cfRule type="expression" dxfId="3207" priority="41">
      <formula>Q7&gt;0</formula>
    </cfRule>
    <cfRule type="expression" dxfId="3206" priority="42">
      <formula>Q7&lt;0</formula>
    </cfRule>
  </conditionalFormatting>
  <conditionalFormatting sqref="Q8">
    <cfRule type="expression" dxfId="3205" priority="39">
      <formula>Q8&gt;0</formula>
    </cfRule>
    <cfRule type="expression" dxfId="3204" priority="40">
      <formula>Q8&lt;0</formula>
    </cfRule>
  </conditionalFormatting>
  <conditionalFormatting sqref="F33:F36 F38:F53">
    <cfRule type="expression" dxfId="3203" priority="37">
      <formula>F33&gt;0</formula>
    </cfRule>
    <cfRule type="expression" dxfId="3202" priority="38">
      <formula>F33&lt;0</formula>
    </cfRule>
  </conditionalFormatting>
  <conditionalFormatting sqref="H33:H36 H38:H53">
    <cfRule type="expression" dxfId="3201" priority="35">
      <formula>H33&gt;0</formula>
    </cfRule>
    <cfRule type="expression" dxfId="3200" priority="36">
      <formula>H33&lt;0</formula>
    </cfRule>
  </conditionalFormatting>
  <conditionalFormatting sqref="Q10">
    <cfRule type="expression" dxfId="3199" priority="33">
      <formula>Q10&gt;0</formula>
    </cfRule>
    <cfRule type="expression" dxfId="3198" priority="34">
      <formula>Q10&lt;0</formula>
    </cfRule>
  </conditionalFormatting>
  <conditionalFormatting sqref="J25:J37">
    <cfRule type="expression" dxfId="3197" priority="31">
      <formula>J25&gt;0</formula>
    </cfRule>
    <cfRule type="expression" dxfId="3196" priority="32">
      <formula>J25&lt;0</formula>
    </cfRule>
  </conditionalFormatting>
  <conditionalFormatting sqref="K25:K38">
    <cfRule type="expression" dxfId="3195" priority="29">
      <formula>K25&gt;0</formula>
    </cfRule>
    <cfRule type="expression" dxfId="3194" priority="30">
      <formula>K25&lt;0</formula>
    </cfRule>
  </conditionalFormatting>
  <conditionalFormatting sqref="L25">
    <cfRule type="expression" dxfId="3193" priority="27">
      <formula>L25&gt;0</formula>
    </cfRule>
    <cfRule type="expression" dxfId="3192" priority="28">
      <formula>L25&lt;0</formula>
    </cfRule>
  </conditionalFormatting>
  <conditionalFormatting sqref="F89:F110">
    <cfRule type="expression" dxfId="3191" priority="25">
      <formula>F89&gt;0</formula>
    </cfRule>
    <cfRule type="expression" dxfId="3190" priority="26">
      <formula>F89&lt;0</formula>
    </cfRule>
  </conditionalFormatting>
  <conditionalFormatting sqref="H89:H110">
    <cfRule type="expression" dxfId="3189" priority="23">
      <formula>H89&gt;0</formula>
    </cfRule>
    <cfRule type="expression" dxfId="3188" priority="24">
      <formula>H89&lt;0</formula>
    </cfRule>
  </conditionalFormatting>
  <conditionalFormatting sqref="J89:J102">
    <cfRule type="expression" dxfId="3187" priority="21">
      <formula>J89&gt;0</formula>
    </cfRule>
    <cfRule type="expression" dxfId="3186" priority="22">
      <formula>J89&lt;0</formula>
    </cfRule>
  </conditionalFormatting>
  <conditionalFormatting sqref="K89:K102">
    <cfRule type="expression" dxfId="3185" priority="19">
      <formula>K89&gt;0</formula>
    </cfRule>
    <cfRule type="expression" dxfId="3184" priority="20">
      <formula>K89&lt;0</formula>
    </cfRule>
  </conditionalFormatting>
  <conditionalFormatting sqref="L89:L102">
    <cfRule type="expression" dxfId="3183" priority="17">
      <formula>L89&gt;0</formula>
    </cfRule>
    <cfRule type="expression" dxfId="3182" priority="18">
      <formula>L89&lt;0</formula>
    </cfRule>
  </conditionalFormatting>
  <conditionalFormatting sqref="F29:F32">
    <cfRule type="expression" dxfId="3181" priority="15">
      <formula>F29&gt;0</formula>
    </cfRule>
    <cfRule type="expression" dxfId="3180" priority="16">
      <formula>F29&lt;0</formula>
    </cfRule>
  </conditionalFormatting>
  <conditionalFormatting sqref="H29:H32">
    <cfRule type="expression" dxfId="3179" priority="13">
      <formula>H29&gt;0</formula>
    </cfRule>
    <cfRule type="expression" dxfId="3178" priority="14">
      <formula>H29&lt;0</formula>
    </cfRule>
  </conditionalFormatting>
  <conditionalFormatting sqref="F25:F28">
    <cfRule type="expression" dxfId="3177" priority="11">
      <formula>F25&gt;0</formula>
    </cfRule>
    <cfRule type="expression" dxfId="3176" priority="12">
      <formula>F25&lt;0</formula>
    </cfRule>
  </conditionalFormatting>
  <conditionalFormatting sqref="H25:H28">
    <cfRule type="expression" dxfId="3175" priority="9">
      <formula>H25&gt;0</formula>
    </cfRule>
    <cfRule type="expression" dxfId="3174" priority="10">
      <formula>H25&lt;0</formula>
    </cfRule>
  </conditionalFormatting>
  <conditionalFormatting sqref="F37">
    <cfRule type="expression" dxfId="3173" priority="7">
      <formula>F37&gt;0</formula>
    </cfRule>
    <cfRule type="expression" dxfId="3172" priority="8">
      <formula>F37&lt;0</formula>
    </cfRule>
  </conditionalFormatting>
  <conditionalFormatting sqref="H37">
    <cfRule type="expression" dxfId="3171" priority="5">
      <formula>H37&gt;0</formula>
    </cfRule>
    <cfRule type="expression" dxfId="3170" priority="6">
      <formula>H37&lt;0</formula>
    </cfRule>
  </conditionalFormatting>
  <conditionalFormatting sqref="J49">
    <cfRule type="expression" dxfId="3169" priority="3">
      <formula>J49&gt;0</formula>
    </cfRule>
    <cfRule type="expression" dxfId="3168" priority="4">
      <formula>J49&lt;0</formula>
    </cfRule>
  </conditionalFormatting>
  <conditionalFormatting sqref="J38:J48">
    <cfRule type="expression" dxfId="3167" priority="1">
      <formula>J38&gt;0</formula>
    </cfRule>
    <cfRule type="expression" dxfId="3166"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D9" sqref="D9"/>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43">
        <v>66</v>
      </c>
      <c r="I2" s="43">
        <v>45.1</v>
      </c>
      <c r="J2" s="43">
        <v>0.06</v>
      </c>
      <c r="K2" s="43">
        <f>H2*I2-J2</f>
        <v>2976.54</v>
      </c>
      <c r="L2" s="70">
        <v>43631</v>
      </c>
      <c r="M2" s="43">
        <v>46.2</v>
      </c>
      <c r="O2" s="11" t="s">
        <v>57</v>
      </c>
      <c r="Q2">
        <f>C18-H18</f>
        <v>84</v>
      </c>
      <c r="T2" s="1"/>
      <c r="U2" t="s">
        <v>1359</v>
      </c>
    </row>
    <row r="3" spans="1:21" x14ac:dyDescent="0.25">
      <c r="A3" s="22" t="s">
        <v>71</v>
      </c>
      <c r="B3" s="402">
        <v>43697</v>
      </c>
      <c r="C3" s="7">
        <v>66</v>
      </c>
      <c r="D3" s="43">
        <v>43.35</v>
      </c>
      <c r="E3" s="43">
        <v>0</v>
      </c>
      <c r="F3" s="43">
        <f>C3*D3+E3</f>
        <v>2861.1</v>
      </c>
      <c r="G3" s="402"/>
      <c r="H3" s="159"/>
      <c r="I3" s="3"/>
      <c r="J3" s="3"/>
      <c r="K3" s="3"/>
      <c r="L3" s="70">
        <v>43722</v>
      </c>
      <c r="M3" s="43">
        <v>105</v>
      </c>
      <c r="O3" s="11" t="s">
        <v>58</v>
      </c>
      <c r="Q3" s="176">
        <f>IF(Q2=0, Q4, (F18-K18-M18)/Q2)</f>
        <v>51.002857142857152</v>
      </c>
      <c r="T3" s="1"/>
    </row>
    <row r="4" spans="1:21" x14ac:dyDescent="0.25">
      <c r="B4" s="402">
        <v>43697</v>
      </c>
      <c r="C4" s="4">
        <v>18</v>
      </c>
      <c r="D4" s="3">
        <v>43.35</v>
      </c>
      <c r="E4" s="3">
        <v>0</v>
      </c>
      <c r="F4" s="3">
        <f>C4*D4+E4</f>
        <v>780.30000000000007</v>
      </c>
      <c r="G4" s="402"/>
      <c r="H4" s="159"/>
      <c r="I4" s="3"/>
      <c r="J4" s="3"/>
      <c r="K4" s="3"/>
      <c r="L4" s="4"/>
      <c r="M4" s="4"/>
      <c r="O4" s="11" t="s">
        <v>66</v>
      </c>
      <c r="Q4" s="53">
        <v>46.6</v>
      </c>
      <c r="R4" s="420">
        <v>-3.2000000000000002E-3</v>
      </c>
      <c r="T4" s="1"/>
    </row>
    <row r="5" spans="1:21" x14ac:dyDescent="0.25">
      <c r="B5" s="402"/>
      <c r="C5" s="4"/>
      <c r="D5" s="3"/>
      <c r="E5" s="3"/>
      <c r="F5" s="3"/>
      <c r="G5" s="402"/>
      <c r="H5" s="159"/>
      <c r="I5" s="3"/>
      <c r="J5" s="3"/>
      <c r="K5" s="3"/>
      <c r="L5" s="4"/>
      <c r="M5" s="4"/>
      <c r="O5" s="11" t="s">
        <v>67</v>
      </c>
      <c r="Q5" s="3">
        <f>Q4*Q2</f>
        <v>3914.4</v>
      </c>
      <c r="T5" s="688"/>
      <c r="U5" s="30"/>
    </row>
    <row r="6" spans="1:21" x14ac:dyDescent="0.25">
      <c r="B6" s="402"/>
      <c r="C6" s="4"/>
      <c r="D6" s="3"/>
      <c r="E6" s="3"/>
      <c r="F6" s="3"/>
      <c r="G6" s="402"/>
      <c r="H6" s="159"/>
      <c r="I6" s="3"/>
      <c r="J6" s="3"/>
      <c r="K6" s="3"/>
      <c r="L6" s="4"/>
      <c r="M6" s="4"/>
      <c r="O6" s="11" t="s">
        <v>64</v>
      </c>
      <c r="Q6" s="2">
        <f>Q3*Q2</f>
        <v>4284.2400000000007</v>
      </c>
      <c r="U6" s="400"/>
    </row>
    <row r="7" spans="1:21" x14ac:dyDescent="0.25">
      <c r="B7" s="402"/>
      <c r="C7" s="4"/>
      <c r="D7" s="3"/>
      <c r="E7" s="3"/>
      <c r="F7" s="3"/>
      <c r="G7" s="402"/>
      <c r="H7" s="159"/>
      <c r="I7" s="3"/>
      <c r="J7" s="3"/>
      <c r="K7" s="3"/>
      <c r="L7" s="4"/>
      <c r="M7" s="4"/>
      <c r="O7" s="11" t="s">
        <v>177</v>
      </c>
      <c r="Q7" s="2">
        <f>Q10+Q8</f>
        <v>-369.8400000000006</v>
      </c>
      <c r="R7">
        <v>84</v>
      </c>
    </row>
    <row r="8" spans="1:21" x14ac:dyDescent="0.25">
      <c r="B8" s="402"/>
      <c r="C8" s="4"/>
      <c r="D8" s="3"/>
      <c r="E8" s="3"/>
      <c r="F8" s="3"/>
      <c r="G8" s="402"/>
      <c r="H8" s="159"/>
      <c r="I8" s="3"/>
      <c r="J8" s="3"/>
      <c r="K8" s="3"/>
      <c r="L8" s="4"/>
      <c r="M8" s="4"/>
      <c r="O8" s="11" t="s">
        <v>179</v>
      </c>
      <c r="P8" s="33"/>
      <c r="Q8" s="2">
        <f>K18+M18-F18+Q2*Q4</f>
        <v>-369.8400000000006</v>
      </c>
      <c r="T8" s="1"/>
      <c r="U8" s="736"/>
    </row>
    <row r="9" spans="1:21" x14ac:dyDescent="0.25">
      <c r="B9" s="402"/>
      <c r="C9" s="4"/>
      <c r="D9" s="3"/>
      <c r="E9" s="3"/>
      <c r="F9" s="3"/>
      <c r="G9" s="402"/>
      <c r="H9" s="159"/>
      <c r="I9" s="3"/>
      <c r="J9" s="3"/>
      <c r="K9" s="3"/>
      <c r="L9" s="4"/>
      <c r="M9" s="4"/>
      <c r="O9" s="11" t="s">
        <v>204</v>
      </c>
      <c r="Q9" s="177">
        <f>IF(Q2=0, 0, Q8/Q6)</f>
        <v>-8.6325696039437697E-2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66</v>
      </c>
      <c r="I18" s="18"/>
      <c r="J18" s="18"/>
      <c r="K18" s="18">
        <f>SUM(K2:K8)</f>
        <v>2976.54</v>
      </c>
      <c r="L18" s="14"/>
      <c r="M18" s="18">
        <f>SUM(M2:M10)</f>
        <v>151.19999999999999</v>
      </c>
      <c r="O18" s="863" t="s">
        <v>78</v>
      </c>
      <c r="P18" s="863"/>
      <c r="T18" s="1"/>
    </row>
    <row r="19" spans="1:20" ht="16.5" thickTop="1" thickBot="1" x14ac:dyDescent="0.3">
      <c r="A19" s="275" t="s">
        <v>191</v>
      </c>
      <c r="B19" s="276"/>
      <c r="C19" s="277">
        <f>SumByColor($A$19,C2:C17)</f>
        <v>66</v>
      </c>
      <c r="D19" s="277"/>
      <c r="E19" s="277"/>
      <c r="F19" s="278">
        <f>SumByColor($A$19,F2:F17)</f>
        <v>2861</v>
      </c>
      <c r="G19" s="277"/>
      <c r="H19" s="277">
        <f>SumByColor($A$19,H2:H17)</f>
        <v>66</v>
      </c>
      <c r="I19" s="277"/>
      <c r="J19" s="277"/>
      <c r="K19" s="278">
        <f>SumByColor($A$19,K2:K17)</f>
        <v>2977</v>
      </c>
      <c r="L19" s="277"/>
      <c r="M19" s="278">
        <f>SumByColor($A$19,M2:M17)</f>
        <v>151</v>
      </c>
      <c r="O19" s="79">
        <v>1.1000000000000001</v>
      </c>
      <c r="P19" s="79">
        <f>O19*$Q$4</f>
        <v>51.260000000000005</v>
      </c>
    </row>
    <row r="20" spans="1:20" x14ac:dyDescent="0.25">
      <c r="O20" s="79">
        <v>1.0900000000000001</v>
      </c>
      <c r="P20" s="79">
        <f t="shared" ref="P20:P39" si="0">O20*$Q$4</f>
        <v>50.794000000000004</v>
      </c>
    </row>
    <row r="21" spans="1:20" x14ac:dyDescent="0.25">
      <c r="O21" s="79">
        <v>1.08</v>
      </c>
      <c r="P21" s="79">
        <f t="shared" si="0"/>
        <v>50.328000000000003</v>
      </c>
      <c r="T21" s="1"/>
    </row>
    <row r="22" spans="1:20" x14ac:dyDescent="0.25">
      <c r="O22" s="79">
        <v>1.07</v>
      </c>
      <c r="P22" s="79">
        <f t="shared" si="0"/>
        <v>49.862000000000002</v>
      </c>
    </row>
    <row r="23" spans="1:20" x14ac:dyDescent="0.25">
      <c r="O23" s="79">
        <v>1.06</v>
      </c>
      <c r="P23" s="79">
        <f t="shared" si="0"/>
        <v>49.396000000000001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48.930000000000007</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48.464000000000006</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47.998000000000005</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47.532000000000004</v>
      </c>
      <c r="T27" s="65"/>
    </row>
    <row r="28" spans="1:20" x14ac:dyDescent="0.25">
      <c r="B28" s="162">
        <v>43718</v>
      </c>
      <c r="C28" s="10">
        <v>84</v>
      </c>
      <c r="D28" s="39">
        <v>52.252899999999997</v>
      </c>
      <c r="E28" s="39">
        <v>45.1</v>
      </c>
      <c r="F28" s="39">
        <f>C28*(E28-D28)</f>
        <v>-600.84359999999958</v>
      </c>
      <c r="G28" s="39">
        <f>D28*C28</f>
        <v>4389.2435999999998</v>
      </c>
      <c r="H28" s="177">
        <f>F28/G28</f>
        <v>-0.136890009932463</v>
      </c>
      <c r="I28" s="39"/>
      <c r="J28" s="39"/>
      <c r="K28" s="39"/>
      <c r="L28" s="39"/>
      <c r="O28" s="79">
        <v>1.01</v>
      </c>
      <c r="P28" s="79">
        <f t="shared" si="0"/>
        <v>47.066000000000003</v>
      </c>
      <c r="T28" s="154"/>
    </row>
    <row r="29" spans="1:20" x14ac:dyDescent="0.25">
      <c r="B29" s="162">
        <v>43722</v>
      </c>
      <c r="C29" s="10">
        <v>84</v>
      </c>
      <c r="D29" s="39">
        <v>51.002899999999997</v>
      </c>
      <c r="E29" s="39">
        <v>46.97</v>
      </c>
      <c r="F29" s="39">
        <f>C29*(E29-D29)</f>
        <v>-338.76359999999983</v>
      </c>
      <c r="G29" s="39">
        <f>D29*C29</f>
        <v>4284.2435999999998</v>
      </c>
      <c r="H29" s="177">
        <f>F29/G29</f>
        <v>-7.9071974338714032E-2</v>
      </c>
      <c r="I29" s="39"/>
      <c r="J29" s="39"/>
      <c r="K29" s="39"/>
      <c r="L29" s="39"/>
      <c r="O29" s="79">
        <v>1</v>
      </c>
      <c r="P29" s="79">
        <f t="shared" si="0"/>
        <v>46.6</v>
      </c>
      <c r="T29" s="154"/>
    </row>
    <row r="30" spans="1:20" x14ac:dyDescent="0.25">
      <c r="B30" s="162"/>
      <c r="C30" s="10"/>
      <c r="D30" s="39"/>
      <c r="E30" s="39"/>
      <c r="F30" s="39"/>
      <c r="G30" s="39"/>
      <c r="H30" s="177"/>
      <c r="I30" s="39"/>
      <c r="J30" s="39"/>
      <c r="K30" s="39"/>
      <c r="L30" s="39"/>
      <c r="O30" s="79">
        <v>0.99</v>
      </c>
      <c r="P30" s="79">
        <f t="shared" si="0"/>
        <v>46.134</v>
      </c>
      <c r="T30" s="154"/>
    </row>
    <row r="31" spans="1:20" x14ac:dyDescent="0.25">
      <c r="B31" s="162"/>
      <c r="C31" s="10"/>
      <c r="D31" s="39"/>
      <c r="E31" s="39"/>
      <c r="F31" s="39"/>
      <c r="G31" s="39"/>
      <c r="H31" s="177"/>
      <c r="I31" s="39"/>
      <c r="J31" s="39"/>
      <c r="K31" s="39"/>
      <c r="L31" s="39"/>
      <c r="O31" s="79">
        <v>0.98</v>
      </c>
      <c r="P31" s="79">
        <f t="shared" si="0"/>
        <v>45.667999999999999</v>
      </c>
    </row>
    <row r="32" spans="1:20" x14ac:dyDescent="0.25">
      <c r="B32" s="162"/>
      <c r="C32" s="10"/>
      <c r="D32" s="39"/>
      <c r="E32" s="39"/>
      <c r="F32" s="39"/>
      <c r="G32" s="39"/>
      <c r="H32" s="177"/>
      <c r="I32" s="39"/>
      <c r="J32" s="39"/>
      <c r="K32" s="39"/>
      <c r="L32" s="39"/>
      <c r="O32" s="79">
        <v>0.97</v>
      </c>
      <c r="P32" s="79">
        <f t="shared" si="0"/>
        <v>45.201999999999998</v>
      </c>
    </row>
    <row r="33" spans="2:17" x14ac:dyDescent="0.25">
      <c r="B33" s="162"/>
      <c r="C33" s="10"/>
      <c r="D33" s="39"/>
      <c r="E33" s="39"/>
      <c r="F33" s="39"/>
      <c r="G33" s="39"/>
      <c r="H33" s="177"/>
      <c r="I33" s="39"/>
      <c r="J33" s="39"/>
      <c r="K33" s="39"/>
      <c r="L33" s="39"/>
      <c r="O33" s="79">
        <v>0.96</v>
      </c>
      <c r="P33" s="79">
        <f t="shared" si="0"/>
        <v>44.735999999999997</v>
      </c>
    </row>
    <row r="34" spans="2:17" x14ac:dyDescent="0.25">
      <c r="B34" s="162"/>
      <c r="C34" s="10"/>
      <c r="D34" s="39"/>
      <c r="E34" s="39"/>
      <c r="F34" s="39"/>
      <c r="G34" s="39"/>
      <c r="H34" s="177"/>
      <c r="I34" s="39"/>
      <c r="J34" s="39"/>
      <c r="K34" s="39"/>
      <c r="L34" s="39"/>
      <c r="O34" s="79">
        <v>0.95</v>
      </c>
      <c r="P34" s="79">
        <f t="shared" si="0"/>
        <v>44.269999999999996</v>
      </c>
    </row>
    <row r="35" spans="2:17" x14ac:dyDescent="0.25">
      <c r="B35" s="162"/>
      <c r="C35" s="10"/>
      <c r="D35" s="39"/>
      <c r="E35" s="39"/>
      <c r="F35" s="39"/>
      <c r="G35" s="39"/>
      <c r="H35" s="177"/>
      <c r="I35" s="39"/>
      <c r="J35" s="39"/>
      <c r="K35" s="39"/>
      <c r="L35" s="39"/>
      <c r="O35" s="79">
        <v>0.94</v>
      </c>
      <c r="P35" s="79">
        <f t="shared" si="0"/>
        <v>43.804000000000002</v>
      </c>
    </row>
    <row r="36" spans="2:17" x14ac:dyDescent="0.25">
      <c r="B36" s="162"/>
      <c r="C36" s="10"/>
      <c r="D36" s="39"/>
      <c r="E36" s="39"/>
      <c r="F36" s="39"/>
      <c r="G36" s="39"/>
      <c r="H36" s="177"/>
      <c r="I36" s="39"/>
      <c r="J36" s="39"/>
      <c r="K36" s="39"/>
      <c r="L36" s="39"/>
      <c r="O36" s="79">
        <v>0.93</v>
      </c>
      <c r="P36" s="79">
        <f t="shared" si="0"/>
        <v>43.338000000000001</v>
      </c>
    </row>
    <row r="37" spans="2:17" x14ac:dyDescent="0.25">
      <c r="B37" s="162"/>
      <c r="C37" s="10"/>
      <c r="D37" s="39"/>
      <c r="E37" s="39"/>
      <c r="F37" s="39"/>
      <c r="G37" s="39"/>
      <c r="H37" s="177"/>
      <c r="I37" s="39"/>
      <c r="J37" s="39"/>
      <c r="K37" s="39"/>
      <c r="L37" s="39"/>
      <c r="O37" s="79">
        <v>0.92</v>
      </c>
      <c r="P37" s="79">
        <f t="shared" si="0"/>
        <v>42.872</v>
      </c>
    </row>
    <row r="38" spans="2:17" x14ac:dyDescent="0.25">
      <c r="B38" s="162"/>
      <c r="C38" s="10"/>
      <c r="D38" s="39"/>
      <c r="E38" s="39"/>
      <c r="F38" s="39"/>
      <c r="G38" s="39"/>
      <c r="H38" s="177"/>
      <c r="I38" s="39"/>
      <c r="J38" s="39"/>
      <c r="K38" s="39"/>
      <c r="L38" s="39"/>
      <c r="O38" s="79">
        <v>0.91</v>
      </c>
      <c r="P38" s="79">
        <f t="shared" si="0"/>
        <v>42.406000000000006</v>
      </c>
    </row>
    <row r="39" spans="2:17" x14ac:dyDescent="0.25">
      <c r="B39" s="162"/>
      <c r="C39" s="10"/>
      <c r="D39" s="39"/>
      <c r="E39" s="39"/>
      <c r="F39" s="39"/>
      <c r="G39" s="39"/>
      <c r="H39" s="177"/>
      <c r="I39" s="39"/>
      <c r="J39" s="39"/>
      <c r="K39" s="39"/>
      <c r="L39" s="39"/>
      <c r="O39" s="79">
        <v>0.9</v>
      </c>
      <c r="P39" s="79">
        <f t="shared" si="0"/>
        <v>41.940000000000005</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65" priority="35">
      <formula>Q7&gt;0</formula>
    </cfRule>
    <cfRule type="expression" dxfId="3164" priority="36">
      <formula>Q7&lt;0</formula>
    </cfRule>
  </conditionalFormatting>
  <conditionalFormatting sqref="Q8">
    <cfRule type="expression" dxfId="3163" priority="33">
      <formula>Q8&gt;0</formula>
    </cfRule>
    <cfRule type="expression" dxfId="3162" priority="34">
      <formula>Q8&lt;0</formula>
    </cfRule>
  </conditionalFormatting>
  <conditionalFormatting sqref="F34:F54 F58:F63">
    <cfRule type="expression" dxfId="3161" priority="31">
      <formula>F34&gt;0</formula>
    </cfRule>
    <cfRule type="expression" dxfId="3160" priority="32">
      <formula>F34&lt;0</formula>
    </cfRule>
  </conditionalFormatting>
  <conditionalFormatting sqref="H34:H54 H58:H63">
    <cfRule type="expression" dxfId="3159" priority="29">
      <formula>H34&gt;0</formula>
    </cfRule>
    <cfRule type="expression" dxfId="3158" priority="30">
      <formula>H34&lt;0</formula>
    </cfRule>
  </conditionalFormatting>
  <conditionalFormatting sqref="Q10">
    <cfRule type="expression" dxfId="3157" priority="27">
      <formula>Q10&gt;0</formula>
    </cfRule>
    <cfRule type="expression" dxfId="3156" priority="28">
      <formula>Q10&lt;0</formula>
    </cfRule>
  </conditionalFormatting>
  <conditionalFormatting sqref="J25:J38">
    <cfRule type="expression" dxfId="3155" priority="25">
      <formula>J25&gt;0</formula>
    </cfRule>
    <cfRule type="expression" dxfId="3154" priority="26">
      <formula>J25&lt;0</formula>
    </cfRule>
  </conditionalFormatting>
  <conditionalFormatting sqref="K25:K35 K37:K38">
    <cfRule type="expression" dxfId="3153" priority="23">
      <formula>K25&gt;0</formula>
    </cfRule>
    <cfRule type="expression" dxfId="3152" priority="24">
      <formula>K25&lt;0</formula>
    </cfRule>
  </conditionalFormatting>
  <conditionalFormatting sqref="F89:F110">
    <cfRule type="expression" dxfId="3151" priority="21">
      <formula>F89&gt;0</formula>
    </cfRule>
    <cfRule type="expression" dxfId="3150" priority="22">
      <formula>F89&lt;0</formula>
    </cfRule>
  </conditionalFormatting>
  <conditionalFormatting sqref="H89:H110">
    <cfRule type="expression" dxfId="3149" priority="19">
      <formula>H89&gt;0</formula>
    </cfRule>
    <cfRule type="expression" dxfId="3148" priority="20">
      <formula>H89&lt;0</formula>
    </cfRule>
  </conditionalFormatting>
  <conditionalFormatting sqref="J89:J102">
    <cfRule type="expression" dxfId="3147" priority="17">
      <formula>J89&gt;0</formula>
    </cfRule>
    <cfRule type="expression" dxfId="3146" priority="18">
      <formula>J89&lt;0</formula>
    </cfRule>
  </conditionalFormatting>
  <conditionalFormatting sqref="K89:K102">
    <cfRule type="expression" dxfId="3145" priority="15">
      <formula>K89&gt;0</formula>
    </cfRule>
    <cfRule type="expression" dxfId="3144" priority="16">
      <formula>K89&lt;0</formula>
    </cfRule>
  </conditionalFormatting>
  <conditionalFormatting sqref="L89:L102">
    <cfRule type="expression" dxfId="3143" priority="13">
      <formula>L89&gt;0</formula>
    </cfRule>
    <cfRule type="expression" dxfId="3142" priority="14">
      <formula>L89&lt;0</formula>
    </cfRule>
  </conditionalFormatting>
  <conditionalFormatting sqref="F25:F33">
    <cfRule type="expression" dxfId="3141" priority="11">
      <formula>F25&gt;0</formula>
    </cfRule>
    <cfRule type="expression" dxfId="3140" priority="12">
      <formula>F25&lt;0</formula>
    </cfRule>
  </conditionalFormatting>
  <conditionalFormatting sqref="H25:H33">
    <cfRule type="expression" dxfId="3139" priority="9">
      <formula>H25&gt;0</formula>
    </cfRule>
    <cfRule type="expression" dxfId="3138" priority="10">
      <formula>H25&lt;0</formula>
    </cfRule>
  </conditionalFormatting>
  <conditionalFormatting sqref="J54">
    <cfRule type="expression" dxfId="3137" priority="7">
      <formula>J54&gt;0</formula>
    </cfRule>
    <cfRule type="expression" dxfId="3136" priority="8">
      <formula>J54&lt;0</formula>
    </cfRule>
  </conditionalFormatting>
  <conditionalFormatting sqref="F55:F57">
    <cfRule type="expression" dxfId="3135" priority="5">
      <formula>F55&gt;0</formula>
    </cfRule>
    <cfRule type="expression" dxfId="3134" priority="6">
      <formula>F55&lt;0</formula>
    </cfRule>
  </conditionalFormatting>
  <conditionalFormatting sqref="H55:H57">
    <cfRule type="expression" dxfId="3133" priority="3">
      <formula>H55&gt;0</formula>
    </cfRule>
    <cfRule type="expression" dxfId="3132" priority="4">
      <formula>H55&lt;0</formula>
    </cfRule>
  </conditionalFormatting>
  <conditionalFormatting sqref="Q9">
    <cfRule type="expression" dxfId="3131" priority="1">
      <formula>Q9&gt;0</formula>
    </cfRule>
    <cfRule type="expression" dxfId="3130"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25.83</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25.83</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1.2388695315524586E-2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28.413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28.154700000000002</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27.8964</v>
      </c>
    </row>
    <row r="20" spans="1:16" x14ac:dyDescent="0.25">
      <c r="O20" s="79">
        <v>1.07</v>
      </c>
      <c r="P20" s="79">
        <f t="shared" si="0"/>
        <v>27.638100000000001</v>
      </c>
    </row>
    <row r="21" spans="1:16" x14ac:dyDescent="0.25">
      <c r="O21" s="79">
        <v>1.06</v>
      </c>
      <c r="P21" s="79">
        <f t="shared" si="0"/>
        <v>27.379799999999999</v>
      </c>
    </row>
    <row r="22" spans="1:16" x14ac:dyDescent="0.25">
      <c r="O22" s="79">
        <v>1.05</v>
      </c>
      <c r="P22" s="79">
        <f t="shared" si="0"/>
        <v>27.121500000000001</v>
      </c>
    </row>
    <row r="23" spans="1:16" x14ac:dyDescent="0.25">
      <c r="O23" s="79">
        <v>1.04</v>
      </c>
      <c r="P23" s="79">
        <f t="shared" si="0"/>
        <v>26.863199999999999</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26.604900000000001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26.346599999999999</v>
      </c>
    </row>
    <row r="26" spans="1:16" x14ac:dyDescent="0.25">
      <c r="A26" s="862"/>
      <c r="B26" s="162">
        <v>43445</v>
      </c>
      <c r="C26" s="10">
        <v>0</v>
      </c>
      <c r="D26" s="39">
        <v>26.8</v>
      </c>
      <c r="E26" s="39">
        <v>26.79</v>
      </c>
      <c r="F26" s="39"/>
      <c r="G26" s="39"/>
      <c r="H26" s="177"/>
      <c r="I26" s="39"/>
      <c r="J26" s="39">
        <v>-3.1</v>
      </c>
      <c r="K26" s="39"/>
      <c r="L26" s="39"/>
      <c r="O26" s="79">
        <v>1.01</v>
      </c>
      <c r="P26" s="79">
        <f t="shared" si="0"/>
        <v>26.0883</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25.83</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25.571699999999996</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25.313399999999998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25.055099999999996</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24.796799999999998</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24.538499999999996</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24.280199999999997</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24.021899999999999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23.7636</v>
      </c>
    </row>
    <row r="36" spans="1:17" x14ac:dyDescent="0.25">
      <c r="A36" s="862"/>
      <c r="B36" s="162"/>
      <c r="C36" s="10"/>
      <c r="D36" s="39"/>
      <c r="E36" s="39"/>
      <c r="F36" s="39"/>
      <c r="G36" s="39"/>
      <c r="H36" s="177"/>
      <c r="I36" s="39"/>
      <c r="J36" s="39"/>
      <c r="K36" s="39"/>
      <c r="L36" s="39"/>
      <c r="O36" s="79">
        <v>0.91</v>
      </c>
      <c r="P36" s="79">
        <f t="shared" si="0"/>
        <v>23.505299999999998</v>
      </c>
    </row>
    <row r="37" spans="1:17" x14ac:dyDescent="0.25">
      <c r="A37" s="862"/>
      <c r="B37" s="162"/>
      <c r="C37" s="10"/>
      <c r="D37" s="39"/>
      <c r="E37" s="39"/>
      <c r="F37" s="39"/>
      <c r="G37" s="39"/>
      <c r="H37" s="177"/>
      <c r="I37" s="39"/>
      <c r="J37" s="39"/>
      <c r="K37" s="39"/>
      <c r="L37" s="39"/>
      <c r="O37" s="79">
        <v>0.9</v>
      </c>
      <c r="P37" s="79">
        <f t="shared" si="0"/>
        <v>23.247</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29" priority="53">
      <formula>F54&gt;0</formula>
    </cfRule>
    <cfRule type="expression" dxfId="3128" priority="54">
      <formula>F54&lt;0</formula>
    </cfRule>
  </conditionalFormatting>
  <conditionalFormatting sqref="Q7">
    <cfRule type="expression" dxfId="3127" priority="51">
      <formula>Q7&gt;0</formula>
    </cfRule>
    <cfRule type="expression" dxfId="3126" priority="52">
      <formula>Q7&lt;0</formula>
    </cfRule>
  </conditionalFormatting>
  <conditionalFormatting sqref="Q8">
    <cfRule type="expression" dxfId="3125" priority="49">
      <formula>Q8&gt;0</formula>
    </cfRule>
    <cfRule type="expression" dxfId="3124" priority="50">
      <formula>Q8&lt;0</formula>
    </cfRule>
  </conditionalFormatting>
  <conditionalFormatting sqref="F33:F36 F38:F53">
    <cfRule type="expression" dxfId="3123" priority="47">
      <formula>F33&gt;0</formula>
    </cfRule>
    <cfRule type="expression" dxfId="3122" priority="48">
      <formula>F33&lt;0</formula>
    </cfRule>
  </conditionalFormatting>
  <conditionalFormatting sqref="H38:H53 H33:H36">
    <cfRule type="expression" dxfId="3121" priority="45">
      <formula>H33&gt;0</formula>
    </cfRule>
    <cfRule type="expression" dxfId="3120" priority="46">
      <formula>H33&lt;0</formula>
    </cfRule>
  </conditionalFormatting>
  <conditionalFormatting sqref="Q10">
    <cfRule type="expression" dxfId="3119" priority="43">
      <formula>Q10&gt;0</formula>
    </cfRule>
    <cfRule type="expression" dxfId="3118" priority="44">
      <formula>Q10&lt;0</formula>
    </cfRule>
  </conditionalFormatting>
  <conditionalFormatting sqref="J25:J27 J34:J37">
    <cfRule type="expression" dxfId="3117" priority="41">
      <formula>J25&gt;0</formula>
    </cfRule>
    <cfRule type="expression" dxfId="3116" priority="42">
      <formula>J25&lt;0</formula>
    </cfRule>
  </conditionalFormatting>
  <conditionalFormatting sqref="K25:K38">
    <cfRule type="expression" dxfId="3115" priority="39">
      <formula>K25&gt;0</formula>
    </cfRule>
    <cfRule type="expression" dxfId="3114" priority="40">
      <formula>K25&lt;0</formula>
    </cfRule>
  </conditionalFormatting>
  <conditionalFormatting sqref="L25">
    <cfRule type="expression" dxfId="3113" priority="37">
      <formula>L25&gt;0</formula>
    </cfRule>
    <cfRule type="expression" dxfId="3112" priority="38">
      <formula>L25&lt;0</formula>
    </cfRule>
  </conditionalFormatting>
  <conditionalFormatting sqref="F89:F110">
    <cfRule type="expression" dxfId="3111" priority="35">
      <formula>F89&gt;0</formula>
    </cfRule>
    <cfRule type="expression" dxfId="3110" priority="36">
      <formula>F89&lt;0</formula>
    </cfRule>
  </conditionalFormatting>
  <conditionalFormatting sqref="H89:H110">
    <cfRule type="expression" dxfId="3109" priority="33">
      <formula>H89&gt;0</formula>
    </cfRule>
    <cfRule type="expression" dxfId="3108" priority="34">
      <formula>H89&lt;0</formula>
    </cfRule>
  </conditionalFormatting>
  <conditionalFormatting sqref="J89:J102">
    <cfRule type="expression" dxfId="3107" priority="31">
      <formula>J89&gt;0</formula>
    </cfRule>
    <cfRule type="expression" dxfId="3106" priority="32">
      <formula>J89&lt;0</formula>
    </cfRule>
  </conditionalFormatting>
  <conditionalFormatting sqref="K89:K102">
    <cfRule type="expression" dxfId="3105" priority="29">
      <formula>K89&gt;0</formula>
    </cfRule>
    <cfRule type="expression" dxfId="3104" priority="30">
      <formula>K89&lt;0</formula>
    </cfRule>
  </conditionalFormatting>
  <conditionalFormatting sqref="L89:L102">
    <cfRule type="expression" dxfId="3103" priority="27">
      <formula>L89&gt;0</formula>
    </cfRule>
    <cfRule type="expression" dxfId="3102" priority="28">
      <formula>L89&lt;0</formula>
    </cfRule>
  </conditionalFormatting>
  <conditionalFormatting sqref="F31:F32">
    <cfRule type="expression" dxfId="3101" priority="25">
      <formula>F31&gt;0</formula>
    </cfRule>
    <cfRule type="expression" dxfId="3100" priority="26">
      <formula>F31&lt;0</formula>
    </cfRule>
  </conditionalFormatting>
  <conditionalFormatting sqref="H31:H32">
    <cfRule type="expression" dxfId="3099" priority="23">
      <formula>H31&gt;0</formula>
    </cfRule>
    <cfRule type="expression" dxfId="3098" priority="24">
      <formula>H31&lt;0</formula>
    </cfRule>
  </conditionalFormatting>
  <conditionalFormatting sqref="F25:F26">
    <cfRule type="expression" dxfId="3097" priority="21">
      <formula>F25&gt;0</formula>
    </cfRule>
    <cfRule type="expression" dxfId="3096" priority="22">
      <formula>F25&lt;0</formula>
    </cfRule>
  </conditionalFormatting>
  <conditionalFormatting sqref="H25:H26">
    <cfRule type="expression" dxfId="3095" priority="19">
      <formula>H25&gt;0</formula>
    </cfRule>
    <cfRule type="expression" dxfId="3094" priority="20">
      <formula>H25&lt;0</formula>
    </cfRule>
  </conditionalFormatting>
  <conditionalFormatting sqref="F37">
    <cfRule type="expression" dxfId="3093" priority="17">
      <formula>F37&gt;0</formula>
    </cfRule>
    <cfRule type="expression" dxfId="3092" priority="18">
      <formula>F37&lt;0</formula>
    </cfRule>
  </conditionalFormatting>
  <conditionalFormatting sqref="H37">
    <cfRule type="expression" dxfId="3091" priority="15">
      <formula>H37&gt;0</formula>
    </cfRule>
    <cfRule type="expression" dxfId="3090" priority="16">
      <formula>H37&lt;0</formula>
    </cfRule>
  </conditionalFormatting>
  <conditionalFormatting sqref="J49">
    <cfRule type="expression" dxfId="3089" priority="13">
      <formula>J49&gt;0</formula>
    </cfRule>
    <cfRule type="expression" dxfId="3088" priority="14">
      <formula>J49&lt;0</formula>
    </cfRule>
  </conditionalFormatting>
  <conditionalFormatting sqref="J38:J48">
    <cfRule type="expression" dxfId="3087" priority="11">
      <formula>J38&gt;0</formula>
    </cfRule>
    <cfRule type="expression" dxfId="3086" priority="12">
      <formula>J38&lt;0</formula>
    </cfRule>
  </conditionalFormatting>
  <conditionalFormatting sqref="F27:F30">
    <cfRule type="expression" dxfId="3085" priority="9">
      <formula>F27&gt;0</formula>
    </cfRule>
    <cfRule type="expression" dxfId="3084" priority="10">
      <formula>F27&lt;0</formula>
    </cfRule>
  </conditionalFormatting>
  <conditionalFormatting sqref="H27:H30">
    <cfRule type="expression" dxfId="3083" priority="7">
      <formula>H27&gt;0</formula>
    </cfRule>
    <cfRule type="expression" dxfId="3082" priority="8">
      <formula>H27&lt;0</formula>
    </cfRule>
  </conditionalFormatting>
  <conditionalFormatting sqref="J33">
    <cfRule type="expression" dxfId="3081" priority="5">
      <formula>J33&gt;0</formula>
    </cfRule>
    <cfRule type="expression" dxfId="3080" priority="6">
      <formula>J33&lt;0</formula>
    </cfRule>
  </conditionalFormatting>
  <conditionalFormatting sqref="J31:J32">
    <cfRule type="expression" dxfId="3079" priority="3">
      <formula>J31&gt;0</formula>
    </cfRule>
    <cfRule type="expression" dxfId="3078" priority="4">
      <formula>J31&lt;0</formula>
    </cfRule>
  </conditionalFormatting>
  <conditionalFormatting sqref="J28:J30">
    <cfRule type="expression" dxfId="3077" priority="1">
      <formula>J28&gt;0</formula>
    </cfRule>
    <cfRule type="expression" dxfId="3076"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13.55</v>
      </c>
      <c r="T3" s="1"/>
      <c r="U3" s="22"/>
    </row>
    <row r="4" spans="1:21" x14ac:dyDescent="0.25">
      <c r="B4" s="70"/>
      <c r="C4" s="4"/>
      <c r="D4" s="3"/>
      <c r="E4" s="3"/>
      <c r="F4" s="3"/>
      <c r="G4" s="70"/>
      <c r="H4" s="159"/>
      <c r="I4" s="3"/>
      <c r="J4" s="3"/>
      <c r="K4" s="3"/>
      <c r="L4" s="4"/>
      <c r="M4" s="4"/>
      <c r="O4" s="11" t="s">
        <v>66</v>
      </c>
      <c r="Q4" s="53">
        <v>13.55</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8.5254612546125458E-2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14.905000000000001</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14.769500000000003</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14.634000000000002</v>
      </c>
    </row>
    <row r="20" spans="1:16" x14ac:dyDescent="0.25">
      <c r="O20" s="79">
        <v>1.07</v>
      </c>
      <c r="P20" s="79">
        <f t="shared" si="0"/>
        <v>14.498500000000002</v>
      </c>
    </row>
    <row r="21" spans="1:16" x14ac:dyDescent="0.25">
      <c r="O21" s="79">
        <v>1.06</v>
      </c>
      <c r="P21" s="79">
        <f t="shared" si="0"/>
        <v>14.363000000000001</v>
      </c>
    </row>
    <row r="22" spans="1:16" x14ac:dyDescent="0.25">
      <c r="O22" s="79">
        <v>1.05</v>
      </c>
      <c r="P22" s="79">
        <f t="shared" si="0"/>
        <v>14.227500000000001</v>
      </c>
    </row>
    <row r="23" spans="1:16" x14ac:dyDescent="0.25">
      <c r="O23" s="79">
        <v>1.04</v>
      </c>
      <c r="P23" s="79">
        <f t="shared" si="0"/>
        <v>14.092000000000001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13.956500000000002</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13.821000000000002</v>
      </c>
    </row>
    <row r="26" spans="1:16" x14ac:dyDescent="0.25">
      <c r="B26" s="162">
        <v>43515</v>
      </c>
      <c r="C26" s="10">
        <v>0</v>
      </c>
      <c r="D26" s="39">
        <v>13.375</v>
      </c>
      <c r="E26" s="39">
        <v>15.62</v>
      </c>
      <c r="F26" s="768">
        <v>450.96</v>
      </c>
      <c r="G26" s="39"/>
      <c r="H26" s="177"/>
      <c r="I26" s="39"/>
      <c r="J26" s="39"/>
      <c r="K26" s="39"/>
      <c r="L26" s="39"/>
      <c r="O26" s="79">
        <v>1.01</v>
      </c>
      <c r="P26" s="79">
        <f t="shared" si="0"/>
        <v>13.685500000000001</v>
      </c>
    </row>
    <row r="27" spans="1:16" x14ac:dyDescent="0.25">
      <c r="B27" s="162"/>
      <c r="C27" s="10"/>
      <c r="D27" s="39"/>
      <c r="E27" s="39"/>
      <c r="F27" s="39"/>
      <c r="G27" s="39"/>
      <c r="H27" s="177"/>
      <c r="I27" s="39"/>
      <c r="J27" s="39"/>
      <c r="K27" s="39"/>
      <c r="L27" s="39"/>
      <c r="O27" s="79">
        <v>1</v>
      </c>
      <c r="P27" s="79">
        <f t="shared" si="0"/>
        <v>13.55</v>
      </c>
    </row>
    <row r="28" spans="1:16" x14ac:dyDescent="0.25">
      <c r="B28" s="162"/>
      <c r="C28" s="10"/>
      <c r="D28" s="39"/>
      <c r="E28" s="39"/>
      <c r="F28" s="39"/>
      <c r="G28" s="39"/>
      <c r="H28" s="177"/>
      <c r="I28" s="39"/>
      <c r="J28" s="39"/>
      <c r="K28" s="39"/>
      <c r="L28" s="39"/>
      <c r="O28" s="79">
        <v>0.99</v>
      </c>
      <c r="P28" s="79">
        <f t="shared" si="0"/>
        <v>13.4145</v>
      </c>
    </row>
    <row r="29" spans="1:16" x14ac:dyDescent="0.25">
      <c r="B29" s="162"/>
      <c r="C29" s="10"/>
      <c r="D29" s="39"/>
      <c r="E29" s="39"/>
      <c r="F29" s="39"/>
      <c r="G29" s="39"/>
      <c r="H29" s="177"/>
      <c r="I29" s="39"/>
      <c r="J29" s="39"/>
      <c r="K29" s="39"/>
      <c r="L29" s="39"/>
      <c r="O29" s="79">
        <v>0.98</v>
      </c>
      <c r="P29" s="79">
        <f t="shared" si="0"/>
        <v>13.279</v>
      </c>
    </row>
    <row r="30" spans="1:16" x14ac:dyDescent="0.25">
      <c r="B30" s="162"/>
      <c r="C30" s="10"/>
      <c r="D30" s="39"/>
      <c r="E30" s="39"/>
      <c r="F30" s="39"/>
      <c r="G30" s="39"/>
      <c r="H30" s="177"/>
      <c r="I30" s="39"/>
      <c r="J30" s="39"/>
      <c r="K30" s="39"/>
      <c r="L30" s="39"/>
      <c r="O30" s="79">
        <v>0.97</v>
      </c>
      <c r="P30" s="79">
        <f t="shared" si="0"/>
        <v>13.1435</v>
      </c>
    </row>
    <row r="31" spans="1:16" x14ac:dyDescent="0.25">
      <c r="B31" s="162"/>
      <c r="C31" s="10"/>
      <c r="D31" s="39"/>
      <c r="E31" s="39"/>
      <c r="F31" s="39"/>
      <c r="G31" s="39"/>
      <c r="H31" s="177"/>
      <c r="I31" s="39"/>
      <c r="J31" s="39"/>
      <c r="K31" s="39"/>
      <c r="L31" s="39"/>
      <c r="O31" s="79">
        <v>0.96</v>
      </c>
      <c r="P31" s="79">
        <f t="shared" si="0"/>
        <v>13.008000000000001</v>
      </c>
    </row>
    <row r="32" spans="1:16" x14ac:dyDescent="0.25">
      <c r="B32" s="162"/>
      <c r="C32" s="10"/>
      <c r="D32" s="39"/>
      <c r="E32" s="39"/>
      <c r="F32" s="39"/>
      <c r="G32" s="39"/>
      <c r="H32" s="177"/>
      <c r="I32" s="39"/>
      <c r="J32" s="39"/>
      <c r="K32" s="39"/>
      <c r="L32" s="39"/>
      <c r="O32" s="79">
        <v>0.95</v>
      </c>
      <c r="P32" s="79">
        <f t="shared" si="0"/>
        <v>12.8725</v>
      </c>
    </row>
    <row r="33" spans="2:17" x14ac:dyDescent="0.25">
      <c r="B33" s="162"/>
      <c r="C33" s="10"/>
      <c r="D33" s="39"/>
      <c r="E33" s="39"/>
      <c r="F33" s="39"/>
      <c r="G33" s="39"/>
      <c r="H33" s="177"/>
      <c r="I33" s="39"/>
      <c r="J33" s="39"/>
      <c r="K33" s="39"/>
      <c r="L33" s="39"/>
      <c r="O33" s="79">
        <v>0.94</v>
      </c>
      <c r="P33" s="79">
        <f t="shared" si="0"/>
        <v>12.737</v>
      </c>
    </row>
    <row r="34" spans="2:17" x14ac:dyDescent="0.25">
      <c r="B34" s="162"/>
      <c r="C34" s="10"/>
      <c r="D34" s="39"/>
      <c r="E34" s="39"/>
      <c r="F34" s="39"/>
      <c r="G34" s="39"/>
      <c r="H34" s="177"/>
      <c r="I34" s="39"/>
      <c r="J34" s="39"/>
      <c r="K34" s="39"/>
      <c r="L34" s="39"/>
      <c r="O34" s="79">
        <v>0.93</v>
      </c>
      <c r="P34" s="79">
        <f t="shared" si="0"/>
        <v>12.601500000000001</v>
      </c>
    </row>
    <row r="35" spans="2:17" x14ac:dyDescent="0.25">
      <c r="B35" s="162"/>
      <c r="C35" s="10"/>
      <c r="D35" s="39"/>
      <c r="E35" s="39"/>
      <c r="F35" s="39"/>
      <c r="G35" s="39"/>
      <c r="H35" s="177"/>
      <c r="I35" s="39"/>
      <c r="J35" s="39"/>
      <c r="K35" s="39"/>
      <c r="L35" s="39"/>
      <c r="O35" s="79">
        <v>0.92</v>
      </c>
      <c r="P35" s="79">
        <f t="shared" si="0"/>
        <v>12.466000000000001</v>
      </c>
    </row>
    <row r="36" spans="2:17" x14ac:dyDescent="0.25">
      <c r="B36" s="162"/>
      <c r="C36" s="10"/>
      <c r="D36" s="39"/>
      <c r="E36" s="39"/>
      <c r="F36" s="39"/>
      <c r="G36" s="39"/>
      <c r="H36" s="177"/>
      <c r="I36" s="39"/>
      <c r="J36" s="39"/>
      <c r="K36" s="39"/>
      <c r="L36" s="39"/>
      <c r="O36" s="79">
        <v>0.91</v>
      </c>
      <c r="P36" s="79">
        <f t="shared" si="0"/>
        <v>12.330500000000001</v>
      </c>
    </row>
    <row r="37" spans="2:17" x14ac:dyDescent="0.25">
      <c r="B37" s="162"/>
      <c r="C37" s="10"/>
      <c r="D37" s="39"/>
      <c r="E37" s="39"/>
      <c r="F37" s="39"/>
      <c r="G37" s="39"/>
      <c r="H37" s="177"/>
      <c r="I37" s="39"/>
      <c r="J37" s="39"/>
      <c r="K37" s="39"/>
      <c r="L37" s="39"/>
      <c r="O37" s="79">
        <v>0.9</v>
      </c>
      <c r="P37" s="79">
        <f t="shared" si="0"/>
        <v>12.195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5" priority="35">
      <formula>F47&gt;0</formula>
    </cfRule>
    <cfRule type="expression" dxfId="3074" priority="36">
      <formula>F47&lt;0</formula>
    </cfRule>
  </conditionalFormatting>
  <conditionalFormatting sqref="Q7">
    <cfRule type="expression" dxfId="3073" priority="33">
      <formula>Q7&gt;0</formula>
    </cfRule>
    <cfRule type="expression" dxfId="3072" priority="34">
      <formula>Q7&lt;0</formula>
    </cfRule>
  </conditionalFormatting>
  <conditionalFormatting sqref="Q8">
    <cfRule type="expression" dxfId="3071" priority="31">
      <formula>Q8&gt;0</formula>
    </cfRule>
    <cfRule type="expression" dxfId="3070" priority="32">
      <formula>Q8&lt;0</formula>
    </cfRule>
  </conditionalFormatting>
  <conditionalFormatting sqref="F30:F46">
    <cfRule type="expression" dxfId="3069" priority="29">
      <formula>F30&gt;0</formula>
    </cfRule>
    <cfRule type="expression" dxfId="3068" priority="30">
      <formula>F30&lt;0</formula>
    </cfRule>
  </conditionalFormatting>
  <conditionalFormatting sqref="H30:H46">
    <cfRule type="expression" dxfId="3067" priority="27">
      <formula>H30&gt;0</formula>
    </cfRule>
    <cfRule type="expression" dxfId="3066" priority="28">
      <formula>H30&lt;0</formula>
    </cfRule>
  </conditionalFormatting>
  <conditionalFormatting sqref="Q10">
    <cfRule type="expression" dxfId="3065" priority="25">
      <formula>Q10&gt;0</formula>
    </cfRule>
    <cfRule type="expression" dxfId="3064" priority="26">
      <formula>Q10&lt;0</formula>
    </cfRule>
  </conditionalFormatting>
  <conditionalFormatting sqref="J25:J38">
    <cfRule type="expression" dxfId="3063" priority="23">
      <formula>J25&gt;0</formula>
    </cfRule>
    <cfRule type="expression" dxfId="3062" priority="24">
      <formula>J25&lt;0</formula>
    </cfRule>
  </conditionalFormatting>
  <conditionalFormatting sqref="K25:K38">
    <cfRule type="expression" dxfId="3061" priority="21">
      <formula>K25&gt;0</formula>
    </cfRule>
    <cfRule type="expression" dxfId="3060" priority="22">
      <formula>K25&lt;0</formula>
    </cfRule>
  </conditionalFormatting>
  <conditionalFormatting sqref="L25 L38">
    <cfRule type="expression" dxfId="3059" priority="19">
      <formula>L25&gt;0</formula>
    </cfRule>
    <cfRule type="expression" dxfId="3058" priority="20">
      <formula>L25&lt;0</formula>
    </cfRule>
  </conditionalFormatting>
  <conditionalFormatting sqref="F89:F110">
    <cfRule type="expression" dxfId="3057" priority="17">
      <formula>F89&gt;0</formula>
    </cfRule>
    <cfRule type="expression" dxfId="3056" priority="18">
      <formula>F89&lt;0</formula>
    </cfRule>
  </conditionalFormatting>
  <conditionalFormatting sqref="H89:H110">
    <cfRule type="expression" dxfId="3055" priority="15">
      <formula>H89&gt;0</formula>
    </cfRule>
    <cfRule type="expression" dxfId="3054" priority="16">
      <formula>H89&lt;0</formula>
    </cfRule>
  </conditionalFormatting>
  <conditionalFormatting sqref="J89:J102">
    <cfRule type="expression" dxfId="3053" priority="13">
      <formula>J89&gt;0</formula>
    </cfRule>
    <cfRule type="expression" dxfId="3052" priority="14">
      <formula>J89&lt;0</formula>
    </cfRule>
  </conditionalFormatting>
  <conditionalFormatting sqref="K89:K102">
    <cfRule type="expression" dxfId="3051" priority="11">
      <formula>K89&gt;0</formula>
    </cfRule>
    <cfRule type="expression" dxfId="3050" priority="12">
      <formula>K89&lt;0</formula>
    </cfRule>
  </conditionalFormatting>
  <conditionalFormatting sqref="L89:L102">
    <cfRule type="expression" dxfId="3049" priority="9">
      <formula>L89&gt;0</formula>
    </cfRule>
    <cfRule type="expression" dxfId="3048" priority="10">
      <formula>L89&lt;0</formula>
    </cfRule>
  </conditionalFormatting>
  <conditionalFormatting sqref="F29 F25:F26">
    <cfRule type="expression" dxfId="3047" priority="7">
      <formula>F25&gt;0</formula>
    </cfRule>
    <cfRule type="expression" dxfId="3046" priority="8">
      <formula>F25&lt;0</formula>
    </cfRule>
  </conditionalFormatting>
  <conditionalFormatting sqref="H29 H25:H27">
    <cfRule type="expression" dxfId="3045" priority="5">
      <formula>H25&gt;0</formula>
    </cfRule>
    <cfRule type="expression" dxfId="3044" priority="6">
      <formula>H25&lt;0</formula>
    </cfRule>
  </conditionalFormatting>
  <conditionalFormatting sqref="F27:F28">
    <cfRule type="expression" dxfId="3043" priority="3">
      <formula>F27&gt;0</formula>
    </cfRule>
    <cfRule type="expression" dxfId="3042" priority="4">
      <formula>F27&lt;0</formula>
    </cfRule>
  </conditionalFormatting>
  <conditionalFormatting sqref="H28">
    <cfRule type="expression" dxfId="3041" priority="1">
      <formula>H28&gt;0</formula>
    </cfRule>
    <cfRule type="expression" dxfId="3040"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52.28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52.28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6.6947207345065029E-3</v>
      </c>
      <c r="R11">
        <v>8.7499999999999994E-2</v>
      </c>
    </row>
    <row r="12" spans="1:21" x14ac:dyDescent="0.25">
      <c r="H12" s="68"/>
      <c r="O12" s="11" t="s">
        <v>82</v>
      </c>
      <c r="Q12" s="1" t="s">
        <v>1357</v>
      </c>
    </row>
    <row r="13" spans="1:21" x14ac:dyDescent="0.25">
      <c r="H13" s="68"/>
      <c r="O13" s="11" t="s">
        <v>947</v>
      </c>
      <c r="Q13" s="2">
        <f>Q4/2.075</f>
        <v>25.195180722891564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57.508000000000003</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56.985200000000006</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56.462400000000002</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55.939600000000006</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55.416800000000002</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54.894000000000005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54.371200000000002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53.848400000000005</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53.325600000000001</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52.802800000000005</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52.28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51.757199999999997</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51.234400000000001</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50.711599999999997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50.188800000000001</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49.665999999999997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49.1432</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48.620400000000004</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48.0976</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47.574800000000003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47.052</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39" priority="39">
      <formula>F51&gt;0</formula>
    </cfRule>
    <cfRule type="expression" dxfId="3038" priority="40">
      <formula>F51&lt;0</formula>
    </cfRule>
  </conditionalFormatting>
  <conditionalFormatting sqref="Q7">
    <cfRule type="expression" dxfId="3037" priority="37">
      <formula>Q7&gt;0</formula>
    </cfRule>
    <cfRule type="expression" dxfId="3036" priority="38">
      <formula>Q7&lt;0</formula>
    </cfRule>
  </conditionalFormatting>
  <conditionalFormatting sqref="Q8">
    <cfRule type="expression" dxfId="3035" priority="35">
      <formula>Q8&gt;0</formula>
    </cfRule>
    <cfRule type="expression" dxfId="3034" priority="36">
      <formula>Q8&lt;0</formula>
    </cfRule>
  </conditionalFormatting>
  <conditionalFormatting sqref="F31:F49">
    <cfRule type="expression" dxfId="3033" priority="33">
      <formula>F31&gt;0</formula>
    </cfRule>
    <cfRule type="expression" dxfId="3032" priority="34">
      <formula>F31&lt;0</formula>
    </cfRule>
  </conditionalFormatting>
  <conditionalFormatting sqref="H31:H49">
    <cfRule type="expression" dxfId="3031" priority="31">
      <formula>H31&gt;0</formula>
    </cfRule>
    <cfRule type="expression" dxfId="3030" priority="32">
      <formula>H31&lt;0</formula>
    </cfRule>
  </conditionalFormatting>
  <conditionalFormatting sqref="Q10">
    <cfRule type="expression" dxfId="3029" priority="29">
      <formula>Q10&gt;0</formula>
    </cfRule>
    <cfRule type="expression" dxfId="3028" priority="30">
      <formula>Q10&lt;0</formula>
    </cfRule>
  </conditionalFormatting>
  <conditionalFormatting sqref="J25:J38">
    <cfRule type="expression" dxfId="3027" priority="27">
      <formula>J25&gt;0</formula>
    </cfRule>
    <cfRule type="expression" dxfId="3026" priority="28">
      <formula>J25&lt;0</formula>
    </cfRule>
  </conditionalFormatting>
  <conditionalFormatting sqref="K38">
    <cfRule type="expression" dxfId="3025" priority="25">
      <formula>K38&gt;0</formula>
    </cfRule>
    <cfRule type="expression" dxfId="3024" priority="26">
      <formula>K38&lt;0</formula>
    </cfRule>
  </conditionalFormatting>
  <conditionalFormatting sqref="L25:L38">
    <cfRule type="expression" dxfId="3023" priority="23">
      <formula>L25&gt;0</formula>
    </cfRule>
    <cfRule type="expression" dxfId="3022" priority="24">
      <formula>L25&lt;0</formula>
    </cfRule>
  </conditionalFormatting>
  <conditionalFormatting sqref="F95:F116">
    <cfRule type="expression" dxfId="3021" priority="21">
      <formula>F95&gt;0</formula>
    </cfRule>
    <cfRule type="expression" dxfId="3020" priority="22">
      <formula>F95&lt;0</formula>
    </cfRule>
  </conditionalFormatting>
  <conditionalFormatting sqref="H95:H116">
    <cfRule type="expression" dxfId="3019" priority="19">
      <formula>H95&gt;0</formula>
    </cfRule>
    <cfRule type="expression" dxfId="3018" priority="20">
      <formula>H95&lt;0</formula>
    </cfRule>
  </conditionalFormatting>
  <conditionalFormatting sqref="J95:J108">
    <cfRule type="expression" dxfId="3017" priority="17">
      <formula>J95&gt;0</formula>
    </cfRule>
    <cfRule type="expression" dxfId="3016" priority="18">
      <formula>J95&lt;0</formula>
    </cfRule>
  </conditionalFormatting>
  <conditionalFormatting sqref="K95:K108">
    <cfRule type="expression" dxfId="3015" priority="15">
      <formula>K95&gt;0</formula>
    </cfRule>
    <cfRule type="expression" dxfId="3014" priority="16">
      <formula>K95&lt;0</formula>
    </cfRule>
  </conditionalFormatting>
  <conditionalFormatting sqref="L95:L108">
    <cfRule type="expression" dxfId="3013" priority="13">
      <formula>L95&gt;0</formula>
    </cfRule>
    <cfRule type="expression" dxfId="3012" priority="14">
      <formula>L95&lt;0</formula>
    </cfRule>
  </conditionalFormatting>
  <conditionalFormatting sqref="F25:F30">
    <cfRule type="expression" dxfId="3011" priority="11">
      <formula>F25&gt;0</formula>
    </cfRule>
    <cfRule type="expression" dxfId="3010" priority="12">
      <formula>F25&lt;0</formula>
    </cfRule>
  </conditionalFormatting>
  <conditionalFormatting sqref="H25:H30">
    <cfRule type="expression" dxfId="3009" priority="9">
      <formula>H25&gt;0</formula>
    </cfRule>
    <cfRule type="expression" dxfId="3008" priority="10">
      <formula>H25&lt;0</formula>
    </cfRule>
  </conditionalFormatting>
  <conditionalFormatting sqref="F50">
    <cfRule type="expression" dxfId="3007" priority="7">
      <formula>F50&gt;0</formula>
    </cfRule>
    <cfRule type="expression" dxfId="3006" priority="8">
      <formula>F50&lt;0</formula>
    </cfRule>
  </conditionalFormatting>
  <conditionalFormatting sqref="H50">
    <cfRule type="expression" dxfId="3005" priority="5">
      <formula>H50&gt;0</formula>
    </cfRule>
    <cfRule type="expression" dxfId="3004" priority="6">
      <formula>H50&lt;0</formula>
    </cfRule>
  </conditionalFormatting>
  <conditionalFormatting sqref="H62:H63 F62:F63">
    <cfRule type="expression" dxfId="3003" priority="3">
      <formula>F62&gt;0</formula>
    </cfRule>
    <cfRule type="expression" dxfId="3002" priority="4">
      <formula>F62&lt;0</formula>
    </cfRule>
  </conditionalFormatting>
  <conditionalFormatting sqref="J60">
    <cfRule type="expression" dxfId="3001" priority="1">
      <formula>J60&gt;0</formula>
    </cfRule>
    <cfRule type="expression" dxfId="3000"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54.18</v>
      </c>
      <c r="T3" s="1"/>
      <c r="U3" s="22"/>
    </row>
    <row r="4" spans="1:21" x14ac:dyDescent="0.25">
      <c r="B4" s="70"/>
      <c r="C4" s="4"/>
      <c r="D4" s="3"/>
      <c r="E4" s="3"/>
      <c r="F4" s="3"/>
      <c r="G4" s="70"/>
      <c r="H4" s="159"/>
      <c r="I4" s="3"/>
      <c r="J4" s="3"/>
      <c r="K4" s="3"/>
      <c r="L4" s="4"/>
      <c r="M4" s="4"/>
      <c r="O4" s="11" t="s">
        <v>66</v>
      </c>
      <c r="Q4" s="53">
        <v>54.18</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6.275378368401625E-3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59.598000000000006</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59.056200000000004</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58.514400000000002</v>
      </c>
    </row>
    <row r="20" spans="1:16" x14ac:dyDescent="0.25">
      <c r="O20" s="79">
        <v>1.07</v>
      </c>
      <c r="P20" s="79">
        <f t="shared" si="0"/>
        <v>57.9726</v>
      </c>
    </row>
    <row r="21" spans="1:16" x14ac:dyDescent="0.25">
      <c r="O21" s="79">
        <v>1.06</v>
      </c>
      <c r="P21" s="79">
        <f t="shared" si="0"/>
        <v>57.430800000000005</v>
      </c>
    </row>
    <row r="22" spans="1:16" x14ac:dyDescent="0.25">
      <c r="O22" s="79">
        <v>1.05</v>
      </c>
      <c r="P22" s="79">
        <f t="shared" si="0"/>
        <v>56.889000000000003</v>
      </c>
    </row>
    <row r="23" spans="1:16" x14ac:dyDescent="0.25">
      <c r="O23" s="79">
        <v>1.04</v>
      </c>
      <c r="P23" s="79">
        <f t="shared" si="0"/>
        <v>56.347200000000001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55.805399999999999</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55.263600000000004</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54.721800000000002</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54.18</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53.638199999999998</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53.096399999999996</v>
      </c>
    </row>
    <row r="30" spans="1:16" x14ac:dyDescent="0.25">
      <c r="B30" s="162"/>
      <c r="C30" s="10"/>
      <c r="D30" s="39"/>
      <c r="E30" s="39"/>
      <c r="F30" s="39"/>
      <c r="G30" s="39"/>
      <c r="H30" s="177"/>
      <c r="I30" s="39"/>
      <c r="J30" s="39"/>
      <c r="K30" s="39"/>
      <c r="L30" s="39"/>
      <c r="O30" s="79">
        <v>0.97</v>
      </c>
      <c r="P30" s="79">
        <f t="shared" si="0"/>
        <v>52.554600000000001</v>
      </c>
    </row>
    <row r="31" spans="1:16" x14ac:dyDescent="0.25">
      <c r="B31" s="162"/>
      <c r="C31" s="10"/>
      <c r="D31" s="39"/>
      <c r="E31" s="39"/>
      <c r="F31" s="39"/>
      <c r="G31" s="39"/>
      <c r="H31" s="177"/>
      <c r="I31" s="39"/>
      <c r="J31" s="39"/>
      <c r="K31" s="39"/>
      <c r="L31" s="39"/>
      <c r="O31" s="79">
        <v>0.96</v>
      </c>
      <c r="P31" s="79">
        <f t="shared" si="0"/>
        <v>52.012799999999999</v>
      </c>
    </row>
    <row r="32" spans="1:16" x14ac:dyDescent="0.25">
      <c r="B32" s="162"/>
      <c r="C32" s="10"/>
      <c r="D32" s="39"/>
      <c r="E32" s="39"/>
      <c r="F32" s="39"/>
      <c r="G32" s="39"/>
      <c r="H32" s="177"/>
      <c r="I32" s="39"/>
      <c r="J32" s="39"/>
      <c r="K32" s="39"/>
      <c r="L32" s="39"/>
      <c r="O32" s="79">
        <v>0.95</v>
      </c>
      <c r="P32" s="79">
        <f t="shared" si="0"/>
        <v>51.470999999999997</v>
      </c>
    </row>
    <row r="33" spans="2:17" x14ac:dyDescent="0.25">
      <c r="B33" s="162"/>
      <c r="C33" s="10"/>
      <c r="D33" s="39"/>
      <c r="E33" s="39"/>
      <c r="F33" s="39"/>
      <c r="G33" s="39"/>
      <c r="H33" s="177"/>
      <c r="I33" s="39"/>
      <c r="J33" s="39"/>
      <c r="K33" s="39"/>
      <c r="L33" s="39"/>
      <c r="O33" s="79">
        <v>0.94</v>
      </c>
      <c r="P33" s="79">
        <f t="shared" si="0"/>
        <v>50.929199999999994</v>
      </c>
    </row>
    <row r="34" spans="2:17" x14ac:dyDescent="0.25">
      <c r="B34" s="162"/>
      <c r="C34" s="10"/>
      <c r="D34" s="39"/>
      <c r="E34" s="39"/>
      <c r="F34" s="39"/>
      <c r="G34" s="39"/>
      <c r="H34" s="177"/>
      <c r="I34" s="39"/>
      <c r="J34" s="39"/>
      <c r="K34" s="39"/>
      <c r="L34" s="39"/>
      <c r="O34" s="79">
        <v>0.93</v>
      </c>
      <c r="P34" s="79">
        <f t="shared" si="0"/>
        <v>50.3874</v>
      </c>
    </row>
    <row r="35" spans="2:17" x14ac:dyDescent="0.25">
      <c r="B35" s="162"/>
      <c r="C35" s="10"/>
      <c r="D35" s="39"/>
      <c r="E35" s="39"/>
      <c r="F35" s="39"/>
      <c r="G35" s="39"/>
      <c r="H35" s="177"/>
      <c r="I35" s="39"/>
      <c r="J35" s="39"/>
      <c r="K35" s="39"/>
      <c r="L35" s="39"/>
      <c r="O35" s="79">
        <v>0.92</v>
      </c>
      <c r="P35" s="79">
        <f t="shared" si="0"/>
        <v>49.845600000000005</v>
      </c>
    </row>
    <row r="36" spans="2:17" x14ac:dyDescent="0.25">
      <c r="B36" s="162"/>
      <c r="C36" s="10"/>
      <c r="D36" s="39"/>
      <c r="E36" s="39"/>
      <c r="F36" s="39"/>
      <c r="G36" s="39"/>
      <c r="H36" s="177"/>
      <c r="I36" s="39"/>
      <c r="J36" s="39"/>
      <c r="K36" s="39"/>
      <c r="L36" s="39"/>
      <c r="O36" s="79">
        <v>0.91</v>
      </c>
      <c r="P36" s="79">
        <f t="shared" si="0"/>
        <v>49.303800000000003</v>
      </c>
    </row>
    <row r="37" spans="2:17" x14ac:dyDescent="0.25">
      <c r="B37" s="162"/>
      <c r="C37" s="10"/>
      <c r="D37" s="39"/>
      <c r="E37" s="39"/>
      <c r="F37" s="39"/>
      <c r="G37" s="39"/>
      <c r="H37" s="177"/>
      <c r="I37" s="39"/>
      <c r="J37" s="39"/>
      <c r="K37" s="39"/>
      <c r="L37" s="39"/>
      <c r="O37" s="79">
        <v>0.9</v>
      </c>
      <c r="P37" s="79">
        <f t="shared" si="0"/>
        <v>48.762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9" priority="35">
      <formula>F47&gt;0</formula>
    </cfRule>
    <cfRule type="expression" dxfId="2998" priority="36">
      <formula>F47&lt;0</formula>
    </cfRule>
  </conditionalFormatting>
  <conditionalFormatting sqref="Q7">
    <cfRule type="expression" dxfId="2997" priority="33">
      <formula>Q7&gt;0</formula>
    </cfRule>
    <cfRule type="expression" dxfId="2996" priority="34">
      <formula>Q7&lt;0</formula>
    </cfRule>
  </conditionalFormatting>
  <conditionalFormatting sqref="Q8">
    <cfRule type="expression" dxfId="2995" priority="31">
      <formula>Q8&gt;0</formula>
    </cfRule>
    <cfRule type="expression" dxfId="2994" priority="32">
      <formula>Q8&lt;0</formula>
    </cfRule>
  </conditionalFormatting>
  <conditionalFormatting sqref="F30:F46">
    <cfRule type="expression" dxfId="2993" priority="29">
      <formula>F30&gt;0</formula>
    </cfRule>
    <cfRule type="expression" dxfId="2992" priority="30">
      <formula>F30&lt;0</formula>
    </cfRule>
  </conditionalFormatting>
  <conditionalFormatting sqref="H30:H46">
    <cfRule type="expression" dxfId="2991" priority="27">
      <formula>H30&gt;0</formula>
    </cfRule>
    <cfRule type="expression" dxfId="2990" priority="28">
      <formula>H30&lt;0</formula>
    </cfRule>
  </conditionalFormatting>
  <conditionalFormatting sqref="Q10">
    <cfRule type="expression" dxfId="2989" priority="25">
      <formula>Q10&gt;0</formula>
    </cfRule>
    <cfRule type="expression" dxfId="2988" priority="26">
      <formula>Q10&lt;0</formula>
    </cfRule>
  </conditionalFormatting>
  <conditionalFormatting sqref="J25:J38">
    <cfRule type="expression" dxfId="2987" priority="23">
      <formula>J25&gt;0</formula>
    </cfRule>
    <cfRule type="expression" dxfId="2986" priority="24">
      <formula>J25&lt;0</formula>
    </cfRule>
  </conditionalFormatting>
  <conditionalFormatting sqref="K25:K38">
    <cfRule type="expression" dxfId="2985" priority="21">
      <formula>K25&gt;0</formula>
    </cfRule>
    <cfRule type="expression" dxfId="2984" priority="22">
      <formula>K25&lt;0</formula>
    </cfRule>
  </conditionalFormatting>
  <conditionalFormatting sqref="L25 L38">
    <cfRule type="expression" dxfId="2983" priority="19">
      <formula>L25&gt;0</formula>
    </cfRule>
    <cfRule type="expression" dxfId="2982" priority="20">
      <formula>L25&lt;0</formula>
    </cfRule>
  </conditionalFormatting>
  <conditionalFormatting sqref="F89:F110">
    <cfRule type="expression" dxfId="2981" priority="17">
      <formula>F89&gt;0</formula>
    </cfRule>
    <cfRule type="expression" dxfId="2980" priority="18">
      <formula>F89&lt;0</formula>
    </cfRule>
  </conditionalFormatting>
  <conditionalFormatting sqref="H89:H110">
    <cfRule type="expression" dxfId="2979" priority="15">
      <formula>H89&gt;0</formula>
    </cfRule>
    <cfRule type="expression" dxfId="2978" priority="16">
      <formula>H89&lt;0</formula>
    </cfRule>
  </conditionalFormatting>
  <conditionalFormatting sqref="J89:J102">
    <cfRule type="expression" dxfId="2977" priority="13">
      <formula>J89&gt;0</formula>
    </cfRule>
    <cfRule type="expression" dxfId="2976" priority="14">
      <formula>J89&lt;0</formula>
    </cfRule>
  </conditionalFormatting>
  <conditionalFormatting sqref="K89:K102">
    <cfRule type="expression" dxfId="2975" priority="11">
      <formula>K89&gt;0</formula>
    </cfRule>
    <cfRule type="expression" dxfId="2974" priority="12">
      <formula>K89&lt;0</formula>
    </cfRule>
  </conditionalFormatting>
  <conditionalFormatting sqref="L89:L102">
    <cfRule type="expression" dxfId="2973" priority="9">
      <formula>L89&gt;0</formula>
    </cfRule>
    <cfRule type="expression" dxfId="2972" priority="10">
      <formula>L89&lt;0</formula>
    </cfRule>
  </conditionalFormatting>
  <conditionalFormatting sqref="F25:F29">
    <cfRule type="expression" dxfId="2971" priority="7">
      <formula>F25&gt;0</formula>
    </cfRule>
    <cfRule type="expression" dxfId="2970" priority="8">
      <formula>F25&lt;0</formula>
    </cfRule>
  </conditionalFormatting>
  <conditionalFormatting sqref="H25:H29">
    <cfRule type="expression" dxfId="2969" priority="5">
      <formula>H25&gt;0</formula>
    </cfRule>
    <cfRule type="expression" dxfId="2968"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89.35</v>
      </c>
      <c r="T3" s="1"/>
      <c r="U3" s="22"/>
    </row>
    <row r="4" spans="1:21" x14ac:dyDescent="0.25">
      <c r="B4" s="70"/>
      <c r="C4" s="4"/>
      <c r="D4" s="3"/>
      <c r="E4" s="3"/>
      <c r="F4" s="3"/>
      <c r="G4" s="70"/>
      <c r="H4" s="159"/>
      <c r="I4" s="3"/>
      <c r="J4" s="3"/>
      <c r="K4" s="3"/>
      <c r="L4" s="4"/>
      <c r="M4" s="4"/>
      <c r="O4" s="11" t="s">
        <v>66</v>
      </c>
      <c r="Q4" s="53">
        <v>89.35</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2.0145495243424735E-2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98.284999999999997</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97.391500000000008</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96.498000000000005</v>
      </c>
    </row>
    <row r="20" spans="1:16" x14ac:dyDescent="0.25">
      <c r="O20" s="79">
        <v>1.07</v>
      </c>
      <c r="P20" s="79">
        <f t="shared" si="0"/>
        <v>95.604500000000002</v>
      </c>
    </row>
    <row r="21" spans="1:16" x14ac:dyDescent="0.25">
      <c r="O21" s="79">
        <v>1.06</v>
      </c>
      <c r="P21" s="79">
        <f t="shared" si="0"/>
        <v>94.710999999999999</v>
      </c>
    </row>
    <row r="22" spans="1:16" x14ac:dyDescent="0.25">
      <c r="O22" s="79">
        <v>1.05</v>
      </c>
      <c r="P22" s="79">
        <f t="shared" si="0"/>
        <v>93.817499999999995</v>
      </c>
    </row>
    <row r="23" spans="1:16" x14ac:dyDescent="0.25">
      <c r="O23" s="79">
        <v>1.04</v>
      </c>
      <c r="P23" s="79">
        <f t="shared" si="0"/>
        <v>92.923999999999992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92.030500000000004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91.137</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90.243499999999997</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89.35</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88.456499999999991</v>
      </c>
    </row>
    <row r="29" spans="1:16" x14ac:dyDescent="0.25">
      <c r="B29" s="162"/>
      <c r="C29" s="10"/>
      <c r="D29" s="39"/>
      <c r="E29" s="39"/>
      <c r="F29" s="39"/>
      <c r="G29" s="39"/>
      <c r="H29" s="177"/>
      <c r="I29" s="39"/>
      <c r="J29" s="39"/>
      <c r="K29" s="39"/>
      <c r="L29" s="39"/>
      <c r="O29" s="79">
        <v>0.98</v>
      </c>
      <c r="P29" s="79">
        <f t="shared" si="0"/>
        <v>87.562999999999988</v>
      </c>
    </row>
    <row r="30" spans="1:16" x14ac:dyDescent="0.25">
      <c r="B30" s="162"/>
      <c r="C30" s="10"/>
      <c r="D30" s="39"/>
      <c r="E30" s="39"/>
      <c r="F30" s="39"/>
      <c r="G30" s="39"/>
      <c r="H30" s="177"/>
      <c r="I30" s="39"/>
      <c r="J30" s="39"/>
      <c r="K30" s="39"/>
      <c r="L30" s="39"/>
      <c r="O30" s="79">
        <v>0.97</v>
      </c>
      <c r="P30" s="79">
        <f t="shared" si="0"/>
        <v>86.669499999999985</v>
      </c>
    </row>
    <row r="31" spans="1:16" x14ac:dyDescent="0.25">
      <c r="B31" s="162"/>
      <c r="C31" s="10"/>
      <c r="D31" s="39"/>
      <c r="E31" s="39"/>
      <c r="F31" s="39"/>
      <c r="G31" s="39"/>
      <c r="H31" s="177"/>
      <c r="I31" s="39"/>
      <c r="J31" s="39"/>
      <c r="K31" s="39"/>
      <c r="L31" s="39"/>
      <c r="O31" s="79">
        <v>0.96</v>
      </c>
      <c r="P31" s="79">
        <f t="shared" si="0"/>
        <v>85.775999999999996</v>
      </c>
    </row>
    <row r="32" spans="1:16" x14ac:dyDescent="0.25">
      <c r="B32" s="162"/>
      <c r="C32" s="10"/>
      <c r="D32" s="39"/>
      <c r="E32" s="39"/>
      <c r="F32" s="39"/>
      <c r="G32" s="39"/>
      <c r="H32" s="177"/>
      <c r="I32" s="39"/>
      <c r="J32" s="39"/>
      <c r="K32" s="39"/>
      <c r="L32" s="39"/>
      <c r="O32" s="79">
        <v>0.95</v>
      </c>
      <c r="P32" s="79">
        <f t="shared" si="0"/>
        <v>84.882499999999993</v>
      </c>
    </row>
    <row r="33" spans="2:17" x14ac:dyDescent="0.25">
      <c r="B33" s="162"/>
      <c r="C33" s="10"/>
      <c r="D33" s="39"/>
      <c r="E33" s="39"/>
      <c r="F33" s="39"/>
      <c r="G33" s="39"/>
      <c r="H33" s="177"/>
      <c r="I33" s="39"/>
      <c r="J33" s="39"/>
      <c r="K33" s="39"/>
      <c r="L33" s="39"/>
      <c r="O33" s="79">
        <v>0.94</v>
      </c>
      <c r="P33" s="79">
        <f t="shared" si="0"/>
        <v>83.98899999999999</v>
      </c>
    </row>
    <row r="34" spans="2:17" x14ac:dyDescent="0.25">
      <c r="B34" s="162"/>
      <c r="C34" s="10"/>
      <c r="D34" s="39"/>
      <c r="E34" s="39"/>
      <c r="F34" s="39"/>
      <c r="G34" s="39"/>
      <c r="H34" s="177"/>
      <c r="I34" s="39"/>
      <c r="J34" s="39"/>
      <c r="K34" s="39"/>
      <c r="L34" s="39"/>
      <c r="O34" s="79">
        <v>0.93</v>
      </c>
      <c r="P34" s="79">
        <f t="shared" si="0"/>
        <v>83.095500000000001</v>
      </c>
    </row>
    <row r="35" spans="2:17" x14ac:dyDescent="0.25">
      <c r="B35" s="162"/>
      <c r="C35" s="10"/>
      <c r="D35" s="39"/>
      <c r="E35" s="39"/>
      <c r="F35" s="39"/>
      <c r="G35" s="39"/>
      <c r="H35" s="177"/>
      <c r="I35" s="39"/>
      <c r="J35" s="39"/>
      <c r="K35" s="39"/>
      <c r="L35" s="39"/>
      <c r="O35" s="79">
        <v>0.92</v>
      </c>
      <c r="P35" s="79">
        <f t="shared" si="0"/>
        <v>82.201999999999998</v>
      </c>
    </row>
    <row r="36" spans="2:17" x14ac:dyDescent="0.25">
      <c r="B36" s="162"/>
      <c r="C36" s="10"/>
      <c r="D36" s="39"/>
      <c r="E36" s="39"/>
      <c r="F36" s="39"/>
      <c r="G36" s="39"/>
      <c r="H36" s="177"/>
      <c r="I36" s="39"/>
      <c r="J36" s="39"/>
      <c r="K36" s="39"/>
      <c r="L36" s="39"/>
      <c r="O36" s="79">
        <v>0.91</v>
      </c>
      <c r="P36" s="79">
        <f t="shared" si="0"/>
        <v>81.308499999999995</v>
      </c>
    </row>
    <row r="37" spans="2:17" x14ac:dyDescent="0.25">
      <c r="B37" s="162"/>
      <c r="C37" s="10"/>
      <c r="D37" s="39"/>
      <c r="E37" s="39"/>
      <c r="F37" s="39"/>
      <c r="G37" s="39"/>
      <c r="H37" s="177"/>
      <c r="I37" s="39"/>
      <c r="J37" s="39"/>
      <c r="K37" s="39"/>
      <c r="L37" s="39"/>
      <c r="O37" s="79">
        <v>0.9</v>
      </c>
      <c r="P37" s="79">
        <f t="shared" si="0"/>
        <v>80.414999999999992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7" priority="35">
      <formula>F47&gt;0</formula>
    </cfRule>
    <cfRule type="expression" dxfId="2966" priority="36">
      <formula>F47&lt;0</formula>
    </cfRule>
  </conditionalFormatting>
  <conditionalFormatting sqref="Q7">
    <cfRule type="expression" dxfId="2965" priority="33">
      <formula>Q7&gt;0</formula>
    </cfRule>
    <cfRule type="expression" dxfId="2964" priority="34">
      <formula>Q7&lt;0</formula>
    </cfRule>
  </conditionalFormatting>
  <conditionalFormatting sqref="Q8">
    <cfRule type="expression" dxfId="2963" priority="31">
      <formula>Q8&gt;0</formula>
    </cfRule>
    <cfRule type="expression" dxfId="2962" priority="32">
      <formula>Q8&lt;0</formula>
    </cfRule>
  </conditionalFormatting>
  <conditionalFormatting sqref="F30:F46">
    <cfRule type="expression" dxfId="2961" priority="29">
      <formula>F30&gt;0</formula>
    </cfRule>
    <cfRule type="expression" dxfId="2960" priority="30">
      <formula>F30&lt;0</formula>
    </cfRule>
  </conditionalFormatting>
  <conditionalFormatting sqref="H30:H46">
    <cfRule type="expression" dxfId="2959" priority="27">
      <formula>H30&gt;0</formula>
    </cfRule>
    <cfRule type="expression" dxfId="2958" priority="28">
      <formula>H30&lt;0</formula>
    </cfRule>
  </conditionalFormatting>
  <conditionalFormatting sqref="Q10">
    <cfRule type="expression" dxfId="2957" priority="25">
      <formula>Q10&gt;0</formula>
    </cfRule>
    <cfRule type="expression" dxfId="2956" priority="26">
      <formula>Q10&lt;0</formula>
    </cfRule>
  </conditionalFormatting>
  <conditionalFormatting sqref="J25:J38">
    <cfRule type="expression" dxfId="2955" priority="23">
      <formula>J25&gt;0</formula>
    </cfRule>
    <cfRule type="expression" dxfId="2954" priority="24">
      <formula>J25&lt;0</formula>
    </cfRule>
  </conditionalFormatting>
  <conditionalFormatting sqref="K25:K38">
    <cfRule type="expression" dxfId="2953" priority="21">
      <formula>K25&gt;0</formula>
    </cfRule>
    <cfRule type="expression" dxfId="2952" priority="22">
      <formula>K25&lt;0</formula>
    </cfRule>
  </conditionalFormatting>
  <conditionalFormatting sqref="L25 L38">
    <cfRule type="expression" dxfId="2951" priority="19">
      <formula>L25&gt;0</formula>
    </cfRule>
    <cfRule type="expression" dxfId="2950" priority="20">
      <formula>L25&lt;0</formula>
    </cfRule>
  </conditionalFormatting>
  <conditionalFormatting sqref="F89:F110">
    <cfRule type="expression" dxfId="2949" priority="17">
      <formula>F89&gt;0</formula>
    </cfRule>
    <cfRule type="expression" dxfId="2948" priority="18">
      <formula>F89&lt;0</formula>
    </cfRule>
  </conditionalFormatting>
  <conditionalFormatting sqref="H89:H110">
    <cfRule type="expression" dxfId="2947" priority="15">
      <formula>H89&gt;0</formula>
    </cfRule>
    <cfRule type="expression" dxfId="2946" priority="16">
      <formula>H89&lt;0</formula>
    </cfRule>
  </conditionalFormatting>
  <conditionalFormatting sqref="J89:J102">
    <cfRule type="expression" dxfId="2945" priority="13">
      <formula>J89&gt;0</formula>
    </cfRule>
    <cfRule type="expression" dxfId="2944" priority="14">
      <formula>J89&lt;0</formula>
    </cfRule>
  </conditionalFormatting>
  <conditionalFormatting sqref="K89:K102">
    <cfRule type="expression" dxfId="2943" priority="11">
      <formula>K89&gt;0</formula>
    </cfRule>
    <cfRule type="expression" dxfId="2942" priority="12">
      <formula>K89&lt;0</formula>
    </cfRule>
  </conditionalFormatting>
  <conditionalFormatting sqref="L89:L102">
    <cfRule type="expression" dxfId="2941" priority="9">
      <formula>L89&gt;0</formula>
    </cfRule>
    <cfRule type="expression" dxfId="2940" priority="10">
      <formula>L89&lt;0</formula>
    </cfRule>
  </conditionalFormatting>
  <conditionalFormatting sqref="F29 F25:F27">
    <cfRule type="expression" dxfId="2939" priority="7">
      <formula>F25&gt;0</formula>
    </cfRule>
    <cfRule type="expression" dxfId="2938" priority="8">
      <formula>F25&lt;0</formula>
    </cfRule>
  </conditionalFormatting>
  <conditionalFormatting sqref="H25:H29">
    <cfRule type="expression" dxfId="2937" priority="5">
      <formula>H25&gt;0</formula>
    </cfRule>
    <cfRule type="expression" dxfId="2936" priority="6">
      <formula>H25&lt;0</formula>
    </cfRule>
  </conditionalFormatting>
  <conditionalFormatting sqref="F28">
    <cfRule type="expression" dxfId="2935" priority="3">
      <formula>F28&gt;0</formula>
    </cfRule>
    <cfRule type="expression" dxfId="2934"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133.75</v>
      </c>
      <c r="T3" s="1"/>
    </row>
    <row r="4" spans="1:21" x14ac:dyDescent="0.25">
      <c r="B4" s="70"/>
      <c r="C4" s="4"/>
      <c r="D4" s="3"/>
      <c r="E4" s="3"/>
      <c r="F4" s="3"/>
      <c r="G4" s="70"/>
      <c r="H4" s="159"/>
      <c r="I4" s="3"/>
      <c r="J4" s="3"/>
      <c r="K4" s="3"/>
      <c r="L4" s="4"/>
      <c r="M4" s="4"/>
      <c r="O4" s="11" t="s">
        <v>66</v>
      </c>
      <c r="Q4" s="53">
        <v>133.75</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6.5794392523364489E-3</v>
      </c>
      <c r="R11">
        <f>0.88/4</f>
        <v>0.22</v>
      </c>
    </row>
    <row r="12" spans="1:21" x14ac:dyDescent="0.25">
      <c r="H12" s="68"/>
      <c r="O12" s="11" t="s">
        <v>921</v>
      </c>
      <c r="Q12" s="1" t="s">
        <v>1339</v>
      </c>
    </row>
    <row r="13" spans="1:21" x14ac:dyDescent="0.25">
      <c r="H13" s="68"/>
      <c r="O13" s="11" t="s">
        <v>947</v>
      </c>
      <c r="Q13" s="2">
        <f>Q4/4.4</f>
        <v>30.39772727272727</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147.125</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145.78750000000002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144.45000000000002</v>
      </c>
    </row>
    <row r="20" spans="1:16" x14ac:dyDescent="0.25">
      <c r="O20" s="79">
        <v>1.07</v>
      </c>
      <c r="P20" s="79">
        <f t="shared" si="0"/>
        <v>143.11250000000001</v>
      </c>
    </row>
    <row r="21" spans="1:16" x14ac:dyDescent="0.25">
      <c r="O21" s="79">
        <v>1.06</v>
      </c>
      <c r="P21" s="79">
        <f t="shared" si="0"/>
        <v>141.77500000000001</v>
      </c>
    </row>
    <row r="22" spans="1:16" x14ac:dyDescent="0.25">
      <c r="O22" s="79">
        <v>1.05</v>
      </c>
      <c r="P22" s="79">
        <f t="shared" si="0"/>
        <v>140.4375</v>
      </c>
    </row>
    <row r="23" spans="1:16" x14ac:dyDescent="0.25">
      <c r="O23" s="79">
        <v>1.04</v>
      </c>
      <c r="P23" s="79">
        <f t="shared" si="0"/>
        <v>139.1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137.76250000000002</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136.42500000000001</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135.08750000000001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133.75</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132.41249999999999</v>
      </c>
    </row>
    <row r="29" spans="1:16" x14ac:dyDescent="0.25">
      <c r="B29" s="162">
        <v>43569</v>
      </c>
      <c r="C29" s="10">
        <v>0</v>
      </c>
      <c r="D29" s="39"/>
      <c r="E29" s="39"/>
      <c r="F29" s="39"/>
      <c r="G29" s="39"/>
      <c r="H29" s="177"/>
      <c r="I29" s="39"/>
      <c r="J29" s="39">
        <v>94.2</v>
      </c>
      <c r="K29" s="39"/>
      <c r="L29" s="39"/>
      <c r="O29" s="79">
        <v>0.98</v>
      </c>
      <c r="P29" s="79">
        <f t="shared" si="0"/>
        <v>131.07499999999999</v>
      </c>
    </row>
    <row r="30" spans="1:16" x14ac:dyDescent="0.25">
      <c r="B30" s="162"/>
      <c r="C30" s="10"/>
      <c r="D30" s="39"/>
      <c r="E30" s="39"/>
      <c r="F30" s="39"/>
      <c r="G30" s="39"/>
      <c r="H30" s="177"/>
      <c r="I30" s="39"/>
      <c r="J30" s="39"/>
      <c r="K30" s="39"/>
      <c r="L30" s="39"/>
      <c r="O30" s="79">
        <v>0.97</v>
      </c>
      <c r="P30" s="79">
        <f t="shared" si="0"/>
        <v>129.73749999999998</v>
      </c>
    </row>
    <row r="31" spans="1:16" x14ac:dyDescent="0.25">
      <c r="B31" s="162"/>
      <c r="C31" s="10"/>
      <c r="D31" s="39"/>
      <c r="E31" s="39"/>
      <c r="F31" s="39"/>
      <c r="G31" s="39"/>
      <c r="H31" s="177"/>
      <c r="I31" s="39"/>
      <c r="J31" s="39"/>
      <c r="K31" s="39"/>
      <c r="L31" s="39"/>
      <c r="O31" s="79">
        <v>0.96</v>
      </c>
      <c r="P31" s="79">
        <f t="shared" si="0"/>
        <v>128.4</v>
      </c>
    </row>
    <row r="32" spans="1:16" x14ac:dyDescent="0.25">
      <c r="B32" s="162"/>
      <c r="C32" s="10"/>
      <c r="D32" s="39"/>
      <c r="E32" s="39"/>
      <c r="F32" s="39"/>
      <c r="G32" s="39"/>
      <c r="H32" s="177"/>
      <c r="I32" s="39"/>
      <c r="J32" s="39"/>
      <c r="K32" s="39"/>
      <c r="L32" s="39"/>
      <c r="O32" s="79">
        <v>0.95</v>
      </c>
      <c r="P32" s="79">
        <f t="shared" si="0"/>
        <v>127.0625</v>
      </c>
    </row>
    <row r="33" spans="2:17" x14ac:dyDescent="0.25">
      <c r="B33" s="162"/>
      <c r="C33" s="10"/>
      <c r="D33" s="39"/>
      <c r="E33" s="39"/>
      <c r="F33" s="39"/>
      <c r="G33" s="39"/>
      <c r="H33" s="177"/>
      <c r="I33" s="39"/>
      <c r="J33" s="39"/>
      <c r="K33" s="39"/>
      <c r="L33" s="39"/>
      <c r="O33" s="79">
        <v>0.94</v>
      </c>
      <c r="P33" s="79">
        <f t="shared" si="0"/>
        <v>125.72499999999999</v>
      </c>
    </row>
    <row r="34" spans="2:17" x14ac:dyDescent="0.25">
      <c r="B34" s="162"/>
      <c r="C34" s="10"/>
      <c r="D34" s="39"/>
      <c r="E34" s="39"/>
      <c r="F34" s="39"/>
      <c r="G34" s="39"/>
      <c r="H34" s="177"/>
      <c r="I34" s="39"/>
      <c r="J34" s="39"/>
      <c r="K34" s="39"/>
      <c r="L34" s="39"/>
      <c r="O34" s="79">
        <v>0.93</v>
      </c>
      <c r="P34" s="79">
        <f t="shared" si="0"/>
        <v>124.3875</v>
      </c>
    </row>
    <row r="35" spans="2:17" x14ac:dyDescent="0.25">
      <c r="B35" s="162"/>
      <c r="C35" s="10"/>
      <c r="D35" s="39"/>
      <c r="E35" s="39"/>
      <c r="F35" s="39"/>
      <c r="G35" s="39"/>
      <c r="H35" s="177"/>
      <c r="I35" s="39"/>
      <c r="J35" s="39"/>
      <c r="K35" s="39"/>
      <c r="L35" s="39"/>
      <c r="O35" s="79">
        <v>0.92</v>
      </c>
      <c r="P35" s="79">
        <f t="shared" si="0"/>
        <v>123.05000000000001</v>
      </c>
    </row>
    <row r="36" spans="2:17" x14ac:dyDescent="0.25">
      <c r="B36" s="162"/>
      <c r="C36" s="10"/>
      <c r="D36" s="39"/>
      <c r="E36" s="39"/>
      <c r="F36" s="39"/>
      <c r="G36" s="39"/>
      <c r="H36" s="177"/>
      <c r="I36" s="39"/>
      <c r="J36" s="39"/>
      <c r="K36" s="39"/>
      <c r="L36" s="39"/>
      <c r="O36" s="79">
        <v>0.91</v>
      </c>
      <c r="P36" s="79">
        <f t="shared" si="0"/>
        <v>121.71250000000001</v>
      </c>
    </row>
    <row r="37" spans="2:17" x14ac:dyDescent="0.25">
      <c r="B37" s="162"/>
      <c r="C37" s="10"/>
      <c r="D37" s="39"/>
      <c r="E37" s="39"/>
      <c r="F37" s="39"/>
      <c r="G37" s="39"/>
      <c r="H37" s="177"/>
      <c r="I37" s="39"/>
      <c r="J37" s="39"/>
      <c r="K37" s="39"/>
      <c r="L37" s="39"/>
      <c r="O37" s="79">
        <v>0.9</v>
      </c>
      <c r="P37" s="79">
        <f t="shared" si="0"/>
        <v>120.375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33" priority="43">
      <formula>F54&gt;0</formula>
    </cfRule>
    <cfRule type="expression" dxfId="2932" priority="44">
      <formula>F54&lt;0</formula>
    </cfRule>
  </conditionalFormatting>
  <conditionalFormatting sqref="Q7">
    <cfRule type="expression" dxfId="2931" priority="41">
      <formula>Q7&gt;0</formula>
    </cfRule>
    <cfRule type="expression" dxfId="2930" priority="42">
      <formula>Q7&lt;0</formula>
    </cfRule>
  </conditionalFormatting>
  <conditionalFormatting sqref="Q8">
    <cfRule type="expression" dxfId="2929" priority="39">
      <formula>Q8&gt;0</formula>
    </cfRule>
    <cfRule type="expression" dxfId="2928" priority="40">
      <formula>Q8&lt;0</formula>
    </cfRule>
  </conditionalFormatting>
  <conditionalFormatting sqref="F33:F36 F38:F53">
    <cfRule type="expression" dxfId="2927" priority="37">
      <formula>F33&gt;0</formula>
    </cfRule>
    <cfRule type="expression" dxfId="2926" priority="38">
      <formula>F33&lt;0</formula>
    </cfRule>
  </conditionalFormatting>
  <conditionalFormatting sqref="H33:H36 H38:H53">
    <cfRule type="expression" dxfId="2925" priority="35">
      <formula>H33&gt;0</formula>
    </cfRule>
    <cfRule type="expression" dxfId="2924" priority="36">
      <formula>H33&lt;0</formula>
    </cfRule>
  </conditionalFormatting>
  <conditionalFormatting sqref="Q10">
    <cfRule type="expression" dxfId="2923" priority="33">
      <formula>Q10&gt;0</formula>
    </cfRule>
    <cfRule type="expression" dxfId="2922" priority="34">
      <formula>Q10&lt;0</formula>
    </cfRule>
  </conditionalFormatting>
  <conditionalFormatting sqref="J25:J37">
    <cfRule type="expression" dxfId="2921" priority="31">
      <formula>J25&gt;0</formula>
    </cfRule>
    <cfRule type="expression" dxfId="2920" priority="32">
      <formula>J25&lt;0</formula>
    </cfRule>
  </conditionalFormatting>
  <conditionalFormatting sqref="K25:K38">
    <cfRule type="expression" dxfId="2919" priority="29">
      <formula>K25&gt;0</formula>
    </cfRule>
    <cfRule type="expression" dxfId="2918" priority="30">
      <formula>K25&lt;0</formula>
    </cfRule>
  </conditionalFormatting>
  <conditionalFormatting sqref="L25">
    <cfRule type="expression" dxfId="2917" priority="27">
      <formula>L25&gt;0</formula>
    </cfRule>
    <cfRule type="expression" dxfId="2916" priority="28">
      <formula>L25&lt;0</formula>
    </cfRule>
  </conditionalFormatting>
  <conditionalFormatting sqref="F89:F110">
    <cfRule type="expression" dxfId="2915" priority="25">
      <formula>F89&gt;0</formula>
    </cfRule>
    <cfRule type="expression" dxfId="2914" priority="26">
      <formula>F89&lt;0</formula>
    </cfRule>
  </conditionalFormatting>
  <conditionalFormatting sqref="H89:H110">
    <cfRule type="expression" dxfId="2913" priority="23">
      <formula>H89&gt;0</formula>
    </cfRule>
    <cfRule type="expression" dxfId="2912" priority="24">
      <formula>H89&lt;0</formula>
    </cfRule>
  </conditionalFormatting>
  <conditionalFormatting sqref="J89:J102">
    <cfRule type="expression" dxfId="2911" priority="21">
      <formula>J89&gt;0</formula>
    </cfRule>
    <cfRule type="expression" dxfId="2910" priority="22">
      <formula>J89&lt;0</formula>
    </cfRule>
  </conditionalFormatting>
  <conditionalFormatting sqref="K89:K102">
    <cfRule type="expression" dxfId="2909" priority="19">
      <formula>K89&gt;0</formula>
    </cfRule>
    <cfRule type="expression" dxfId="2908" priority="20">
      <formula>K89&lt;0</formula>
    </cfRule>
  </conditionalFormatting>
  <conditionalFormatting sqref="L89:L102">
    <cfRule type="expression" dxfId="2907" priority="17">
      <formula>L89&gt;0</formula>
    </cfRule>
    <cfRule type="expression" dxfId="2906" priority="18">
      <formula>L89&lt;0</formula>
    </cfRule>
  </conditionalFormatting>
  <conditionalFormatting sqref="F29:F32">
    <cfRule type="expression" dxfId="2905" priority="15">
      <formula>F29&gt;0</formula>
    </cfRule>
    <cfRule type="expression" dxfId="2904" priority="16">
      <formula>F29&lt;0</formula>
    </cfRule>
  </conditionalFormatting>
  <conditionalFormatting sqref="H29:H32">
    <cfRule type="expression" dxfId="2903" priority="13">
      <formula>H29&gt;0</formula>
    </cfRule>
    <cfRule type="expression" dxfId="2902" priority="14">
      <formula>H29&lt;0</formula>
    </cfRule>
  </conditionalFormatting>
  <conditionalFormatting sqref="F25:F28">
    <cfRule type="expression" dxfId="2901" priority="11">
      <formula>F25&gt;0</formula>
    </cfRule>
    <cfRule type="expression" dxfId="2900" priority="12">
      <formula>F25&lt;0</formula>
    </cfRule>
  </conditionalFormatting>
  <conditionalFormatting sqref="H25:H28">
    <cfRule type="expression" dxfId="2899" priority="9">
      <formula>H25&gt;0</formula>
    </cfRule>
    <cfRule type="expression" dxfId="2898" priority="10">
      <formula>H25&lt;0</formula>
    </cfRule>
  </conditionalFormatting>
  <conditionalFormatting sqref="F37">
    <cfRule type="expression" dxfId="2897" priority="7">
      <formula>F37&gt;0</formula>
    </cfRule>
    <cfRule type="expression" dxfId="2896" priority="8">
      <formula>F37&lt;0</formula>
    </cfRule>
  </conditionalFormatting>
  <conditionalFormatting sqref="H37">
    <cfRule type="expression" dxfId="2895" priority="5">
      <formula>H37&gt;0</formula>
    </cfRule>
    <cfRule type="expression" dxfId="2894" priority="6">
      <formula>H37&lt;0</formula>
    </cfRule>
  </conditionalFormatting>
  <conditionalFormatting sqref="J49">
    <cfRule type="expression" dxfId="2893" priority="3">
      <formula>J49&gt;0</formula>
    </cfRule>
    <cfRule type="expression" dxfId="2892" priority="4">
      <formula>J49&lt;0</formula>
    </cfRule>
  </conditionalFormatting>
  <conditionalFormatting sqref="J38:J48">
    <cfRule type="expression" dxfId="2891" priority="1">
      <formula>J38&gt;0</formula>
    </cfRule>
    <cfRule type="expression" dxfId="2890"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11.51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11.51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2.1720243266724587E-2</v>
      </c>
      <c r="R11">
        <f>0.25/4</f>
        <v>6.25E-2</v>
      </c>
    </row>
    <row r="12" spans="1:21" x14ac:dyDescent="0.25">
      <c r="H12" s="68"/>
      <c r="O12" s="11" t="s">
        <v>921</v>
      </c>
      <c r="Q12" s="1" t="s">
        <v>1372</v>
      </c>
    </row>
    <row r="13" spans="1:21" x14ac:dyDescent="0.25">
      <c r="H13" s="68"/>
      <c r="O13" s="11" t="s">
        <v>947</v>
      </c>
      <c r="Q13" s="2">
        <f>Q4/R13</f>
        <v>8.5259259259259252</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12.661000000000001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12.545900000000001</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12.430800000000001</v>
      </c>
    </row>
    <row r="20" spans="1:16" x14ac:dyDescent="0.25">
      <c r="O20" s="79">
        <v>1.07</v>
      </c>
      <c r="P20" s="79">
        <f t="shared" si="0"/>
        <v>12.3157</v>
      </c>
    </row>
    <row r="21" spans="1:16" x14ac:dyDescent="0.25">
      <c r="O21" s="79">
        <v>1.06</v>
      </c>
      <c r="P21" s="79">
        <f t="shared" si="0"/>
        <v>12.2006</v>
      </c>
    </row>
    <row r="22" spans="1:16" x14ac:dyDescent="0.25">
      <c r="O22" s="79">
        <v>1.05</v>
      </c>
      <c r="P22" s="79">
        <f t="shared" si="0"/>
        <v>12.0855</v>
      </c>
    </row>
    <row r="23" spans="1:16" x14ac:dyDescent="0.25">
      <c r="O23" s="79">
        <v>1.04</v>
      </c>
      <c r="P23" s="79">
        <f t="shared" si="0"/>
        <v>11.9704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11.8553</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11.7402</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11.6251</v>
      </c>
    </row>
    <row r="27" spans="1:16" x14ac:dyDescent="0.25">
      <c r="B27" s="162">
        <v>43454</v>
      </c>
      <c r="C27" s="10">
        <v>0</v>
      </c>
      <c r="D27" s="39">
        <v>12.38</v>
      </c>
      <c r="E27" s="39">
        <v>10.92</v>
      </c>
      <c r="F27" s="39"/>
      <c r="G27" s="39"/>
      <c r="H27" s="177"/>
      <c r="I27" s="39"/>
      <c r="J27" s="39">
        <v>-292.06</v>
      </c>
      <c r="K27" s="39"/>
      <c r="L27" s="39"/>
      <c r="O27" s="79">
        <v>1</v>
      </c>
      <c r="P27" s="79">
        <f t="shared" si="0"/>
        <v>11.51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11.3949</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11.2798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11.1647</v>
      </c>
    </row>
    <row r="31" spans="1:16" x14ac:dyDescent="0.25">
      <c r="B31" s="162">
        <v>43490</v>
      </c>
      <c r="C31" s="10">
        <v>0</v>
      </c>
      <c r="D31" s="39">
        <v>11.93</v>
      </c>
      <c r="E31" s="39">
        <v>14.04</v>
      </c>
      <c r="F31" s="39"/>
      <c r="G31" s="39">
        <f>D31*C31</f>
        <v>0</v>
      </c>
      <c r="H31" s="177"/>
      <c r="I31" s="39"/>
      <c r="J31" s="39">
        <v>470.4</v>
      </c>
      <c r="K31" s="39"/>
      <c r="L31" s="39"/>
      <c r="O31" s="79">
        <v>0.96</v>
      </c>
      <c r="P31" s="79">
        <f t="shared" si="0"/>
        <v>11.0496</v>
      </c>
    </row>
    <row r="32" spans="1:16" x14ac:dyDescent="0.25">
      <c r="B32" s="162"/>
      <c r="C32" s="10"/>
      <c r="D32" s="39"/>
      <c r="E32" s="39"/>
      <c r="F32" s="39"/>
      <c r="G32" s="39"/>
      <c r="H32" s="177"/>
      <c r="I32" s="39"/>
      <c r="J32" s="39"/>
      <c r="K32" s="39"/>
      <c r="L32" s="39"/>
      <c r="O32" s="79">
        <v>0.95</v>
      </c>
      <c r="P32" s="79">
        <f t="shared" si="0"/>
        <v>10.9345</v>
      </c>
    </row>
    <row r="33" spans="2:21" x14ac:dyDescent="0.25">
      <c r="B33" s="162"/>
      <c r="C33" s="10"/>
      <c r="D33" s="39"/>
      <c r="E33" s="39"/>
      <c r="F33" s="39"/>
      <c r="G33" s="39"/>
      <c r="H33" s="177"/>
      <c r="I33" s="39"/>
      <c r="J33" s="39"/>
      <c r="K33" s="39"/>
      <c r="L33" s="39"/>
      <c r="O33" s="79">
        <v>0.94</v>
      </c>
      <c r="P33" s="79">
        <f t="shared" si="0"/>
        <v>10.8194</v>
      </c>
    </row>
    <row r="34" spans="2:21" x14ac:dyDescent="0.25">
      <c r="B34" s="162"/>
      <c r="C34" s="10"/>
      <c r="D34" s="39"/>
      <c r="E34" s="39"/>
      <c r="F34" s="39"/>
      <c r="G34" s="39"/>
      <c r="H34" s="177"/>
      <c r="I34" s="39"/>
      <c r="J34" s="39"/>
      <c r="K34" s="39"/>
      <c r="L34" s="39"/>
      <c r="O34" s="79">
        <v>0.93</v>
      </c>
      <c r="P34" s="79">
        <f t="shared" si="0"/>
        <v>10.7043</v>
      </c>
    </row>
    <row r="35" spans="2:21" x14ac:dyDescent="0.25">
      <c r="B35" s="162"/>
      <c r="C35" s="10"/>
      <c r="D35" s="39"/>
      <c r="E35" s="39"/>
      <c r="F35" s="39"/>
      <c r="G35" s="39"/>
      <c r="H35" s="177"/>
      <c r="I35" s="39"/>
      <c r="J35" s="39"/>
      <c r="K35" s="39"/>
      <c r="L35" s="39"/>
      <c r="O35" s="79">
        <v>0.92</v>
      </c>
      <c r="P35" s="79">
        <f t="shared" si="0"/>
        <v>10.5892</v>
      </c>
    </row>
    <row r="36" spans="2:21" x14ac:dyDescent="0.25">
      <c r="B36" s="162"/>
      <c r="C36" s="10"/>
      <c r="D36" s="39"/>
      <c r="E36" s="39"/>
      <c r="F36" s="39"/>
      <c r="G36" s="39"/>
      <c r="H36" s="177"/>
      <c r="I36" s="39"/>
      <c r="J36" s="39"/>
      <c r="K36" s="39"/>
      <c r="L36" s="39"/>
      <c r="O36" s="79">
        <v>0.91</v>
      </c>
      <c r="P36" s="79">
        <f t="shared" si="0"/>
        <v>10.4741</v>
      </c>
    </row>
    <row r="37" spans="2:21" x14ac:dyDescent="0.25">
      <c r="B37" s="162"/>
      <c r="C37" s="10"/>
      <c r="D37" s="39"/>
      <c r="E37" s="39"/>
      <c r="F37" s="39"/>
      <c r="G37" s="39"/>
      <c r="H37" s="177"/>
      <c r="I37" s="39"/>
      <c r="J37" s="39"/>
      <c r="K37" s="39"/>
      <c r="L37" s="39"/>
      <c r="O37" s="79">
        <v>0.9</v>
      </c>
      <c r="P37" s="79">
        <f t="shared" si="0"/>
        <v>10.359</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89" priority="47">
      <formula>F54&gt;0</formula>
    </cfRule>
    <cfRule type="expression" dxfId="2888" priority="48">
      <formula>F54&lt;0</formula>
    </cfRule>
  </conditionalFormatting>
  <conditionalFormatting sqref="Q7">
    <cfRule type="expression" dxfId="2887" priority="45">
      <formula>Q7&gt;0</formula>
    </cfRule>
    <cfRule type="expression" dxfId="2886" priority="46">
      <formula>Q7&lt;0</formula>
    </cfRule>
  </conditionalFormatting>
  <conditionalFormatting sqref="Q8">
    <cfRule type="expression" dxfId="2885" priority="43">
      <formula>Q8&gt;0</formula>
    </cfRule>
    <cfRule type="expression" dxfId="2884" priority="44">
      <formula>Q8&lt;0</formula>
    </cfRule>
  </conditionalFormatting>
  <conditionalFormatting sqref="F33:F36 F38:F53">
    <cfRule type="expression" dxfId="2883" priority="41">
      <formula>F33&gt;0</formula>
    </cfRule>
    <cfRule type="expression" dxfId="2882" priority="42">
      <formula>F33&lt;0</formula>
    </cfRule>
  </conditionalFormatting>
  <conditionalFormatting sqref="H33:H36 H38:H53">
    <cfRule type="expression" dxfId="2881" priority="39">
      <formula>H33&gt;0</formula>
    </cfRule>
    <cfRule type="expression" dxfId="2880" priority="40">
      <formula>H33&lt;0</formula>
    </cfRule>
  </conditionalFormatting>
  <conditionalFormatting sqref="Q10">
    <cfRule type="expression" dxfId="2879" priority="37">
      <formula>Q10&gt;0</formula>
    </cfRule>
    <cfRule type="expression" dxfId="2878" priority="38">
      <formula>Q10&lt;0</formula>
    </cfRule>
  </conditionalFormatting>
  <conditionalFormatting sqref="J25:J37">
    <cfRule type="expression" dxfId="2877" priority="35">
      <formula>J25&gt;0</formula>
    </cfRule>
    <cfRule type="expression" dxfId="2876" priority="36">
      <formula>J25&lt;0</formula>
    </cfRule>
  </conditionalFormatting>
  <conditionalFormatting sqref="K25:K38">
    <cfRule type="expression" dxfId="2875" priority="33">
      <formula>K25&gt;0</formula>
    </cfRule>
    <cfRule type="expression" dxfId="2874" priority="34">
      <formula>K25&lt;0</formula>
    </cfRule>
  </conditionalFormatting>
  <conditionalFormatting sqref="L25">
    <cfRule type="expression" dxfId="2873" priority="31">
      <formula>L25&gt;0</formula>
    </cfRule>
    <cfRule type="expression" dxfId="2872" priority="32">
      <formula>L25&lt;0</formula>
    </cfRule>
  </conditionalFormatting>
  <conditionalFormatting sqref="F89:F110">
    <cfRule type="expression" dxfId="2871" priority="29">
      <formula>F89&gt;0</formula>
    </cfRule>
    <cfRule type="expression" dxfId="2870" priority="30">
      <formula>F89&lt;0</formula>
    </cfRule>
  </conditionalFormatting>
  <conditionalFormatting sqref="H89:H110">
    <cfRule type="expression" dxfId="2869" priority="27">
      <formula>H89&gt;0</formula>
    </cfRule>
    <cfRule type="expression" dxfId="2868" priority="28">
      <formula>H89&lt;0</formula>
    </cfRule>
  </conditionalFormatting>
  <conditionalFormatting sqref="J89:J102">
    <cfRule type="expression" dxfId="2867" priority="25">
      <formula>J89&gt;0</formula>
    </cfRule>
    <cfRule type="expression" dxfId="2866" priority="26">
      <formula>J89&lt;0</formula>
    </cfRule>
  </conditionalFormatting>
  <conditionalFormatting sqref="K89:K102">
    <cfRule type="expression" dxfId="2865" priority="23">
      <formula>K89&gt;0</formula>
    </cfRule>
    <cfRule type="expression" dxfId="2864" priority="24">
      <formula>K89&lt;0</formula>
    </cfRule>
  </conditionalFormatting>
  <conditionalFormatting sqref="L89:L102">
    <cfRule type="expression" dxfId="2863" priority="21">
      <formula>L89&gt;0</formula>
    </cfRule>
    <cfRule type="expression" dxfId="2862" priority="22">
      <formula>L89&lt;0</formula>
    </cfRule>
  </conditionalFormatting>
  <conditionalFormatting sqref="F30:F32">
    <cfRule type="expression" dxfId="2861" priority="19">
      <formula>F30&gt;0</formula>
    </cfRule>
    <cfRule type="expression" dxfId="2860" priority="20">
      <formula>F30&lt;0</formula>
    </cfRule>
  </conditionalFormatting>
  <conditionalFormatting sqref="H30:H32">
    <cfRule type="expression" dxfId="2859" priority="17">
      <formula>H30&gt;0</formula>
    </cfRule>
    <cfRule type="expression" dxfId="2858" priority="18">
      <formula>H30&lt;0</formula>
    </cfRule>
  </conditionalFormatting>
  <conditionalFormatting sqref="F25:F27">
    <cfRule type="expression" dxfId="2857" priority="15">
      <formula>F25&gt;0</formula>
    </cfRule>
    <cfRule type="expression" dxfId="2856" priority="16">
      <formula>F25&lt;0</formula>
    </cfRule>
  </conditionalFormatting>
  <conditionalFormatting sqref="H25:H27">
    <cfRule type="expression" dxfId="2855" priority="13">
      <formula>H25&gt;0</formula>
    </cfRule>
    <cfRule type="expression" dxfId="2854" priority="14">
      <formula>H25&lt;0</formula>
    </cfRule>
  </conditionalFormatting>
  <conditionalFormatting sqref="F37">
    <cfRule type="expression" dxfId="2853" priority="11">
      <formula>F37&gt;0</formula>
    </cfRule>
    <cfRule type="expression" dxfId="2852" priority="12">
      <formula>F37&lt;0</formula>
    </cfRule>
  </conditionalFormatting>
  <conditionalFormatting sqref="H37">
    <cfRule type="expression" dxfId="2851" priority="9">
      <formula>H37&gt;0</formula>
    </cfRule>
    <cfRule type="expression" dxfId="2850" priority="10">
      <formula>H37&lt;0</formula>
    </cfRule>
  </conditionalFormatting>
  <conditionalFormatting sqref="J49">
    <cfRule type="expression" dxfId="2849" priority="7">
      <formula>J49&gt;0</formula>
    </cfRule>
    <cfRule type="expression" dxfId="2848" priority="8">
      <formula>J49&lt;0</formula>
    </cfRule>
  </conditionalFormatting>
  <conditionalFormatting sqref="J38:J48">
    <cfRule type="expression" dxfId="2847" priority="5">
      <formula>J38&gt;0</formula>
    </cfRule>
    <cfRule type="expression" dxfId="2846" priority="6">
      <formula>J38&lt;0</formula>
    </cfRule>
  </conditionalFormatting>
  <conditionalFormatting sqref="F28:F29">
    <cfRule type="expression" dxfId="2845" priority="3">
      <formula>F28&gt;0</formula>
    </cfRule>
    <cfRule type="expression" dxfId="2844" priority="4">
      <formula>F28&lt;0</formula>
    </cfRule>
  </conditionalFormatting>
  <conditionalFormatting sqref="H28:H29">
    <cfRule type="expression" dxfId="2843" priority="1">
      <formula>H28&gt;0</formula>
    </cfRule>
    <cfRule type="expression" dxfId="2842"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60.56</v>
      </c>
      <c r="T3" s="1"/>
      <c r="U3" s="22" t="s">
        <v>1050</v>
      </c>
    </row>
    <row r="4" spans="1:21" x14ac:dyDescent="0.25">
      <c r="B4" s="70"/>
      <c r="C4" s="4"/>
      <c r="D4" s="3"/>
      <c r="E4" s="3"/>
      <c r="F4" s="3"/>
      <c r="G4" s="70"/>
      <c r="H4" s="159"/>
      <c r="I4" s="3"/>
      <c r="J4" s="3"/>
      <c r="K4" s="3"/>
      <c r="L4" s="4"/>
      <c r="M4" s="4"/>
      <c r="O4" s="11" t="s">
        <v>66</v>
      </c>
      <c r="Q4" s="53">
        <v>60.56</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2.4768824306472918E-2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66.616000000000014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66.010400000000004</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65.404800000000009</v>
      </c>
    </row>
    <row r="20" spans="1:21" x14ac:dyDescent="0.25">
      <c r="O20" s="79">
        <v>1.07</v>
      </c>
      <c r="P20" s="79">
        <f t="shared" si="0"/>
        <v>64.799200000000013</v>
      </c>
    </row>
    <row r="21" spans="1:21" x14ac:dyDescent="0.25">
      <c r="O21" s="79">
        <v>1.06</v>
      </c>
      <c r="P21" s="79">
        <f t="shared" si="0"/>
        <v>64.193600000000004</v>
      </c>
    </row>
    <row r="22" spans="1:21" x14ac:dyDescent="0.25">
      <c r="O22" s="79">
        <v>1.05</v>
      </c>
      <c r="P22" s="79">
        <f t="shared" si="0"/>
        <v>63.588000000000008</v>
      </c>
    </row>
    <row r="23" spans="1:21" x14ac:dyDescent="0.25">
      <c r="O23" s="79">
        <v>1.04</v>
      </c>
      <c r="P23" s="79">
        <f t="shared" si="0"/>
        <v>62.982400000000005</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62.376800000000003</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61.7712</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61.165600000000005</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60.56</v>
      </c>
    </row>
    <row r="28" spans="1:21" x14ac:dyDescent="0.25">
      <c r="B28" s="162">
        <v>43291</v>
      </c>
      <c r="C28" s="10">
        <v>0</v>
      </c>
      <c r="D28" s="39"/>
      <c r="E28" s="39">
        <v>52.63</v>
      </c>
      <c r="F28" s="39">
        <v>458.44</v>
      </c>
      <c r="G28" s="39"/>
      <c r="H28" s="177"/>
      <c r="I28" s="39"/>
      <c r="J28" s="39"/>
      <c r="K28" s="39"/>
      <c r="L28" s="39"/>
      <c r="O28" s="79">
        <v>0.99</v>
      </c>
      <c r="P28" s="79">
        <f t="shared" si="0"/>
        <v>59.9544</v>
      </c>
      <c r="U28" t="s">
        <v>1048</v>
      </c>
    </row>
    <row r="29" spans="1:21" x14ac:dyDescent="0.25">
      <c r="B29" s="162"/>
      <c r="C29" s="10"/>
      <c r="D29" s="39"/>
      <c r="E29" s="39"/>
      <c r="F29" s="39"/>
      <c r="G29" s="39"/>
      <c r="H29" s="177"/>
      <c r="I29" s="39"/>
      <c r="J29" s="39"/>
      <c r="K29" s="39"/>
      <c r="L29" s="39"/>
      <c r="O29" s="79">
        <v>0.98</v>
      </c>
      <c r="P29" s="79">
        <f t="shared" si="0"/>
        <v>59.348800000000004</v>
      </c>
    </row>
    <row r="30" spans="1:21" x14ac:dyDescent="0.25">
      <c r="B30" s="162"/>
      <c r="C30" s="10"/>
      <c r="D30" s="39"/>
      <c r="E30" s="39"/>
      <c r="F30" s="39"/>
      <c r="G30" s="39"/>
      <c r="H30" s="177"/>
      <c r="I30" s="39"/>
      <c r="J30" s="39"/>
      <c r="K30" s="39"/>
      <c r="L30" s="39"/>
      <c r="O30" s="79">
        <v>0.97</v>
      </c>
      <c r="P30" s="79">
        <f t="shared" si="0"/>
        <v>58.743200000000002</v>
      </c>
    </row>
    <row r="31" spans="1:21" x14ac:dyDescent="0.25">
      <c r="B31" s="162"/>
      <c r="C31" s="10"/>
      <c r="D31" s="39"/>
      <c r="E31" s="39"/>
      <c r="F31" s="39"/>
      <c r="G31" s="39"/>
      <c r="H31" s="177"/>
      <c r="I31" s="39"/>
      <c r="J31" s="39"/>
      <c r="K31" s="39"/>
      <c r="L31" s="39"/>
      <c r="O31" s="79">
        <v>0.96</v>
      </c>
      <c r="P31" s="79">
        <f t="shared" si="0"/>
        <v>58.137599999999999</v>
      </c>
    </row>
    <row r="32" spans="1:21" x14ac:dyDescent="0.25">
      <c r="B32" s="162"/>
      <c r="C32" s="10"/>
      <c r="D32" s="39"/>
      <c r="E32" s="39"/>
      <c r="F32" s="39"/>
      <c r="G32" s="39"/>
      <c r="H32" s="177"/>
      <c r="I32" s="39"/>
      <c r="J32" s="39"/>
      <c r="K32" s="39"/>
      <c r="L32" s="39"/>
      <c r="O32" s="79">
        <v>0.95</v>
      </c>
      <c r="P32" s="79">
        <f t="shared" si="0"/>
        <v>57.531999999999996</v>
      </c>
    </row>
    <row r="33" spans="2:17" x14ac:dyDescent="0.25">
      <c r="B33" s="162"/>
      <c r="C33" s="10"/>
      <c r="D33" s="39"/>
      <c r="E33" s="39"/>
      <c r="F33" s="39"/>
      <c r="G33" s="39"/>
      <c r="H33" s="177"/>
      <c r="I33" s="39"/>
      <c r="J33" s="39"/>
      <c r="K33" s="39"/>
      <c r="L33" s="39"/>
      <c r="O33" s="79">
        <v>0.94</v>
      </c>
      <c r="P33" s="79">
        <f t="shared" si="0"/>
        <v>56.926400000000001</v>
      </c>
    </row>
    <row r="34" spans="2:17" x14ac:dyDescent="0.25">
      <c r="B34" s="162"/>
      <c r="C34" s="10"/>
      <c r="D34" s="39"/>
      <c r="E34" s="39"/>
      <c r="F34" s="39"/>
      <c r="G34" s="39"/>
      <c r="H34" s="177"/>
      <c r="I34" s="39"/>
      <c r="J34" s="39"/>
      <c r="K34" s="39"/>
      <c r="L34" s="39"/>
      <c r="O34" s="79">
        <v>0.93</v>
      </c>
      <c r="P34" s="79">
        <f t="shared" si="0"/>
        <v>56.320800000000006</v>
      </c>
    </row>
    <row r="35" spans="2:17" x14ac:dyDescent="0.25">
      <c r="B35" s="162"/>
      <c r="C35" s="10"/>
      <c r="D35" s="39"/>
      <c r="E35" s="39"/>
      <c r="F35" s="39"/>
      <c r="G35" s="39"/>
      <c r="H35" s="177"/>
      <c r="I35" s="39"/>
      <c r="J35" s="39"/>
      <c r="K35" s="39"/>
      <c r="L35" s="39"/>
      <c r="O35" s="79">
        <v>0.92</v>
      </c>
      <c r="P35" s="79">
        <f t="shared" si="0"/>
        <v>55.715200000000003</v>
      </c>
    </row>
    <row r="36" spans="2:17" x14ac:dyDescent="0.25">
      <c r="B36" s="162"/>
      <c r="C36" s="10"/>
      <c r="D36" s="39"/>
      <c r="E36" s="39"/>
      <c r="F36" s="39"/>
      <c r="G36" s="39"/>
      <c r="H36" s="177"/>
      <c r="I36" s="39"/>
      <c r="J36" s="39"/>
      <c r="K36" s="39"/>
      <c r="L36" s="39"/>
      <c r="O36" s="79">
        <v>0.91</v>
      </c>
      <c r="P36" s="79">
        <f t="shared" si="0"/>
        <v>55.109600000000007</v>
      </c>
    </row>
    <row r="37" spans="2:17" x14ac:dyDescent="0.25">
      <c r="B37" s="162"/>
      <c r="C37" s="10"/>
      <c r="D37" s="39"/>
      <c r="E37" s="39"/>
      <c r="F37" s="39"/>
      <c r="G37" s="39"/>
      <c r="H37" s="177"/>
      <c r="I37" s="39"/>
      <c r="J37" s="39"/>
      <c r="K37" s="39"/>
      <c r="L37" s="39"/>
      <c r="O37" s="79">
        <v>0.9</v>
      </c>
      <c r="P37" s="79">
        <f t="shared" si="0"/>
        <v>54.504000000000005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41" priority="35">
      <formula>F47&gt;0</formula>
    </cfRule>
    <cfRule type="expression" dxfId="2840" priority="36">
      <formula>F47&lt;0</formula>
    </cfRule>
  </conditionalFormatting>
  <conditionalFormatting sqref="Q7">
    <cfRule type="expression" dxfId="2839" priority="33">
      <formula>Q7&gt;0</formula>
    </cfRule>
    <cfRule type="expression" dxfId="2838" priority="34">
      <formula>Q7&lt;0</formula>
    </cfRule>
  </conditionalFormatting>
  <conditionalFormatting sqref="Q8">
    <cfRule type="expression" dxfId="2837" priority="31">
      <formula>Q8&gt;0</formula>
    </cfRule>
    <cfRule type="expression" dxfId="2836" priority="32">
      <formula>Q8&lt;0</formula>
    </cfRule>
  </conditionalFormatting>
  <conditionalFormatting sqref="F30:F46">
    <cfRule type="expression" dxfId="2835" priority="29">
      <formula>F30&gt;0</formula>
    </cfRule>
    <cfRule type="expression" dxfId="2834" priority="30">
      <formula>F30&lt;0</formula>
    </cfRule>
  </conditionalFormatting>
  <conditionalFormatting sqref="H30:H46">
    <cfRule type="expression" dxfId="2833" priority="27">
      <formula>H30&gt;0</formula>
    </cfRule>
    <cfRule type="expression" dxfId="2832" priority="28">
      <formula>H30&lt;0</formula>
    </cfRule>
  </conditionalFormatting>
  <conditionalFormatting sqref="Q10">
    <cfRule type="expression" dxfId="2831" priority="25">
      <formula>Q10&gt;0</formula>
    </cfRule>
    <cfRule type="expression" dxfId="2830" priority="26">
      <formula>Q10&lt;0</formula>
    </cfRule>
  </conditionalFormatting>
  <conditionalFormatting sqref="J25:J38">
    <cfRule type="expression" dxfId="2829" priority="23">
      <formula>J25&gt;0</formula>
    </cfRule>
    <cfRule type="expression" dxfId="2828" priority="24">
      <formula>J25&lt;0</formula>
    </cfRule>
  </conditionalFormatting>
  <conditionalFormatting sqref="K25:K38">
    <cfRule type="expression" dxfId="2827" priority="21">
      <formula>K25&gt;0</formula>
    </cfRule>
    <cfRule type="expression" dxfId="2826" priority="22">
      <formula>K25&lt;0</formula>
    </cfRule>
  </conditionalFormatting>
  <conditionalFormatting sqref="L25 L38">
    <cfRule type="expression" dxfId="2825" priority="19">
      <formula>L25&gt;0</formula>
    </cfRule>
    <cfRule type="expression" dxfId="2824" priority="20">
      <formula>L25&lt;0</formula>
    </cfRule>
  </conditionalFormatting>
  <conditionalFormatting sqref="F89:F110">
    <cfRule type="expression" dxfId="2823" priority="17">
      <formula>F89&gt;0</formula>
    </cfRule>
    <cfRule type="expression" dxfId="2822" priority="18">
      <formula>F89&lt;0</formula>
    </cfRule>
  </conditionalFormatting>
  <conditionalFormatting sqref="H89:H110">
    <cfRule type="expression" dxfId="2821" priority="15">
      <formula>H89&gt;0</formula>
    </cfRule>
    <cfRule type="expression" dxfId="2820" priority="16">
      <formula>H89&lt;0</formula>
    </cfRule>
  </conditionalFormatting>
  <conditionalFormatting sqref="J89:J102">
    <cfRule type="expression" dxfId="2819" priority="13">
      <formula>J89&gt;0</formula>
    </cfRule>
    <cfRule type="expression" dxfId="2818" priority="14">
      <formula>J89&lt;0</formula>
    </cfRule>
  </conditionalFormatting>
  <conditionalFormatting sqref="K89:K102">
    <cfRule type="expression" dxfId="2817" priority="11">
      <formula>K89&gt;0</formula>
    </cfRule>
    <cfRule type="expression" dxfId="2816" priority="12">
      <formula>K89&lt;0</formula>
    </cfRule>
  </conditionalFormatting>
  <conditionalFormatting sqref="L89:L102">
    <cfRule type="expression" dxfId="2815" priority="9">
      <formula>L89&gt;0</formula>
    </cfRule>
    <cfRule type="expression" dxfId="2814" priority="10">
      <formula>L89&lt;0</formula>
    </cfRule>
  </conditionalFormatting>
  <conditionalFormatting sqref="F25 F29">
    <cfRule type="expression" dxfId="2813" priority="7">
      <formula>F25&gt;0</formula>
    </cfRule>
    <cfRule type="expression" dxfId="2812" priority="8">
      <formula>F25&lt;0</formula>
    </cfRule>
  </conditionalFormatting>
  <conditionalFormatting sqref="H29 H25:H27">
    <cfRule type="expression" dxfId="2811" priority="5">
      <formula>H25&gt;0</formula>
    </cfRule>
    <cfRule type="expression" dxfId="2810" priority="6">
      <formula>H25&lt;0</formula>
    </cfRule>
  </conditionalFormatting>
  <conditionalFormatting sqref="F26:F28">
    <cfRule type="expression" dxfId="2809" priority="3">
      <formula>F26&gt;0</formula>
    </cfRule>
    <cfRule type="expression" dxfId="2808" priority="4">
      <formula>F26&lt;0</formula>
    </cfRule>
  </conditionalFormatting>
  <conditionalFormatting sqref="H28">
    <cfRule type="expression" dxfId="2807" priority="1">
      <formula>H28&gt;0</formula>
    </cfRule>
    <cfRule type="expression" dxfId="2806"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9.16</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9.16</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10.076000000000001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9.9844000000000008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9.8928000000000011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9.8012000000000015</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9.7096</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9.6180000000000003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9.5264000000000006</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9.434800000000001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9.3431999999999995</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9.2515999999999998</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9.16</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9.0684000000000005</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8.9768000000000008</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8.8851999999999993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8.7935999999999996</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8.702</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8.6104000000000003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8.5188000000000006</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8.4272000000000009</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8.3356000000000012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8.2439999999999998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05" priority="31">
      <formula>Q7&gt;0</formula>
    </cfRule>
    <cfRule type="expression" dxfId="2804" priority="32">
      <formula>Q7&lt;0</formula>
    </cfRule>
  </conditionalFormatting>
  <conditionalFormatting sqref="Q8">
    <cfRule type="expression" dxfId="2803" priority="29">
      <formula>Q8&gt;0</formula>
    </cfRule>
    <cfRule type="expression" dxfId="2802" priority="30">
      <formula>Q8&lt;0</formula>
    </cfRule>
  </conditionalFormatting>
  <conditionalFormatting sqref="F62:F65">
    <cfRule type="expression" dxfId="2801" priority="21">
      <formula>F62&gt;0</formula>
    </cfRule>
    <cfRule type="expression" dxfId="2800" priority="22">
      <formula>F62&lt;0</formula>
    </cfRule>
  </conditionalFormatting>
  <conditionalFormatting sqref="F66:F74 F78:F98 F102:F106">
    <cfRule type="expression" dxfId="2799" priority="17">
      <formula>F66&gt;0</formula>
    </cfRule>
    <cfRule type="expression" dxfId="2798" priority="18">
      <formula>F66&lt;0</formula>
    </cfRule>
  </conditionalFormatting>
  <conditionalFormatting sqref="F66:F74 F78:F98 F102:F106">
    <cfRule type="expression" dxfId="2797" priority="19">
      <formula>F66&gt;0</formula>
    </cfRule>
    <cfRule type="expression" dxfId="2796" priority="20">
      <formula>F66&lt;0</formula>
    </cfRule>
  </conditionalFormatting>
  <conditionalFormatting sqref="H62:H74 H78:H98 H102:H106">
    <cfRule type="expression" dxfId="2795" priority="15">
      <formula>H62&gt;0</formula>
    </cfRule>
    <cfRule type="expression" dxfId="2794" priority="16">
      <formula>H62&lt;0</formula>
    </cfRule>
  </conditionalFormatting>
  <conditionalFormatting sqref="F57:F61">
    <cfRule type="expression" dxfId="2793" priority="13">
      <formula>F57&gt;0</formula>
    </cfRule>
    <cfRule type="expression" dxfId="2792" priority="14">
      <formula>F57&lt;0</formula>
    </cfRule>
  </conditionalFormatting>
  <conditionalFormatting sqref="H57:H61">
    <cfRule type="expression" dxfId="2791" priority="11">
      <formula>H57&gt;0</formula>
    </cfRule>
    <cfRule type="expression" dxfId="2790" priority="12">
      <formula>H57&lt;0</formula>
    </cfRule>
  </conditionalFormatting>
  <conditionalFormatting sqref="F75:F77">
    <cfRule type="expression" dxfId="2789" priority="7">
      <formula>F75&gt;0</formula>
    </cfRule>
    <cfRule type="expression" dxfId="2788" priority="8">
      <formula>F75&lt;0</formula>
    </cfRule>
  </conditionalFormatting>
  <conditionalFormatting sqref="F75:F77">
    <cfRule type="expression" dxfId="2787" priority="9">
      <formula>F75&gt;0</formula>
    </cfRule>
    <cfRule type="expression" dxfId="2786" priority="10">
      <formula>F75&lt;0</formula>
    </cfRule>
  </conditionalFormatting>
  <conditionalFormatting sqref="H75:H77">
    <cfRule type="expression" dxfId="2785" priority="5">
      <formula>H75&gt;0</formula>
    </cfRule>
    <cfRule type="expression" dxfId="2784" priority="6">
      <formula>H75&lt;0</formula>
    </cfRule>
  </conditionalFormatting>
  <conditionalFormatting sqref="F22:F30">
    <cfRule type="expression" dxfId="2783" priority="3">
      <formula>F22&gt;0</formula>
    </cfRule>
    <cfRule type="expression" dxfId="2782" priority="4">
      <formula>F22&lt;0</formula>
    </cfRule>
  </conditionalFormatting>
  <conditionalFormatting sqref="F99:F101">
    <cfRule type="expression" dxfId="2781" priority="1">
      <formula>F99&gt;0</formula>
    </cfRule>
    <cfRule type="expression" dxfId="2780"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131.74</v>
      </c>
      <c r="T3" s="1"/>
    </row>
    <row r="4" spans="1:21" x14ac:dyDescent="0.25">
      <c r="B4" s="402"/>
      <c r="C4" s="4"/>
      <c r="D4" s="3"/>
      <c r="E4" s="3"/>
      <c r="F4" s="3"/>
      <c r="G4" s="402"/>
      <c r="H4" s="159"/>
      <c r="I4" s="3"/>
      <c r="J4" s="3"/>
      <c r="K4" s="3"/>
      <c r="L4" s="4"/>
      <c r="M4" s="4"/>
      <c r="O4" s="11" t="s">
        <v>66</v>
      </c>
      <c r="Q4" s="53">
        <v>131.74</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16.224137931034484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144.91400000000002</v>
      </c>
      <c r="Q41" s="2"/>
    </row>
    <row r="42" spans="1:21" ht="20.25" thickBot="1" x14ac:dyDescent="0.35">
      <c r="B42" s="148"/>
      <c r="C42" s="10"/>
      <c r="D42" s="39"/>
      <c r="E42" s="39"/>
      <c r="F42" s="39"/>
      <c r="G42" s="39"/>
      <c r="H42" s="177"/>
      <c r="I42" s="39"/>
      <c r="J42" s="39"/>
      <c r="O42" s="79">
        <v>1.0900000000000001</v>
      </c>
      <c r="P42" s="79">
        <f t="shared" ref="P42:P61" si="0">O42*$Q$4</f>
        <v>143.59660000000002</v>
      </c>
      <c r="Q42" s="2"/>
      <c r="T42" s="87" t="s">
        <v>112</v>
      </c>
    </row>
    <row r="43" spans="1:21" ht="15.75" thickTop="1" x14ac:dyDescent="0.25">
      <c r="B43" s="148"/>
      <c r="C43" s="10"/>
      <c r="D43" s="39"/>
      <c r="E43" s="39"/>
      <c r="F43" s="39"/>
      <c r="G43" s="39"/>
      <c r="H43" s="177"/>
      <c r="I43" s="39"/>
      <c r="J43" s="39"/>
      <c r="O43" s="79">
        <v>1.08</v>
      </c>
      <c r="P43" s="79">
        <f t="shared" si="0"/>
        <v>142.27920000000003</v>
      </c>
      <c r="Q43" s="2"/>
      <c r="T43" s="123" t="s">
        <v>97</v>
      </c>
      <c r="U43" s="124">
        <v>124.68</v>
      </c>
    </row>
    <row r="44" spans="1:21" x14ac:dyDescent="0.25">
      <c r="B44" s="148"/>
      <c r="C44" s="10"/>
      <c r="D44" s="39"/>
      <c r="E44" s="39"/>
      <c r="F44" s="39"/>
      <c r="G44" s="39"/>
      <c r="H44" s="177"/>
      <c r="I44" s="39"/>
      <c r="J44" s="39"/>
      <c r="O44" s="79">
        <v>1.07</v>
      </c>
      <c r="P44" s="79">
        <f t="shared" si="0"/>
        <v>140.96180000000001</v>
      </c>
      <c r="Q44" s="2"/>
      <c r="T44" s="89" t="s">
        <v>98</v>
      </c>
      <c r="U44" s="125">
        <v>124.72</v>
      </c>
    </row>
    <row r="45" spans="1:21" x14ac:dyDescent="0.25">
      <c r="B45" s="148"/>
      <c r="C45" s="10"/>
      <c r="D45" s="39"/>
      <c r="E45" s="39"/>
      <c r="F45" s="39"/>
      <c r="G45" s="39"/>
      <c r="H45" s="177"/>
      <c r="I45" s="39"/>
      <c r="J45" s="39"/>
      <c r="O45" s="79">
        <v>1.06</v>
      </c>
      <c r="P45" s="79">
        <f t="shared" si="0"/>
        <v>139.64440000000002</v>
      </c>
      <c r="Q45" s="2"/>
      <c r="T45" s="89" t="s">
        <v>99</v>
      </c>
      <c r="U45" s="125" t="s">
        <v>128</v>
      </c>
    </row>
    <row r="46" spans="1:21" x14ac:dyDescent="0.25">
      <c r="B46" s="148"/>
      <c r="C46" s="10"/>
      <c r="D46" s="39"/>
      <c r="E46" s="39"/>
      <c r="F46" s="39"/>
      <c r="G46" s="39"/>
      <c r="H46" s="177"/>
      <c r="I46" s="39"/>
      <c r="J46" s="39"/>
      <c r="O46" s="79">
        <v>1.05</v>
      </c>
      <c r="P46" s="79">
        <f t="shared" si="0"/>
        <v>138.32700000000003</v>
      </c>
      <c r="Q46" s="2"/>
      <c r="T46" s="89" t="s">
        <v>100</v>
      </c>
      <c r="U46" s="125" t="s">
        <v>128</v>
      </c>
    </row>
    <row r="47" spans="1:21" x14ac:dyDescent="0.25">
      <c r="B47" s="148"/>
      <c r="C47" s="10"/>
      <c r="D47" s="39"/>
      <c r="E47" s="39"/>
      <c r="F47" s="39"/>
      <c r="G47" s="39"/>
      <c r="H47" s="177"/>
      <c r="I47" s="182"/>
      <c r="J47" s="182"/>
      <c r="O47" s="79">
        <v>1.04</v>
      </c>
      <c r="P47" s="79">
        <f t="shared" si="0"/>
        <v>137.00960000000001</v>
      </c>
      <c r="Q47" s="2"/>
      <c r="T47" s="89" t="s">
        <v>101</v>
      </c>
      <c r="U47" s="125">
        <v>127.47</v>
      </c>
    </row>
    <row r="48" spans="1:21" x14ac:dyDescent="0.25">
      <c r="B48" s="148"/>
      <c r="C48" s="10"/>
      <c r="D48" s="39"/>
      <c r="E48" s="39"/>
      <c r="F48" s="39"/>
      <c r="G48" s="39"/>
      <c r="H48" s="177"/>
      <c r="I48" s="39"/>
      <c r="J48" s="39"/>
      <c r="O48" s="79">
        <v>1.03</v>
      </c>
      <c r="P48" s="79">
        <f t="shared" si="0"/>
        <v>135.69220000000001</v>
      </c>
      <c r="Q48" s="2"/>
      <c r="T48" s="89" t="s">
        <v>102</v>
      </c>
      <c r="U48" s="125">
        <v>0.67624099999999998</v>
      </c>
    </row>
    <row r="49" spans="2:21" x14ac:dyDescent="0.25">
      <c r="B49" s="148"/>
      <c r="C49" s="10"/>
      <c r="D49" s="39"/>
      <c r="E49" s="39"/>
      <c r="F49" s="39"/>
      <c r="G49" s="39"/>
      <c r="H49" s="177"/>
      <c r="I49" s="39"/>
      <c r="J49" s="39"/>
      <c r="O49" s="79">
        <v>1.02</v>
      </c>
      <c r="P49" s="79">
        <f t="shared" si="0"/>
        <v>134.37480000000002</v>
      </c>
      <c r="Q49" s="2"/>
      <c r="T49" s="89" t="s">
        <v>103</v>
      </c>
      <c r="U49" s="125" t="s">
        <v>347</v>
      </c>
    </row>
    <row r="50" spans="2:21" x14ac:dyDescent="0.25">
      <c r="B50" s="148"/>
      <c r="C50" s="10"/>
      <c r="D50" s="39"/>
      <c r="E50" s="39"/>
      <c r="F50" s="39"/>
      <c r="G50" s="39"/>
      <c r="H50" s="177"/>
      <c r="I50" s="39"/>
      <c r="J50" s="39"/>
      <c r="O50" s="79">
        <v>1.01</v>
      </c>
      <c r="P50" s="79">
        <f t="shared" si="0"/>
        <v>133.0574</v>
      </c>
      <c r="Q50" s="2"/>
      <c r="T50" s="89"/>
      <c r="U50" s="125"/>
    </row>
    <row r="51" spans="2:21" x14ac:dyDescent="0.25">
      <c r="B51" s="148"/>
      <c r="C51" s="10"/>
      <c r="D51" s="39"/>
      <c r="E51" s="39"/>
      <c r="F51" s="39"/>
      <c r="G51" s="39"/>
      <c r="H51" s="177"/>
      <c r="I51" s="39"/>
      <c r="J51" s="39"/>
      <c r="O51" s="79">
        <v>1</v>
      </c>
      <c r="P51" s="79">
        <f t="shared" si="0"/>
        <v>131.74</v>
      </c>
      <c r="Q51" s="2"/>
      <c r="T51" s="89" t="s">
        <v>104</v>
      </c>
      <c r="U51" s="125" t="s">
        <v>569</v>
      </c>
    </row>
    <row r="52" spans="2:21" x14ac:dyDescent="0.25">
      <c r="B52" s="148"/>
      <c r="C52" s="10"/>
      <c r="D52" s="39"/>
      <c r="E52" s="39"/>
      <c r="F52" s="39"/>
      <c r="G52" s="39"/>
      <c r="H52" s="177"/>
      <c r="I52" s="39"/>
      <c r="J52" s="39"/>
      <c r="O52" s="79">
        <v>0.99</v>
      </c>
      <c r="P52" s="79">
        <f t="shared" si="0"/>
        <v>130.42260000000002</v>
      </c>
      <c r="Q52" s="2"/>
      <c r="T52" s="89" t="s">
        <v>105</v>
      </c>
      <c r="U52" s="125" t="s">
        <v>570</v>
      </c>
    </row>
    <row r="53" spans="2:21" x14ac:dyDescent="0.25">
      <c r="B53" s="148"/>
      <c r="C53" s="10"/>
      <c r="D53" s="39"/>
      <c r="E53" s="39"/>
      <c r="F53" s="39"/>
      <c r="G53" s="39"/>
      <c r="H53" s="177"/>
      <c r="I53" s="39"/>
      <c r="J53" s="39"/>
      <c r="O53" s="79">
        <v>0.98</v>
      </c>
      <c r="P53" s="79">
        <f t="shared" si="0"/>
        <v>129.1052</v>
      </c>
      <c r="Q53" s="2"/>
      <c r="T53" s="89" t="s">
        <v>106</v>
      </c>
      <c r="U53" s="126">
        <v>5646251</v>
      </c>
    </row>
    <row r="54" spans="2:21" x14ac:dyDescent="0.25">
      <c r="B54" s="148"/>
      <c r="C54" s="10"/>
      <c r="D54" s="39"/>
      <c r="E54" s="39"/>
      <c r="F54" s="39"/>
      <c r="G54" s="39"/>
      <c r="H54" s="177"/>
      <c r="I54" s="39"/>
      <c r="J54" s="39"/>
      <c r="O54" s="79">
        <v>0.97</v>
      </c>
      <c r="P54" s="79">
        <f t="shared" si="0"/>
        <v>127.7878</v>
      </c>
      <c r="T54" s="89" t="s">
        <v>109</v>
      </c>
      <c r="U54" s="126">
        <v>7120690</v>
      </c>
    </row>
    <row r="55" spans="2:21" x14ac:dyDescent="0.25">
      <c r="B55" s="148"/>
      <c r="C55" s="10"/>
      <c r="D55" s="39"/>
      <c r="E55" s="39"/>
      <c r="F55" s="39"/>
      <c r="G55" s="39"/>
      <c r="H55" s="177"/>
      <c r="I55" s="39"/>
      <c r="J55" s="39"/>
      <c r="O55" s="79">
        <v>0.96</v>
      </c>
      <c r="P55" s="79">
        <f t="shared" si="0"/>
        <v>126.4704</v>
      </c>
      <c r="T55" s="89" t="s">
        <v>107</v>
      </c>
      <c r="U55" s="125" t="s">
        <v>571</v>
      </c>
    </row>
    <row r="56" spans="2:21" x14ac:dyDescent="0.25">
      <c r="B56" s="148"/>
      <c r="C56" s="10"/>
      <c r="D56" s="39"/>
      <c r="E56" s="39"/>
      <c r="F56" s="39"/>
      <c r="G56" s="39"/>
      <c r="H56" s="177"/>
      <c r="I56" s="39"/>
      <c r="J56" s="39"/>
      <c r="O56" s="79">
        <v>0.95</v>
      </c>
      <c r="P56" s="79">
        <f t="shared" si="0"/>
        <v>125.15300000000001</v>
      </c>
      <c r="T56" s="89" t="s">
        <v>110</v>
      </c>
      <c r="U56" s="125">
        <v>21.04</v>
      </c>
    </row>
    <row r="57" spans="2:21" x14ac:dyDescent="0.25">
      <c r="B57" s="148"/>
      <c r="C57" s="10"/>
      <c r="D57" s="39"/>
      <c r="E57" s="39"/>
      <c r="F57" s="39"/>
      <c r="G57" s="39"/>
      <c r="H57" s="177"/>
      <c r="I57" s="39"/>
      <c r="J57" s="39"/>
      <c r="O57" s="79">
        <v>0.94</v>
      </c>
      <c r="P57" s="79">
        <f t="shared" si="0"/>
        <v>123.8356</v>
      </c>
      <c r="T57" s="89" t="s">
        <v>111</v>
      </c>
      <c r="U57" s="125">
        <v>5.93</v>
      </c>
    </row>
    <row r="58" spans="2:21" x14ac:dyDescent="0.25">
      <c r="B58" s="148"/>
      <c r="C58" s="10"/>
      <c r="D58" s="39"/>
      <c r="E58" s="39"/>
      <c r="F58" s="39"/>
      <c r="G58" s="39"/>
      <c r="H58" s="177"/>
      <c r="I58" s="39"/>
      <c r="J58" s="39"/>
      <c r="O58" s="79">
        <v>0.93</v>
      </c>
      <c r="P58" s="79">
        <f t="shared" si="0"/>
        <v>122.51820000000002</v>
      </c>
      <c r="T58" s="89" t="s">
        <v>108</v>
      </c>
      <c r="U58" s="125" t="s">
        <v>526</v>
      </c>
    </row>
    <row r="59" spans="2:21" x14ac:dyDescent="0.25">
      <c r="B59" s="148"/>
      <c r="C59" s="10"/>
      <c r="D59" s="39"/>
      <c r="E59" s="39"/>
      <c r="F59" s="39"/>
      <c r="G59" s="39"/>
      <c r="H59" s="177"/>
      <c r="I59" s="39"/>
      <c r="J59" s="39"/>
      <c r="O59" s="79">
        <v>0.92</v>
      </c>
      <c r="P59" s="79">
        <f t="shared" si="0"/>
        <v>121.20080000000002</v>
      </c>
    </row>
    <row r="60" spans="2:21" x14ac:dyDescent="0.25">
      <c r="B60" s="148"/>
      <c r="C60" s="10"/>
      <c r="D60" s="39"/>
      <c r="E60" s="39"/>
      <c r="F60" s="39"/>
      <c r="G60" s="39"/>
      <c r="H60" s="177"/>
      <c r="I60" s="39"/>
      <c r="J60" s="39"/>
      <c r="O60" s="79">
        <v>0.91</v>
      </c>
      <c r="P60" s="79">
        <f t="shared" si="0"/>
        <v>119.88340000000001</v>
      </c>
    </row>
    <row r="61" spans="2:21" x14ac:dyDescent="0.25">
      <c r="B61" s="148"/>
      <c r="C61" s="10"/>
      <c r="D61" s="39"/>
      <c r="E61" s="39"/>
      <c r="F61" s="39"/>
      <c r="G61" s="39"/>
      <c r="H61" s="177"/>
      <c r="I61" s="39"/>
      <c r="J61" s="39"/>
      <c r="O61" s="79">
        <v>0.9</v>
      </c>
      <c r="P61" s="79">
        <f t="shared" si="0"/>
        <v>118.56600000000002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79" priority="25">
      <formula>F30&gt;0</formula>
    </cfRule>
    <cfRule type="expression" dxfId="2778" priority="26">
      <formula>F30&lt;0</formula>
    </cfRule>
  </conditionalFormatting>
  <conditionalFormatting sqref="Q7">
    <cfRule type="expression" dxfId="2777" priority="23">
      <formula>Q7&gt;0</formula>
    </cfRule>
    <cfRule type="expression" dxfId="2776" priority="24">
      <formula>Q7&lt;0</formula>
    </cfRule>
  </conditionalFormatting>
  <conditionalFormatting sqref="Q8">
    <cfRule type="expression" dxfId="2775" priority="21">
      <formula>Q8&gt;0</formula>
    </cfRule>
    <cfRule type="expression" dxfId="2774" priority="22">
      <formula>Q8&lt;0</formula>
    </cfRule>
  </conditionalFormatting>
  <conditionalFormatting sqref="M74">
    <cfRule type="expression" dxfId="2773" priority="15">
      <formula>M74&gt;0</formula>
    </cfRule>
    <cfRule type="expression" dxfId="2772" priority="16">
      <formula>M74&lt;0</formula>
    </cfRule>
  </conditionalFormatting>
  <conditionalFormatting sqref="F113:F149 H113:H149">
    <cfRule type="expression" dxfId="2771" priority="13">
      <formula>F113&gt;0</formula>
    </cfRule>
    <cfRule type="expression" dxfId="2770" priority="14">
      <formula>F113&lt;0</formula>
    </cfRule>
  </conditionalFormatting>
  <conditionalFormatting sqref="F105:F112">
    <cfRule type="expression" dxfId="2769" priority="11">
      <formula>F105&gt;0</formula>
    </cfRule>
    <cfRule type="expression" dxfId="2768" priority="12">
      <formula>F105&lt;0</formula>
    </cfRule>
  </conditionalFormatting>
  <conditionalFormatting sqref="H105:H112">
    <cfRule type="expression" dxfId="2767" priority="9">
      <formula>H105&gt;0</formula>
    </cfRule>
    <cfRule type="expression" dxfId="2766" priority="10">
      <formula>H105&lt;0</formula>
    </cfRule>
  </conditionalFormatting>
  <conditionalFormatting sqref="Q10">
    <cfRule type="expression" dxfId="2765" priority="7">
      <formula>Q10&gt;0</formula>
    </cfRule>
    <cfRule type="expression" dxfId="2764" priority="8">
      <formula>Q10&lt;0</formula>
    </cfRule>
  </conditionalFormatting>
  <conditionalFormatting sqref="F25:F29">
    <cfRule type="expression" dxfId="2763" priority="5">
      <formula>F25&gt;0</formula>
    </cfRule>
    <cfRule type="expression" dxfId="2762" priority="6">
      <formula>F25&lt;0</formula>
    </cfRule>
  </conditionalFormatting>
  <conditionalFormatting sqref="H25:H29">
    <cfRule type="expression" dxfId="2761" priority="3">
      <formula>H25&gt;0</formula>
    </cfRule>
    <cfRule type="expression" dxfId="2760" priority="4">
      <formula>H25&lt;0</formula>
    </cfRule>
  </conditionalFormatting>
  <conditionalFormatting sqref="J26:J35">
    <cfRule type="expression" dxfId="2759" priority="1">
      <formula>J26&gt;0</formula>
    </cfRule>
    <cfRule type="expression" dxfId="2758"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2">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94.95</v>
      </c>
      <c r="R4" s="420">
        <v>2.1000000000000001E-2</v>
      </c>
      <c r="T4" s="1"/>
      <c r="U4" t="s">
        <v>880</v>
      </c>
      <c r="W4" s="132"/>
    </row>
    <row r="5" spans="1:23" x14ac:dyDescent="0.25">
      <c r="B5" s="402"/>
      <c r="C5" s="4"/>
      <c r="D5" s="3"/>
      <c r="E5" s="3"/>
      <c r="F5" s="3"/>
      <c r="G5" s="402"/>
      <c r="H5" s="159"/>
      <c r="I5" s="3"/>
      <c r="J5" s="3"/>
      <c r="K5" s="3"/>
      <c r="L5" s="70"/>
      <c r="M5" s="3"/>
      <c r="O5" s="11" t="s">
        <v>67</v>
      </c>
      <c r="Q5" s="3">
        <f>Q4*Q2</f>
        <v>4747.5</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1220.6699999999983</v>
      </c>
      <c r="R7">
        <v>50</v>
      </c>
      <c r="W7" s="132"/>
    </row>
    <row r="8" spans="1:23" x14ac:dyDescent="0.25">
      <c r="B8" s="402"/>
      <c r="C8" s="4"/>
      <c r="D8" s="3"/>
      <c r="E8" s="3"/>
      <c r="F8" s="3"/>
      <c r="G8" s="402"/>
      <c r="H8" s="159"/>
      <c r="I8" s="3"/>
      <c r="J8" s="3"/>
      <c r="K8" s="3"/>
      <c r="L8" s="4"/>
      <c r="M8" s="4"/>
      <c r="O8" s="11" t="s">
        <v>179</v>
      </c>
      <c r="P8" s="33"/>
      <c r="Q8" s="2">
        <f>K18+M18-F18+Q2*Q4</f>
        <v>243.5</v>
      </c>
      <c r="W8" s="132"/>
    </row>
    <row r="9" spans="1:23" x14ac:dyDescent="0.25">
      <c r="B9" s="402"/>
      <c r="C9" s="4"/>
      <c r="D9" s="3"/>
      <c r="E9" s="3"/>
      <c r="F9" s="3"/>
      <c r="G9" s="402"/>
      <c r="H9" s="159"/>
      <c r="I9" s="3"/>
      <c r="J9" s="3"/>
      <c r="K9" s="3"/>
      <c r="L9" s="4"/>
      <c r="M9" s="4"/>
      <c r="O9" s="11" t="s">
        <v>204</v>
      </c>
      <c r="Q9" s="132">
        <f>IF(Q2=0, 0, Q8/Q6)</f>
        <v>5.4063055062166965E-2</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7.1616640337019491E-3</v>
      </c>
      <c r="R11">
        <v>0.17</v>
      </c>
      <c r="W11" s="132"/>
    </row>
    <row r="12" spans="1:23" x14ac:dyDescent="0.25">
      <c r="B12" s="29"/>
      <c r="G12" s="29"/>
      <c r="H12" s="68"/>
      <c r="O12" s="11" t="s">
        <v>969</v>
      </c>
      <c r="Q12" s="1" t="s">
        <v>1352</v>
      </c>
      <c r="W12" s="132"/>
    </row>
    <row r="13" spans="1:23" x14ac:dyDescent="0.25">
      <c r="B13" s="29"/>
      <c r="G13" s="29"/>
      <c r="H13" s="68"/>
      <c r="O13" s="11" t="s">
        <v>947</v>
      </c>
      <c r="Q13" s="2">
        <f>Q4/4.75</f>
        <v>19.989473684210527</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104.44500000000001</v>
      </c>
      <c r="W19" s="132"/>
    </row>
    <row r="20" spans="1:23" x14ac:dyDescent="0.25">
      <c r="O20" s="79">
        <v>1.0900000000000001</v>
      </c>
      <c r="P20" s="79">
        <f t="shared" ref="P20:P39" si="0">O20*$Q$4</f>
        <v>103.49550000000001</v>
      </c>
      <c r="W20" s="132"/>
    </row>
    <row r="21" spans="1:23" x14ac:dyDescent="0.25">
      <c r="O21" s="79">
        <v>1.08</v>
      </c>
      <c r="P21" s="79">
        <f t="shared" si="0"/>
        <v>102.54600000000001</v>
      </c>
      <c r="W21" s="132"/>
    </row>
    <row r="22" spans="1:23" x14ac:dyDescent="0.25">
      <c r="O22" s="79">
        <v>1.07</v>
      </c>
      <c r="P22" s="79">
        <f t="shared" si="0"/>
        <v>101.59650000000001</v>
      </c>
      <c r="W22" s="132"/>
    </row>
    <row r="23" spans="1:23" x14ac:dyDescent="0.25">
      <c r="O23" s="79">
        <v>1.06</v>
      </c>
      <c r="P23" s="79">
        <f t="shared" si="0"/>
        <v>100.64700000000001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99.697500000000005</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98.748000000000005</v>
      </c>
      <c r="W25" s="132"/>
    </row>
    <row r="26" spans="1:23" x14ac:dyDescent="0.25">
      <c r="B26" s="162"/>
      <c r="C26" s="10"/>
      <c r="D26" s="39"/>
      <c r="E26" s="39"/>
      <c r="F26" s="39"/>
      <c r="G26" s="39"/>
      <c r="H26" s="177"/>
      <c r="I26" s="39"/>
      <c r="J26" s="39"/>
      <c r="K26" s="39"/>
      <c r="L26" s="39"/>
      <c r="O26" s="79">
        <v>1.03</v>
      </c>
      <c r="P26" s="79">
        <f t="shared" si="0"/>
        <v>97.798500000000004</v>
      </c>
      <c r="W26" s="132"/>
    </row>
    <row r="27" spans="1:23" x14ac:dyDescent="0.25">
      <c r="B27" s="162"/>
      <c r="C27" s="10"/>
      <c r="D27" s="39"/>
      <c r="E27" s="39"/>
      <c r="F27" s="39"/>
      <c r="G27" s="39"/>
      <c r="H27" s="177"/>
      <c r="I27" s="39"/>
      <c r="J27" s="39"/>
      <c r="K27" s="39"/>
      <c r="L27" s="39"/>
      <c r="O27" s="79">
        <v>1.02</v>
      </c>
      <c r="P27" s="79">
        <f t="shared" si="0"/>
        <v>96.849000000000004</v>
      </c>
      <c r="W27" s="132"/>
    </row>
    <row r="28" spans="1:23" x14ac:dyDescent="0.25">
      <c r="B28" s="162"/>
      <c r="C28" s="10"/>
      <c r="D28" s="39"/>
      <c r="E28" s="39"/>
      <c r="F28" s="39"/>
      <c r="G28" s="39"/>
      <c r="H28" s="177"/>
      <c r="I28" s="39"/>
      <c r="J28" s="39"/>
      <c r="K28" s="39"/>
      <c r="L28" s="39"/>
      <c r="O28" s="79">
        <v>1.01</v>
      </c>
      <c r="P28" s="79">
        <f t="shared" si="0"/>
        <v>95.899500000000003</v>
      </c>
      <c r="W28" s="132"/>
    </row>
    <row r="29" spans="1:23" x14ac:dyDescent="0.25">
      <c r="B29" s="162"/>
      <c r="C29" s="10"/>
      <c r="D29" s="39"/>
      <c r="E29" s="39"/>
      <c r="F29" s="39"/>
      <c r="G29" s="39"/>
      <c r="H29" s="177"/>
      <c r="I29" s="39"/>
      <c r="J29" s="39"/>
      <c r="K29" s="39"/>
      <c r="L29" s="39"/>
      <c r="O29" s="79">
        <v>1</v>
      </c>
      <c r="P29" s="79">
        <f t="shared" si="0"/>
        <v>94.95</v>
      </c>
      <c r="W29" s="132"/>
    </row>
    <row r="30" spans="1:23" x14ac:dyDescent="0.25">
      <c r="B30" s="162"/>
      <c r="C30" s="10"/>
      <c r="D30" s="39"/>
      <c r="E30" s="39"/>
      <c r="F30" s="39"/>
      <c r="G30" s="39"/>
      <c r="H30" s="177"/>
      <c r="I30" s="39"/>
      <c r="J30" s="39"/>
      <c r="K30" s="39"/>
      <c r="L30" s="39"/>
      <c r="O30" s="79">
        <v>0.99</v>
      </c>
      <c r="P30" s="79">
        <f t="shared" si="0"/>
        <v>94.000500000000002</v>
      </c>
      <c r="W30" s="132"/>
    </row>
    <row r="31" spans="1:23" x14ac:dyDescent="0.25">
      <c r="B31" s="162"/>
      <c r="C31" s="10"/>
      <c r="D31" s="39"/>
      <c r="E31" s="39"/>
      <c r="F31" s="39"/>
      <c r="G31" s="39"/>
      <c r="H31" s="177"/>
      <c r="I31" s="39"/>
      <c r="J31" s="39"/>
      <c r="K31" s="39"/>
      <c r="L31" s="39"/>
      <c r="O31" s="79">
        <v>0.98</v>
      </c>
      <c r="P31" s="79">
        <f t="shared" si="0"/>
        <v>93.051000000000002</v>
      </c>
      <c r="W31" s="132"/>
    </row>
    <row r="32" spans="1:23" x14ac:dyDescent="0.25">
      <c r="B32" s="162"/>
      <c r="C32" s="10"/>
      <c r="D32" s="39"/>
      <c r="E32" s="39"/>
      <c r="F32" s="39"/>
      <c r="G32" s="39"/>
      <c r="H32" s="177"/>
      <c r="I32" s="39"/>
      <c r="J32" s="39"/>
      <c r="K32" s="39"/>
      <c r="L32" s="39"/>
      <c r="O32" s="79">
        <v>0.97</v>
      </c>
      <c r="P32" s="79">
        <f t="shared" si="0"/>
        <v>92.101500000000001</v>
      </c>
      <c r="W32" s="132"/>
    </row>
    <row r="33" spans="1:23" x14ac:dyDescent="0.25">
      <c r="A33" s="29"/>
      <c r="B33" s="162"/>
      <c r="C33" s="10"/>
      <c r="D33" s="39"/>
      <c r="E33" s="39"/>
      <c r="F33" s="39"/>
      <c r="G33" s="39"/>
      <c r="H33" s="177"/>
      <c r="I33" s="39"/>
      <c r="J33" s="39"/>
      <c r="K33" s="39"/>
      <c r="L33" s="39"/>
      <c r="O33" s="79">
        <v>0.96</v>
      </c>
      <c r="P33" s="79">
        <f t="shared" si="0"/>
        <v>91.152000000000001</v>
      </c>
      <c r="W33" s="132"/>
    </row>
    <row r="34" spans="1:23" x14ac:dyDescent="0.25">
      <c r="B34" s="162"/>
      <c r="C34" s="10"/>
      <c r="D34" s="39"/>
      <c r="E34" s="39"/>
      <c r="F34" s="39"/>
      <c r="G34" s="39"/>
      <c r="H34" s="177"/>
      <c r="I34" s="39"/>
      <c r="J34" s="39"/>
      <c r="K34" s="39"/>
      <c r="L34" s="39"/>
      <c r="O34" s="79">
        <v>0.95</v>
      </c>
      <c r="P34" s="79">
        <f t="shared" si="0"/>
        <v>90.202500000000001</v>
      </c>
      <c r="W34" s="132"/>
    </row>
    <row r="35" spans="1:23" x14ac:dyDescent="0.25">
      <c r="B35" s="162"/>
      <c r="C35" s="10"/>
      <c r="D35" s="39"/>
      <c r="E35" s="39"/>
      <c r="F35" s="39"/>
      <c r="G35" s="39"/>
      <c r="H35" s="177"/>
      <c r="I35" s="39"/>
      <c r="J35" s="39"/>
      <c r="K35" s="39"/>
      <c r="L35" s="39"/>
      <c r="O35" s="79">
        <v>0.94</v>
      </c>
      <c r="P35" s="79">
        <f t="shared" si="0"/>
        <v>89.253</v>
      </c>
      <c r="W35" s="132"/>
    </row>
    <row r="36" spans="1:23" x14ac:dyDescent="0.25">
      <c r="B36" s="162"/>
      <c r="C36" s="10"/>
      <c r="D36" s="39"/>
      <c r="E36" s="39"/>
      <c r="F36" s="39"/>
      <c r="G36" s="39"/>
      <c r="H36" s="177"/>
      <c r="I36" s="39"/>
      <c r="J36" s="39"/>
      <c r="K36" s="39"/>
      <c r="L36" s="39"/>
      <c r="O36" s="79">
        <v>0.93</v>
      </c>
      <c r="P36" s="79">
        <f t="shared" si="0"/>
        <v>88.303500000000014</v>
      </c>
      <c r="W36" s="132"/>
    </row>
    <row r="37" spans="1:23" x14ac:dyDescent="0.25">
      <c r="B37" s="162"/>
      <c r="C37" s="10"/>
      <c r="D37" s="39"/>
      <c r="E37" s="39"/>
      <c r="F37" s="39"/>
      <c r="G37" s="39"/>
      <c r="H37" s="177"/>
      <c r="I37" s="39"/>
      <c r="J37" s="39"/>
      <c r="K37" s="39"/>
      <c r="L37" s="39"/>
      <c r="O37" s="79">
        <v>0.92</v>
      </c>
      <c r="P37" s="79">
        <f t="shared" si="0"/>
        <v>87.354000000000013</v>
      </c>
      <c r="W37" s="132"/>
    </row>
    <row r="38" spans="1:23" x14ac:dyDescent="0.25">
      <c r="B38" s="162"/>
      <c r="C38" s="10"/>
      <c r="D38" s="39"/>
      <c r="E38" s="39"/>
      <c r="F38" s="39"/>
      <c r="G38" s="39"/>
      <c r="H38" s="177"/>
      <c r="I38" s="39"/>
      <c r="J38" s="39"/>
      <c r="K38" s="39"/>
      <c r="L38" s="39"/>
      <c r="O38" s="79">
        <v>0.91</v>
      </c>
      <c r="P38" s="79">
        <f t="shared" si="0"/>
        <v>86.404499999999999</v>
      </c>
      <c r="W38" s="132"/>
    </row>
    <row r="39" spans="1:23" x14ac:dyDescent="0.25">
      <c r="B39" s="162"/>
      <c r="C39" s="10"/>
      <c r="D39" s="39"/>
      <c r="E39" s="39"/>
      <c r="F39" s="768"/>
      <c r="G39" s="39"/>
      <c r="H39" s="177"/>
      <c r="I39" s="39"/>
      <c r="J39" s="39"/>
      <c r="K39" s="39"/>
      <c r="L39" s="39"/>
      <c r="O39" s="79">
        <v>0.9</v>
      </c>
      <c r="P39" s="79">
        <f t="shared" si="0"/>
        <v>85.454999999999998</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57" priority="37">
      <formula>F52&gt;0</formula>
    </cfRule>
    <cfRule type="expression" dxfId="2756" priority="38">
      <formula>F52&lt;0</formula>
    </cfRule>
  </conditionalFormatting>
  <conditionalFormatting sqref="Q7">
    <cfRule type="expression" dxfId="2755" priority="35">
      <formula>Q7&gt;0</formula>
    </cfRule>
    <cfRule type="expression" dxfId="2754" priority="36">
      <formula>Q7&lt;0</formula>
    </cfRule>
  </conditionalFormatting>
  <conditionalFormatting sqref="Q8">
    <cfRule type="expression" dxfId="2753" priority="33">
      <formula>Q8&gt;0</formula>
    </cfRule>
    <cfRule type="expression" dxfId="2752" priority="34">
      <formula>Q8&lt;0</formula>
    </cfRule>
  </conditionalFormatting>
  <conditionalFormatting sqref="F25:F37 F43:F51">
    <cfRule type="expression" dxfId="2751" priority="31">
      <formula>F25&gt;0</formula>
    </cfRule>
    <cfRule type="expression" dxfId="2750" priority="32">
      <formula>F25&lt;0</formula>
    </cfRule>
  </conditionalFormatting>
  <conditionalFormatting sqref="H25:H37 H41:H51">
    <cfRule type="expression" dxfId="2749" priority="29">
      <formula>H25&gt;0</formula>
    </cfRule>
    <cfRule type="expression" dxfId="2748" priority="30">
      <formula>H25&lt;0</formula>
    </cfRule>
  </conditionalFormatting>
  <conditionalFormatting sqref="F38:F42">
    <cfRule type="expression" dxfId="2747" priority="15">
      <formula>F38&gt;0</formula>
    </cfRule>
    <cfRule type="expression" dxfId="2746" priority="16">
      <formula>F38&lt;0</formula>
    </cfRule>
  </conditionalFormatting>
  <conditionalFormatting sqref="H38:H40">
    <cfRule type="expression" dxfId="2745" priority="13">
      <formula>H38&gt;0</formula>
    </cfRule>
    <cfRule type="expression" dxfId="2744" priority="14">
      <formula>H38&lt;0</formula>
    </cfRule>
  </conditionalFormatting>
  <conditionalFormatting sqref="Q10">
    <cfRule type="expression" dxfId="2743" priority="23">
      <formula>Q10&gt;0</formula>
    </cfRule>
    <cfRule type="expression" dxfId="2742" priority="24">
      <formula>Q10&lt;0</formula>
    </cfRule>
  </conditionalFormatting>
  <conditionalFormatting sqref="J25:J38">
    <cfRule type="expression" dxfId="2741" priority="21">
      <formula>J25&gt;0</formula>
    </cfRule>
    <cfRule type="expression" dxfId="2740" priority="22">
      <formula>J25&lt;0</formula>
    </cfRule>
  </conditionalFormatting>
  <conditionalFormatting sqref="K25:K38">
    <cfRule type="expression" dxfId="2739" priority="19">
      <formula>K25&gt;0</formula>
    </cfRule>
    <cfRule type="expression" dxfId="2738" priority="20">
      <formula>K25&lt;0</formula>
    </cfRule>
  </conditionalFormatting>
  <conditionalFormatting sqref="F89:F101 F107:F115">
    <cfRule type="expression" dxfId="2737" priority="11">
      <formula>F89&gt;0</formula>
    </cfRule>
    <cfRule type="expression" dxfId="2736" priority="12">
      <formula>F89&lt;0</formula>
    </cfRule>
  </conditionalFormatting>
  <conditionalFormatting sqref="H89:H101 H105:H115">
    <cfRule type="expression" dxfId="2735" priority="9">
      <formula>H89&gt;0</formula>
    </cfRule>
    <cfRule type="expression" dxfId="2734" priority="10">
      <formula>H89&lt;0</formula>
    </cfRule>
  </conditionalFormatting>
  <conditionalFormatting sqref="J89:J102">
    <cfRule type="expression" dxfId="2733" priority="7">
      <formula>J89&gt;0</formula>
    </cfRule>
    <cfRule type="expression" dxfId="2732" priority="8">
      <formula>J89&lt;0</formula>
    </cfRule>
  </conditionalFormatting>
  <conditionalFormatting sqref="K89:K102">
    <cfRule type="expression" dxfId="2731" priority="5">
      <formula>K89&gt;0</formula>
    </cfRule>
    <cfRule type="expression" dxfId="2730" priority="6">
      <formula>K89&lt;0</formula>
    </cfRule>
  </conditionalFormatting>
  <conditionalFormatting sqref="F102:F106">
    <cfRule type="expression" dxfId="2729" priority="3">
      <formula>F102&gt;0</formula>
    </cfRule>
    <cfRule type="expression" dxfId="2728" priority="4">
      <formula>F102&lt;0</formula>
    </cfRule>
  </conditionalFormatting>
  <conditionalFormatting sqref="H102:H104">
    <cfRule type="expression" dxfId="2727" priority="1">
      <formula>H102&gt;0</formula>
    </cfRule>
    <cfRule type="expression" dxfId="2726"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46.22</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46.22</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1.6443098225876245E-2</v>
      </c>
      <c r="R11">
        <v>0.19</v>
      </c>
    </row>
    <row r="12" spans="1:21" x14ac:dyDescent="0.25">
      <c r="H12" s="68"/>
      <c r="O12" s="11" t="s">
        <v>969</v>
      </c>
      <c r="Q12" s="1" t="s">
        <v>1361</v>
      </c>
    </row>
    <row r="13" spans="1:21" x14ac:dyDescent="0.25">
      <c r="H13" s="68"/>
      <c r="O13" s="11" t="s">
        <v>947</v>
      </c>
      <c r="Q13" s="2">
        <f>Q4/2.5</f>
        <v>18.488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50.842000000000006</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50.379800000000003</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49.9176</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49.455400000000004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48.993200000000002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48.530999999999999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48.068800000000003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47.6066</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47.144399999999997</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46.682200000000002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46.22</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45.757799999999996</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45.2956</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44.833399999999997</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44.371199999999995</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43.908999999999999</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43.446799999999996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42.9846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42.522399999999998</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42.060200000000002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41.597999999999999</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25" priority="35">
      <formula>F62&gt;0</formula>
    </cfRule>
    <cfRule type="expression" dxfId="2724" priority="36">
      <formula>F62&lt;0</formula>
    </cfRule>
  </conditionalFormatting>
  <conditionalFormatting sqref="Q7">
    <cfRule type="expression" dxfId="2723" priority="33">
      <formula>Q7&gt;0</formula>
    </cfRule>
    <cfRule type="expression" dxfId="2722" priority="34">
      <formula>Q7&lt;0</formula>
    </cfRule>
  </conditionalFormatting>
  <conditionalFormatting sqref="Q8">
    <cfRule type="expression" dxfId="2721" priority="31">
      <formula>Q8&gt;0</formula>
    </cfRule>
    <cfRule type="expression" dxfId="2720" priority="32">
      <formula>Q8&lt;0</formula>
    </cfRule>
  </conditionalFormatting>
  <conditionalFormatting sqref="F30:F61">
    <cfRule type="expression" dxfId="2719" priority="29">
      <formula>F30&gt;0</formula>
    </cfRule>
    <cfRule type="expression" dxfId="2718" priority="30">
      <formula>F30&lt;0</formula>
    </cfRule>
  </conditionalFormatting>
  <conditionalFormatting sqref="H30:H61">
    <cfRule type="expression" dxfId="2717" priority="27">
      <formula>H30&gt;0</formula>
    </cfRule>
    <cfRule type="expression" dxfId="2716" priority="28">
      <formula>H30&lt;0</formula>
    </cfRule>
  </conditionalFormatting>
  <conditionalFormatting sqref="Q10">
    <cfRule type="expression" dxfId="2715" priority="25">
      <formula>Q10&gt;0</formula>
    </cfRule>
    <cfRule type="expression" dxfId="2714" priority="26">
      <formula>Q10&lt;0</formula>
    </cfRule>
  </conditionalFormatting>
  <conditionalFormatting sqref="J25:J38">
    <cfRule type="expression" dxfId="2713" priority="23">
      <formula>J25&gt;0</formula>
    </cfRule>
    <cfRule type="expression" dxfId="2712" priority="24">
      <formula>J25&lt;0</formula>
    </cfRule>
  </conditionalFormatting>
  <conditionalFormatting sqref="K25:K33">
    <cfRule type="expression" dxfId="2711" priority="21">
      <formula>K25&gt;0</formula>
    </cfRule>
    <cfRule type="expression" dxfId="2710" priority="22">
      <formula>K25&lt;0</formula>
    </cfRule>
  </conditionalFormatting>
  <conditionalFormatting sqref="L25:L38">
    <cfRule type="expression" dxfId="2709" priority="19">
      <formula>L25&gt;0</formula>
    </cfRule>
    <cfRule type="expression" dxfId="2708" priority="20">
      <formula>L25&lt;0</formula>
    </cfRule>
  </conditionalFormatting>
  <conditionalFormatting sqref="F89:F110">
    <cfRule type="expression" dxfId="2707" priority="17">
      <formula>F89&gt;0</formula>
    </cfRule>
    <cfRule type="expression" dxfId="2706" priority="18">
      <formula>F89&lt;0</formula>
    </cfRule>
  </conditionalFormatting>
  <conditionalFormatting sqref="H89:H110">
    <cfRule type="expression" dxfId="2705" priority="15">
      <formula>H89&gt;0</formula>
    </cfRule>
    <cfRule type="expression" dxfId="2704" priority="16">
      <formula>H89&lt;0</formula>
    </cfRule>
  </conditionalFormatting>
  <conditionalFormatting sqref="J89:J102">
    <cfRule type="expression" dxfId="2703" priority="13">
      <formula>J89&gt;0</formula>
    </cfRule>
    <cfRule type="expression" dxfId="2702" priority="14">
      <formula>J89&lt;0</formula>
    </cfRule>
  </conditionalFormatting>
  <conditionalFormatting sqref="K89:K102">
    <cfRule type="expression" dxfId="2701" priority="11">
      <formula>K89&gt;0</formula>
    </cfRule>
    <cfRule type="expression" dxfId="2700" priority="12">
      <formula>K89&lt;0</formula>
    </cfRule>
  </conditionalFormatting>
  <conditionalFormatting sqref="L89:L102">
    <cfRule type="expression" dxfId="2699" priority="9">
      <formula>L89&gt;0</formula>
    </cfRule>
    <cfRule type="expression" dxfId="2698" priority="10">
      <formula>L89&lt;0</formula>
    </cfRule>
  </conditionalFormatting>
  <conditionalFormatting sqref="F25:F29">
    <cfRule type="expression" dxfId="2697" priority="7">
      <formula>F25&gt;0</formula>
    </cfRule>
    <cfRule type="expression" dxfId="2696" priority="8">
      <formula>F25&lt;0</formula>
    </cfRule>
  </conditionalFormatting>
  <conditionalFormatting sqref="H25:H29">
    <cfRule type="expression" dxfId="2695" priority="5">
      <formula>H25&gt;0</formula>
    </cfRule>
    <cfRule type="expression" dxfId="2694" priority="6">
      <formula>H25&lt;0</formula>
    </cfRule>
  </conditionalFormatting>
  <conditionalFormatting sqref="F29">
    <cfRule type="expression" dxfId="2693" priority="3">
      <formula>F29&gt;0</formula>
    </cfRule>
    <cfRule type="expression" dxfId="2692" priority="4">
      <formula>F29&lt;0</formula>
    </cfRule>
  </conditionalFormatting>
  <conditionalFormatting sqref="J57">
    <cfRule type="expression" dxfId="2691" priority="1">
      <formula>J57&gt;0</formula>
    </cfRule>
    <cfRule type="expression" dxfId="2690"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50.79</v>
      </c>
      <c r="T3" s="1"/>
    </row>
    <row r="4" spans="1:21" x14ac:dyDescent="0.25">
      <c r="B4" s="70"/>
      <c r="C4" s="4"/>
      <c r="D4" s="3"/>
      <c r="E4" s="3"/>
      <c r="F4" s="3"/>
      <c r="G4" s="70"/>
      <c r="H4" s="159"/>
      <c r="I4" s="3"/>
      <c r="J4" s="3"/>
      <c r="K4" s="3"/>
      <c r="L4" s="4"/>
      <c r="M4" s="4"/>
      <c r="O4" s="11" t="s">
        <v>66</v>
      </c>
      <c r="Q4" s="53">
        <v>50.79</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1.2600905690096476E-2</v>
      </c>
      <c r="R11">
        <v>0.16</v>
      </c>
    </row>
    <row r="12" spans="1:21" x14ac:dyDescent="0.25">
      <c r="H12" s="68"/>
      <c r="O12" s="11" t="s">
        <v>969</v>
      </c>
      <c r="Q12" s="1"/>
    </row>
    <row r="13" spans="1:21" x14ac:dyDescent="0.25">
      <c r="H13" s="68"/>
      <c r="O13" s="11" t="s">
        <v>947</v>
      </c>
      <c r="Q13" s="2">
        <f>Q4/7.38</f>
        <v>6.8821138211382111</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55.869000000000007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55.3611</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54.853200000000001</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54.345300000000002</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53.837400000000002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53.329500000000003</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52.821600000000004</v>
      </c>
      <c r="Q29" s="2"/>
    </row>
    <row r="30" spans="1:17" x14ac:dyDescent="0.25">
      <c r="B30" s="162">
        <v>43210</v>
      </c>
      <c r="C30" s="10">
        <v>0</v>
      </c>
      <c r="D30" s="39"/>
      <c r="E30" s="39">
        <v>100.44</v>
      </c>
      <c r="F30" s="39">
        <v>500.88</v>
      </c>
      <c r="G30" s="39"/>
      <c r="H30" s="177"/>
      <c r="I30" s="39"/>
      <c r="J30" s="39"/>
      <c r="K30" s="39"/>
      <c r="L30" s="153"/>
      <c r="O30" s="79">
        <v>1.03</v>
      </c>
      <c r="P30" s="79">
        <f t="shared" si="0"/>
        <v>52.313699999999997</v>
      </c>
      <c r="Q30" s="2"/>
    </row>
    <row r="31" spans="1:17" x14ac:dyDescent="0.25">
      <c r="B31" s="162"/>
      <c r="C31" s="10"/>
      <c r="D31" s="39"/>
      <c r="E31" s="39"/>
      <c r="F31" s="39"/>
      <c r="G31" s="39"/>
      <c r="H31" s="177"/>
      <c r="I31" s="39"/>
      <c r="J31" s="39"/>
      <c r="K31" s="39"/>
      <c r="L31" s="153"/>
      <c r="O31" s="79">
        <v>1.02</v>
      </c>
      <c r="P31" s="79">
        <f t="shared" si="0"/>
        <v>51.805799999999998</v>
      </c>
      <c r="Q31" s="2"/>
    </row>
    <row r="32" spans="1:17" x14ac:dyDescent="0.25">
      <c r="B32" s="162"/>
      <c r="C32" s="10"/>
      <c r="D32" s="39"/>
      <c r="E32" s="39"/>
      <c r="F32" s="39"/>
      <c r="G32" s="39"/>
      <c r="H32" s="177"/>
      <c r="I32" s="39"/>
      <c r="J32" s="39"/>
      <c r="K32" s="39"/>
      <c r="L32" s="153"/>
      <c r="O32" s="79">
        <v>1.01</v>
      </c>
      <c r="P32" s="79">
        <f t="shared" si="0"/>
        <v>51.297899999999998</v>
      </c>
      <c r="Q32" s="2"/>
    </row>
    <row r="33" spans="2:17" x14ac:dyDescent="0.25">
      <c r="B33" s="162"/>
      <c r="C33" s="10"/>
      <c r="D33" s="39"/>
      <c r="E33" s="39"/>
      <c r="F33" s="39"/>
      <c r="G33" s="39"/>
      <c r="H33" s="177"/>
      <c r="I33" s="39"/>
      <c r="J33" s="39"/>
      <c r="K33" s="39"/>
      <c r="L33" s="153"/>
      <c r="O33" s="79">
        <v>1</v>
      </c>
      <c r="P33" s="79">
        <f t="shared" si="0"/>
        <v>50.79</v>
      </c>
      <c r="Q33" s="2"/>
    </row>
    <row r="34" spans="2:17" x14ac:dyDescent="0.25">
      <c r="B34" s="162"/>
      <c r="C34" s="10"/>
      <c r="D34" s="39"/>
      <c r="E34" s="39"/>
      <c r="F34" s="39"/>
      <c r="G34" s="39"/>
      <c r="H34" s="177"/>
      <c r="I34" s="39"/>
      <c r="J34" s="39"/>
      <c r="K34" s="39"/>
      <c r="L34" s="153"/>
      <c r="O34" s="79">
        <v>0.99</v>
      </c>
      <c r="P34" s="79">
        <f t="shared" si="0"/>
        <v>50.2821</v>
      </c>
      <c r="Q34" s="2"/>
    </row>
    <row r="35" spans="2:17" x14ac:dyDescent="0.25">
      <c r="B35" s="162"/>
      <c r="C35" s="10"/>
      <c r="D35" s="39"/>
      <c r="E35" s="39"/>
      <c r="F35" s="39"/>
      <c r="G35" s="39"/>
      <c r="H35" s="177"/>
      <c r="I35" s="39"/>
      <c r="J35" s="39"/>
      <c r="K35" s="39"/>
      <c r="L35" s="153"/>
      <c r="O35" s="79">
        <v>0.98</v>
      </c>
      <c r="P35" s="79">
        <f t="shared" si="0"/>
        <v>49.7742</v>
      </c>
      <c r="Q35" s="2"/>
    </row>
    <row r="36" spans="2:17" x14ac:dyDescent="0.25">
      <c r="B36" s="162"/>
      <c r="C36" s="10"/>
      <c r="D36" s="39"/>
      <c r="E36" s="39"/>
      <c r="F36" s="39"/>
      <c r="G36" s="39"/>
      <c r="H36" s="177"/>
      <c r="I36" s="39"/>
      <c r="J36" s="39"/>
      <c r="K36" s="39"/>
      <c r="L36" s="39"/>
      <c r="O36" s="79">
        <v>0.97</v>
      </c>
      <c r="P36" s="79">
        <f t="shared" si="0"/>
        <v>49.266300000000001</v>
      </c>
    </row>
    <row r="37" spans="2:17" x14ac:dyDescent="0.25">
      <c r="B37" s="162"/>
      <c r="C37" s="10"/>
      <c r="D37" s="39"/>
      <c r="E37" s="39"/>
      <c r="F37" s="39"/>
      <c r="G37" s="39"/>
      <c r="H37" s="177"/>
      <c r="I37" s="39"/>
      <c r="J37" s="39"/>
      <c r="K37" s="39"/>
      <c r="L37" s="39"/>
      <c r="O37" s="79">
        <v>0.96</v>
      </c>
      <c r="P37" s="79">
        <f t="shared" si="0"/>
        <v>48.758399999999995</v>
      </c>
    </row>
    <row r="38" spans="2:17" x14ac:dyDescent="0.25">
      <c r="B38" s="162"/>
      <c r="C38" s="10"/>
      <c r="D38" s="39"/>
      <c r="E38" s="39"/>
      <c r="F38" s="39"/>
      <c r="G38" s="39"/>
      <c r="H38" s="177"/>
      <c r="I38" s="39"/>
      <c r="J38" s="39"/>
      <c r="K38" s="39"/>
      <c r="L38" s="39"/>
      <c r="O38" s="79">
        <v>0.95</v>
      </c>
      <c r="P38" s="79">
        <f t="shared" si="0"/>
        <v>48.250499999999995</v>
      </c>
    </row>
    <row r="39" spans="2:17" x14ac:dyDescent="0.25">
      <c r="B39" s="162"/>
      <c r="C39" s="10"/>
      <c r="D39" s="39"/>
      <c r="E39" s="39"/>
      <c r="F39" s="39"/>
      <c r="G39" s="39"/>
      <c r="H39" s="177"/>
      <c r="I39" s="39"/>
      <c r="J39" s="39"/>
      <c r="K39" s="39"/>
      <c r="L39" s="39"/>
      <c r="O39" s="79">
        <v>0.94</v>
      </c>
      <c r="P39" s="79">
        <f t="shared" si="0"/>
        <v>47.742599999999996</v>
      </c>
    </row>
    <row r="40" spans="2:17" x14ac:dyDescent="0.25">
      <c r="B40" s="162"/>
      <c r="C40" s="10"/>
      <c r="D40" s="39"/>
      <c r="E40" s="39"/>
      <c r="F40" s="39"/>
      <c r="G40" s="39"/>
      <c r="H40" s="177"/>
      <c r="I40" s="39"/>
      <c r="J40" s="39"/>
      <c r="K40" s="39"/>
      <c r="L40" s="39"/>
      <c r="O40" s="79">
        <v>0.93</v>
      </c>
      <c r="P40" s="79">
        <f t="shared" si="0"/>
        <v>47.234700000000004</v>
      </c>
    </row>
    <row r="41" spans="2:17" x14ac:dyDescent="0.25">
      <c r="B41" s="162"/>
      <c r="C41" s="10"/>
      <c r="D41" s="39"/>
      <c r="E41" s="39"/>
      <c r="F41" s="39"/>
      <c r="G41" s="39"/>
      <c r="H41" s="177"/>
      <c r="I41" s="39"/>
      <c r="J41" s="39"/>
      <c r="K41" s="39"/>
      <c r="L41" s="39"/>
      <c r="O41" s="79">
        <v>0.92</v>
      </c>
      <c r="P41" s="79">
        <f t="shared" si="0"/>
        <v>46.726800000000004</v>
      </c>
    </row>
    <row r="42" spans="2:17" x14ac:dyDescent="0.25">
      <c r="B42" s="162"/>
      <c r="C42" s="10"/>
      <c r="D42" s="39"/>
      <c r="E42" s="39"/>
      <c r="F42" s="39"/>
      <c r="G42" s="39"/>
      <c r="H42" s="177"/>
      <c r="I42" s="39"/>
      <c r="J42" s="39"/>
      <c r="K42" s="39"/>
      <c r="L42" s="39"/>
      <c r="O42" s="79">
        <v>0.91</v>
      </c>
      <c r="P42" s="79">
        <f t="shared" si="0"/>
        <v>46.218899999999998</v>
      </c>
    </row>
    <row r="43" spans="2:17" x14ac:dyDescent="0.25">
      <c r="B43" s="162"/>
      <c r="C43" s="10"/>
      <c r="D43" s="39"/>
      <c r="E43" s="39"/>
      <c r="F43" s="39"/>
      <c r="G43" s="39"/>
      <c r="H43" s="177"/>
      <c r="I43" s="39"/>
      <c r="J43" s="39"/>
      <c r="K43" s="39"/>
      <c r="L43" s="39"/>
      <c r="O43" s="79">
        <v>0.9</v>
      </c>
      <c r="P43" s="79">
        <f t="shared" si="0"/>
        <v>45.710999999999999</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89" priority="31">
      <formula>F47&gt;0</formula>
    </cfRule>
    <cfRule type="expression" dxfId="2688" priority="32">
      <formula>F47&lt;0</formula>
    </cfRule>
  </conditionalFormatting>
  <conditionalFormatting sqref="Q7">
    <cfRule type="expression" dxfId="2687" priority="29">
      <formula>Q7&gt;0</formula>
    </cfRule>
    <cfRule type="expression" dxfId="2686" priority="30">
      <formula>Q7&lt;0</formula>
    </cfRule>
  </conditionalFormatting>
  <conditionalFormatting sqref="Q8">
    <cfRule type="expression" dxfId="2685" priority="27">
      <formula>Q8&gt;0</formula>
    </cfRule>
    <cfRule type="expression" dxfId="2684" priority="28">
      <formula>Q8&lt;0</formula>
    </cfRule>
  </conditionalFormatting>
  <conditionalFormatting sqref="F30:F46">
    <cfRule type="expression" dxfId="2683" priority="25">
      <formula>F30&gt;0</formula>
    </cfRule>
    <cfRule type="expression" dxfId="2682" priority="26">
      <formula>F30&lt;0</formula>
    </cfRule>
  </conditionalFormatting>
  <conditionalFormatting sqref="H30:H46">
    <cfRule type="expression" dxfId="2681" priority="23">
      <formula>H30&gt;0</formula>
    </cfRule>
    <cfRule type="expression" dxfId="2680" priority="24">
      <formula>H30&lt;0</formula>
    </cfRule>
  </conditionalFormatting>
  <conditionalFormatting sqref="Q10">
    <cfRule type="expression" dxfId="2679" priority="21">
      <formula>Q10&gt;0</formula>
    </cfRule>
    <cfRule type="expression" dxfId="2678" priority="22">
      <formula>Q10&lt;0</formula>
    </cfRule>
  </conditionalFormatting>
  <conditionalFormatting sqref="J25:J38">
    <cfRule type="expression" dxfId="2677" priority="19">
      <formula>J25&gt;0</formula>
    </cfRule>
    <cfRule type="expression" dxfId="2676" priority="20">
      <formula>J25&lt;0</formula>
    </cfRule>
  </conditionalFormatting>
  <conditionalFormatting sqref="K25:K38">
    <cfRule type="expression" dxfId="2675" priority="17">
      <formula>K25&gt;0</formula>
    </cfRule>
    <cfRule type="expression" dxfId="2674" priority="18">
      <formula>K25&lt;0</formula>
    </cfRule>
  </conditionalFormatting>
  <conditionalFormatting sqref="L25:L38">
    <cfRule type="expression" dxfId="2673" priority="15">
      <formula>L25&gt;0</formula>
    </cfRule>
    <cfRule type="expression" dxfId="2672" priority="16">
      <formula>L25&lt;0</formula>
    </cfRule>
  </conditionalFormatting>
  <conditionalFormatting sqref="F89:F110">
    <cfRule type="expression" dxfId="2671" priority="13">
      <formula>F89&gt;0</formula>
    </cfRule>
    <cfRule type="expression" dxfId="2670" priority="14">
      <formula>F89&lt;0</formula>
    </cfRule>
  </conditionalFormatting>
  <conditionalFormatting sqref="H89:H110">
    <cfRule type="expression" dxfId="2669" priority="11">
      <formula>H89&gt;0</formula>
    </cfRule>
    <cfRule type="expression" dxfId="2668" priority="12">
      <formula>H89&lt;0</formula>
    </cfRule>
  </conditionalFormatting>
  <conditionalFormatting sqref="J89:J102">
    <cfRule type="expression" dxfId="2667" priority="9">
      <formula>J89&gt;0</formula>
    </cfRule>
    <cfRule type="expression" dxfId="2666" priority="10">
      <formula>J89&lt;0</formula>
    </cfRule>
  </conditionalFormatting>
  <conditionalFormatting sqref="K89:K102">
    <cfRule type="expression" dxfId="2665" priority="7">
      <formula>K89&gt;0</formula>
    </cfRule>
    <cfRule type="expression" dxfId="2664" priority="8">
      <formula>K89&lt;0</formula>
    </cfRule>
  </conditionalFormatting>
  <conditionalFormatting sqref="L89:L102">
    <cfRule type="expression" dxfId="2663" priority="5">
      <formula>L89&gt;0</formula>
    </cfRule>
    <cfRule type="expression" dxfId="2662" priority="6">
      <formula>L89&lt;0</formula>
    </cfRule>
  </conditionalFormatting>
  <conditionalFormatting sqref="F25:F29">
    <cfRule type="expression" dxfId="2661" priority="3">
      <formula>F25&gt;0</formula>
    </cfRule>
    <cfRule type="expression" dxfId="2660" priority="4">
      <formula>F25&lt;0</formula>
    </cfRule>
  </conditionalFormatting>
  <conditionalFormatting sqref="H25:H29">
    <cfRule type="expression" dxfId="2659" priority="1">
      <formula>H25&gt;0</formula>
    </cfRule>
    <cfRule type="expression" dxfId="2658"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57" priority="74">
      <formula>F12&gt;0</formula>
    </cfRule>
    <cfRule type="expression" dxfId="2656"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55" priority="67">
      <formula>F124&gt;0</formula>
    </cfRule>
    <cfRule type="expression" dxfId="2654" priority="68">
      <formula>F124&lt;0</formula>
    </cfRule>
  </conditionalFormatting>
  <conditionalFormatting sqref="H124:H130">
    <cfRule type="expression" dxfId="2653" priority="55">
      <formula>H124&gt;0</formula>
    </cfRule>
    <cfRule type="expression" dxfId="2652" priority="56">
      <formula>H124&lt;0</formula>
    </cfRule>
  </conditionalFormatting>
  <conditionalFormatting sqref="H131">
    <cfRule type="expression" dxfId="2651" priority="53">
      <formula>H131&gt;0</formula>
    </cfRule>
    <cfRule type="expression" dxfId="2650" priority="54">
      <formula>H131&lt;0</formula>
    </cfRule>
  </conditionalFormatting>
  <conditionalFormatting sqref="H132">
    <cfRule type="expression" dxfId="2649" priority="51">
      <formula>H132&gt;0</formula>
    </cfRule>
    <cfRule type="expression" dxfId="2648" priority="52">
      <formula>H132&lt;0</formula>
    </cfRule>
  </conditionalFormatting>
  <conditionalFormatting sqref="H133:H135">
    <cfRule type="expression" dxfId="2647" priority="49">
      <formula>H133&gt;0</formula>
    </cfRule>
    <cfRule type="expression" dxfId="2646" priority="50">
      <formula>H133&lt;0</formula>
    </cfRule>
  </conditionalFormatting>
  <conditionalFormatting sqref="H136">
    <cfRule type="expression" dxfId="2645" priority="45">
      <formula>H136&gt;0</formula>
    </cfRule>
    <cfRule type="expression" dxfId="2644" priority="46">
      <formula>H136&lt;0</formula>
    </cfRule>
  </conditionalFormatting>
  <conditionalFormatting sqref="Q7">
    <cfRule type="expression" dxfId="2643" priority="39">
      <formula>Q7&gt;0</formula>
    </cfRule>
    <cfRule type="expression" dxfId="2642" priority="40">
      <formula>Q7&lt;0</formula>
    </cfRule>
  </conditionalFormatting>
  <conditionalFormatting sqref="Q8">
    <cfRule type="expression" dxfId="2641" priority="37">
      <formula>Q8&gt;0</formula>
    </cfRule>
    <cfRule type="expression" dxfId="2640" priority="38">
      <formula>Q8&lt;0</formula>
    </cfRule>
  </conditionalFormatting>
  <conditionalFormatting sqref="F167:F178 H167:H178">
    <cfRule type="expression" dxfId="2639" priority="35">
      <formula>F167&gt;0</formula>
    </cfRule>
    <cfRule type="expression" dxfId="2638" priority="36">
      <formula>F167&lt;0</formula>
    </cfRule>
  </conditionalFormatting>
  <conditionalFormatting sqref="F183:F197 H183:H197">
    <cfRule type="expression" dxfId="2637" priority="33">
      <formula>F183&gt;0</formula>
    </cfRule>
    <cfRule type="expression" dxfId="2636" priority="34">
      <formula>F183&lt;0</formula>
    </cfRule>
  </conditionalFormatting>
  <conditionalFormatting sqref="F198:F206 H198:H206">
    <cfRule type="expression" dxfId="2635" priority="31">
      <formula>F198&gt;0</formula>
    </cfRule>
    <cfRule type="expression" dxfId="2634" priority="32">
      <formula>F198&lt;0</formula>
    </cfRule>
  </conditionalFormatting>
  <conditionalFormatting sqref="F141:F147 H141:H147">
    <cfRule type="expression" dxfId="2633" priority="29">
      <formula>F141&gt;0</formula>
    </cfRule>
    <cfRule type="expression" dxfId="2632" priority="30">
      <formula>F141&lt;0</formula>
    </cfRule>
  </conditionalFormatting>
  <conditionalFormatting sqref="H149:H152 F149:F152">
    <cfRule type="expression" dxfId="2631" priority="27">
      <formula>F149&gt;0</formula>
    </cfRule>
    <cfRule type="expression" dxfId="2630" priority="28">
      <formula>F149&lt;0</formula>
    </cfRule>
  </conditionalFormatting>
  <conditionalFormatting sqref="F226 H215:H218 H257:H260 F257:F260 H226 H231:H233 F231:F233 F235:F244 H235:H244">
    <cfRule type="expression" dxfId="2629" priority="25">
      <formula>F215&gt;0</formula>
    </cfRule>
    <cfRule type="expression" dxfId="2628" priority="26">
      <formula>F215&lt;0</formula>
    </cfRule>
  </conditionalFormatting>
  <conditionalFormatting sqref="F207:F218">
    <cfRule type="expression" dxfId="2627" priority="23">
      <formula>F207&gt;0</formula>
    </cfRule>
    <cfRule type="expression" dxfId="2626" priority="24">
      <formula>F207&lt;0</formula>
    </cfRule>
  </conditionalFormatting>
  <conditionalFormatting sqref="H207:H208">
    <cfRule type="expression" dxfId="2625" priority="21">
      <formula>H207&gt;0</formula>
    </cfRule>
    <cfRule type="expression" dxfId="2624" priority="22">
      <formula>H207&lt;0</formula>
    </cfRule>
  </conditionalFormatting>
  <conditionalFormatting sqref="H209">
    <cfRule type="expression" dxfId="2623" priority="19">
      <formula>H209&gt;0</formula>
    </cfRule>
    <cfRule type="expression" dxfId="2622" priority="20">
      <formula>H209&lt;0</formula>
    </cfRule>
  </conditionalFormatting>
  <conditionalFormatting sqref="H210">
    <cfRule type="expression" dxfId="2621" priority="17">
      <formula>H210&gt;0</formula>
    </cfRule>
    <cfRule type="expression" dxfId="2620" priority="18">
      <formula>H210&lt;0</formula>
    </cfRule>
  </conditionalFormatting>
  <conditionalFormatting sqref="H211:H213">
    <cfRule type="expression" dxfId="2619" priority="15">
      <formula>H211&gt;0</formula>
    </cfRule>
    <cfRule type="expression" dxfId="2618" priority="16">
      <formula>H211&lt;0</formula>
    </cfRule>
  </conditionalFormatting>
  <conditionalFormatting sqref="H214">
    <cfRule type="expression" dxfId="2617" priority="13">
      <formula>H214&gt;0</formula>
    </cfRule>
    <cfRule type="expression" dxfId="2616" priority="14">
      <formula>H214&lt;0</formula>
    </cfRule>
  </conditionalFormatting>
  <conditionalFormatting sqref="F245:F256 H245:H256">
    <cfRule type="expression" dxfId="2615" priority="11">
      <formula>F245&gt;0</formula>
    </cfRule>
    <cfRule type="expression" dxfId="2614" priority="12">
      <formula>F245&lt;0</formula>
    </cfRule>
  </conditionalFormatting>
  <conditionalFormatting sqref="F261:F275 H261:H275">
    <cfRule type="expression" dxfId="2613" priority="9">
      <formula>F261&gt;0</formula>
    </cfRule>
    <cfRule type="expression" dxfId="2612" priority="10">
      <formula>F261&lt;0</formula>
    </cfRule>
  </conditionalFormatting>
  <conditionalFormatting sqref="F276:F283 H276:H283">
    <cfRule type="expression" dxfId="2611" priority="7">
      <formula>F276&gt;0</formula>
    </cfRule>
    <cfRule type="expression" dxfId="2610" priority="8">
      <formula>F276&lt;0</formula>
    </cfRule>
  </conditionalFormatting>
  <conditionalFormatting sqref="F219:F225 H219:H225">
    <cfRule type="expression" dxfId="2609" priority="5">
      <formula>F219&gt;0</formula>
    </cfRule>
    <cfRule type="expression" dxfId="2608" priority="6">
      <formula>F219&lt;0</formula>
    </cfRule>
  </conditionalFormatting>
  <conditionalFormatting sqref="H227:H230 F227:F230">
    <cfRule type="expression" dxfId="2607" priority="3">
      <formula>F227&gt;0</formula>
    </cfRule>
    <cfRule type="expression" dxfId="2606" priority="4">
      <formula>F227&lt;0</formula>
    </cfRule>
  </conditionalFormatting>
  <conditionalFormatting sqref="H234 F234">
    <cfRule type="expression" dxfId="2605" priority="1">
      <formula>F234&gt;0</formula>
    </cfRule>
    <cfRule type="expression" dxfId="2604"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269.36</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269.36</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296.29600000000005</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293.60240000000005</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290.90880000000004</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288.21520000000004</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285.52160000000003</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282.82800000000003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280.13440000000003</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277.44080000000002</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274.74720000000002</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272.05360000000002</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269.36</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266.66640000000001</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263.97280000000001</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261.2792</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258.5856</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255.892</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253.19839999999999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250.50480000000002</v>
      </c>
    </row>
    <row r="41" spans="1:17" x14ac:dyDescent="0.25">
      <c r="B41" s="162">
        <v>43286</v>
      </c>
      <c r="C41" s="10">
        <v>0</v>
      </c>
      <c r="D41" s="39"/>
      <c r="E41" s="39"/>
      <c r="F41" s="39">
        <v>411.71</v>
      </c>
      <c r="G41" s="39"/>
      <c r="H41" s="177"/>
      <c r="I41" s="39"/>
      <c r="J41" s="39"/>
      <c r="K41" s="39"/>
      <c r="L41" s="39"/>
      <c r="O41" s="79">
        <v>0.92</v>
      </c>
      <c r="P41" s="79">
        <f t="shared" si="2"/>
        <v>247.81120000000001</v>
      </c>
    </row>
    <row r="42" spans="1:17" x14ac:dyDescent="0.25">
      <c r="B42" s="162">
        <v>43297</v>
      </c>
      <c r="C42" s="10">
        <v>0</v>
      </c>
      <c r="D42" s="39"/>
      <c r="E42" s="39"/>
      <c r="F42" s="39">
        <v>423</v>
      </c>
      <c r="G42" s="39"/>
      <c r="H42" s="177"/>
      <c r="I42" s="39"/>
      <c r="J42" s="39"/>
      <c r="K42" s="39"/>
      <c r="L42" s="39" t="s">
        <v>184</v>
      </c>
      <c r="O42" s="79">
        <v>0.91</v>
      </c>
      <c r="P42" s="79">
        <f t="shared" si="2"/>
        <v>245.11760000000001</v>
      </c>
    </row>
    <row r="43" spans="1:17" x14ac:dyDescent="0.25">
      <c r="B43" s="162"/>
      <c r="C43" s="10"/>
      <c r="D43" s="39"/>
      <c r="E43" s="39"/>
      <c r="F43" s="39"/>
      <c r="G43" s="39"/>
      <c r="H43" s="177"/>
      <c r="I43" s="39"/>
      <c r="J43" s="39"/>
      <c r="K43" s="39"/>
      <c r="L43" s="39"/>
      <c r="O43" s="79">
        <v>0.9</v>
      </c>
      <c r="P43" s="79">
        <f t="shared" si="2"/>
        <v>242.42400000000001</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03" priority="31">
      <formula>F60&gt;0</formula>
    </cfRule>
    <cfRule type="expression" dxfId="2602" priority="32">
      <formula>F60&lt;0</formula>
    </cfRule>
  </conditionalFormatting>
  <conditionalFormatting sqref="Q7">
    <cfRule type="expression" dxfId="2601" priority="29">
      <formula>Q7&gt;0</formula>
    </cfRule>
    <cfRule type="expression" dxfId="2600" priority="30">
      <formula>Q7&lt;0</formula>
    </cfRule>
  </conditionalFormatting>
  <conditionalFormatting sqref="Q8">
    <cfRule type="expression" dxfId="2599" priority="27">
      <formula>Q8&gt;0</formula>
    </cfRule>
    <cfRule type="expression" dxfId="2598" priority="28">
      <formula>Q8&lt;0</formula>
    </cfRule>
  </conditionalFormatting>
  <conditionalFormatting sqref="F32:F59">
    <cfRule type="expression" dxfId="2597" priority="25">
      <formula>F32&gt;0</formula>
    </cfRule>
    <cfRule type="expression" dxfId="2596" priority="26">
      <formula>F32&lt;0</formula>
    </cfRule>
  </conditionalFormatting>
  <conditionalFormatting sqref="H32:H59">
    <cfRule type="expression" dxfId="2595" priority="23">
      <formula>H32&gt;0</formula>
    </cfRule>
    <cfRule type="expression" dxfId="2594" priority="24">
      <formula>H32&lt;0</formula>
    </cfRule>
  </conditionalFormatting>
  <conditionalFormatting sqref="Q10">
    <cfRule type="expression" dxfId="2593" priority="21">
      <formula>Q10&gt;0</formula>
    </cfRule>
    <cfRule type="expression" dxfId="2592" priority="22">
      <formula>Q10&lt;0</formula>
    </cfRule>
  </conditionalFormatting>
  <conditionalFormatting sqref="J25:J38">
    <cfRule type="expression" dxfId="2591" priority="19">
      <formula>J25&gt;0</formula>
    </cfRule>
    <cfRule type="expression" dxfId="2590" priority="20">
      <formula>J25&lt;0</formula>
    </cfRule>
  </conditionalFormatting>
  <conditionalFormatting sqref="K25:K38">
    <cfRule type="expression" dxfId="2589" priority="17">
      <formula>K25&gt;0</formula>
    </cfRule>
    <cfRule type="expression" dxfId="2588" priority="18">
      <formula>K25&lt;0</formula>
    </cfRule>
  </conditionalFormatting>
  <conditionalFormatting sqref="L25:L38">
    <cfRule type="expression" dxfId="2587" priority="15">
      <formula>L25&gt;0</formula>
    </cfRule>
    <cfRule type="expression" dxfId="2586" priority="16">
      <formula>L25&lt;0</formula>
    </cfRule>
  </conditionalFormatting>
  <conditionalFormatting sqref="F89:F110">
    <cfRule type="expression" dxfId="2585" priority="13">
      <formula>F89&gt;0</formula>
    </cfRule>
    <cfRule type="expression" dxfId="2584" priority="14">
      <formula>F89&lt;0</formula>
    </cfRule>
  </conditionalFormatting>
  <conditionalFormatting sqref="H89:H110">
    <cfRule type="expression" dxfId="2583" priority="11">
      <formula>H89&gt;0</formula>
    </cfRule>
    <cfRule type="expression" dxfId="2582" priority="12">
      <formula>H89&lt;0</formula>
    </cfRule>
  </conditionalFormatting>
  <conditionalFormatting sqref="J89:J102">
    <cfRule type="expression" dxfId="2581" priority="9">
      <formula>J89&gt;0</formula>
    </cfRule>
    <cfRule type="expression" dxfId="2580" priority="10">
      <formula>J89&lt;0</formula>
    </cfRule>
  </conditionalFormatting>
  <conditionalFormatting sqref="K89:K102">
    <cfRule type="expression" dxfId="2579" priority="7">
      <formula>K89&gt;0</formula>
    </cfRule>
    <cfRule type="expression" dxfId="2578" priority="8">
      <formula>K89&lt;0</formula>
    </cfRule>
  </conditionalFormatting>
  <conditionalFormatting sqref="L89:L102">
    <cfRule type="expression" dxfId="2577" priority="5">
      <formula>L89&gt;0</formula>
    </cfRule>
    <cfRule type="expression" dxfId="2576" priority="6">
      <formula>L89&lt;0</formula>
    </cfRule>
  </conditionalFormatting>
  <conditionalFormatting sqref="F25:F31">
    <cfRule type="expression" dxfId="2575" priority="3">
      <formula>F25&gt;0</formula>
    </cfRule>
    <cfRule type="expression" dxfId="2574" priority="4">
      <formula>F25&lt;0</formula>
    </cfRule>
  </conditionalFormatting>
  <conditionalFormatting sqref="H25:H31">
    <cfRule type="expression" dxfId="2573" priority="1">
      <formula>H25&gt;0</formula>
    </cfRule>
    <cfRule type="expression" dxfId="2572"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219.7</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219.7</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241.67000000000002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239.47300000000001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237.27600000000001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235.07900000000001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232.88200000000001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230.685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228.488</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226.291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224.09399999999999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221.89699999999999</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219.7</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217.50299999999999</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215.30599999999998</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213.10899999999998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210.91199999999998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208.71499999999997</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206.51799999999997</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204.321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202.124</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199.92699999999999</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197.73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71" priority="43">
      <formula>F33&gt;0</formula>
    </cfRule>
    <cfRule type="expression" dxfId="2570" priority="44">
      <formula>F33&lt;0</formula>
    </cfRule>
  </conditionalFormatting>
  <conditionalFormatting sqref="Q7">
    <cfRule type="expression" dxfId="2569" priority="41">
      <formula>Q7&gt;0</formula>
    </cfRule>
    <cfRule type="expression" dxfId="2568" priority="42">
      <formula>Q7&lt;0</formula>
    </cfRule>
  </conditionalFormatting>
  <conditionalFormatting sqref="Q8">
    <cfRule type="expression" dxfId="2567" priority="39">
      <formula>Q8&gt;0</formula>
    </cfRule>
    <cfRule type="expression" dxfId="2566" priority="40">
      <formula>Q8&lt;0</formula>
    </cfRule>
  </conditionalFormatting>
  <conditionalFormatting sqref="F29 F32">
    <cfRule type="expression" dxfId="2565" priority="37">
      <formula>F29&gt;0</formula>
    </cfRule>
    <cfRule type="expression" dxfId="2564" priority="38">
      <formula>F29&lt;0</formula>
    </cfRule>
  </conditionalFormatting>
  <conditionalFormatting sqref="H29 H32">
    <cfRule type="expression" dxfId="2563" priority="35">
      <formula>H29&gt;0</formula>
    </cfRule>
    <cfRule type="expression" dxfId="2562" priority="36">
      <formula>H29&lt;0</formula>
    </cfRule>
  </conditionalFormatting>
  <conditionalFormatting sqref="F30:F31">
    <cfRule type="expression" dxfId="2561" priority="33">
      <formula>F30&gt;0</formula>
    </cfRule>
    <cfRule type="expression" dxfId="2560" priority="34">
      <formula>F30&lt;0</formula>
    </cfRule>
  </conditionalFormatting>
  <conditionalFormatting sqref="H30:H31">
    <cfRule type="expression" dxfId="2559" priority="31">
      <formula>H30&gt;0</formula>
    </cfRule>
    <cfRule type="expression" dxfId="2558" priority="32">
      <formula>H30&lt;0</formula>
    </cfRule>
  </conditionalFormatting>
  <conditionalFormatting sqref="F105:F140 H105:H140">
    <cfRule type="expression" dxfId="2557" priority="29">
      <formula>F105&gt;0</formula>
    </cfRule>
    <cfRule type="expression" dxfId="2556" priority="30">
      <formula>F105&lt;0</formula>
    </cfRule>
  </conditionalFormatting>
  <conditionalFormatting sqref="F96:F99">
    <cfRule type="expression" dxfId="2555" priority="27">
      <formula>F96&gt;0</formula>
    </cfRule>
    <cfRule type="expression" dxfId="2554" priority="28">
      <formula>F96&lt;0</formula>
    </cfRule>
  </conditionalFormatting>
  <conditionalFormatting sqref="H96:H99">
    <cfRule type="expression" dxfId="2553" priority="25">
      <formula>H96&gt;0</formula>
    </cfRule>
    <cfRule type="expression" dxfId="2552" priority="26">
      <formula>H96&lt;0</formula>
    </cfRule>
  </conditionalFormatting>
  <conditionalFormatting sqref="F25:F28">
    <cfRule type="expression" dxfId="2551" priority="19">
      <formula>F25&gt;0</formula>
    </cfRule>
    <cfRule type="expression" dxfId="2550" priority="20">
      <formula>F25&lt;0</formula>
    </cfRule>
  </conditionalFormatting>
  <conditionalFormatting sqref="H25:H28">
    <cfRule type="expression" dxfId="2549" priority="17">
      <formula>H25&gt;0</formula>
    </cfRule>
    <cfRule type="expression" dxfId="2548" priority="18">
      <formula>H25&lt;0</formula>
    </cfRule>
  </conditionalFormatting>
  <conditionalFormatting sqref="J27">
    <cfRule type="expression" dxfId="2547" priority="15">
      <formula>J27&gt;0</formula>
    </cfRule>
    <cfRule type="expression" dxfId="2546" priority="16">
      <formula>J27&lt;0</formula>
    </cfRule>
  </conditionalFormatting>
  <conditionalFormatting sqref="F104">
    <cfRule type="expression" dxfId="2545" priority="13">
      <formula>F104&gt;0</formula>
    </cfRule>
    <cfRule type="expression" dxfId="2544" priority="14">
      <formula>F104&lt;0</formula>
    </cfRule>
  </conditionalFormatting>
  <conditionalFormatting sqref="H104">
    <cfRule type="expression" dxfId="2543" priority="11">
      <formula>H104&gt;0</formula>
    </cfRule>
    <cfRule type="expression" dxfId="2542" priority="12">
      <formula>H104&lt;0</formula>
    </cfRule>
  </conditionalFormatting>
  <conditionalFormatting sqref="F100:F103">
    <cfRule type="expression" dxfId="2541" priority="9">
      <formula>F100&gt;0</formula>
    </cfRule>
    <cfRule type="expression" dxfId="2540" priority="10">
      <formula>F100&lt;0</formula>
    </cfRule>
  </conditionalFormatting>
  <conditionalFormatting sqref="H100:H103">
    <cfRule type="expression" dxfId="2539" priority="7">
      <formula>H100&gt;0</formula>
    </cfRule>
    <cfRule type="expression" dxfId="2538" priority="8">
      <formula>H100&lt;0</formula>
    </cfRule>
  </conditionalFormatting>
  <conditionalFormatting sqref="J102">
    <cfRule type="expression" dxfId="2537" priority="5">
      <formula>J102&gt;0</formula>
    </cfRule>
    <cfRule type="expression" dxfId="2536" priority="6">
      <formula>J102&lt;0</formula>
    </cfRule>
  </conditionalFormatting>
  <conditionalFormatting sqref="Q10">
    <cfRule type="expression" dxfId="2535" priority="3">
      <formula>Q10&gt;0</formula>
    </cfRule>
    <cfRule type="expression" dxfId="2534" priority="4">
      <formula>Q10&lt;0</formula>
    </cfRule>
  </conditionalFormatting>
  <conditionalFormatting sqref="M71">
    <cfRule type="expression" dxfId="2533" priority="1">
      <formula>M71&gt;0</formula>
    </cfRule>
    <cfRule type="expression" dxfId="2532"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55.19</v>
      </c>
      <c r="T3" s="1"/>
    </row>
    <row r="4" spans="1:21" x14ac:dyDescent="0.25">
      <c r="B4" s="70"/>
      <c r="C4" s="4"/>
      <c r="D4" s="3"/>
      <c r="E4" s="3"/>
      <c r="F4" s="3"/>
      <c r="G4" s="4"/>
      <c r="H4" s="159"/>
      <c r="I4" s="3"/>
      <c r="J4" s="3"/>
      <c r="K4" s="3"/>
      <c r="L4" s="4"/>
      <c r="O4" s="11" t="s">
        <v>66</v>
      </c>
      <c r="Q4" s="53">
        <v>55.19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60.709000000000003</v>
      </c>
      <c r="Q41" s="2"/>
    </row>
    <row r="42" spans="1:21" ht="20.25" thickBot="1" x14ac:dyDescent="0.35">
      <c r="B42" s="162"/>
      <c r="C42" s="10"/>
      <c r="D42" s="39"/>
      <c r="E42" s="39"/>
      <c r="F42" s="39"/>
      <c r="G42" s="39"/>
      <c r="H42" s="177"/>
      <c r="I42" s="39"/>
      <c r="O42" s="79">
        <v>1.0900000000000001</v>
      </c>
      <c r="P42" s="79">
        <f t="shared" ref="P42:P61" si="0">O42*$Q$4</f>
        <v>60.1571</v>
      </c>
      <c r="Q42" s="2"/>
      <c r="T42" s="87"/>
    </row>
    <row r="43" spans="1:21" ht="15.75" thickTop="1" x14ac:dyDescent="0.25">
      <c r="O43" s="79">
        <v>1.08</v>
      </c>
      <c r="P43" s="79">
        <f t="shared" si="0"/>
        <v>59.605200000000004</v>
      </c>
      <c r="Q43" s="2"/>
      <c r="T43" s="123"/>
      <c r="U43" s="124"/>
    </row>
    <row r="44" spans="1:21" x14ac:dyDescent="0.25">
      <c r="O44" s="79">
        <v>1.07</v>
      </c>
      <c r="P44" s="79">
        <f t="shared" si="0"/>
        <v>59.0533</v>
      </c>
      <c r="Q44" s="2"/>
      <c r="T44" s="89"/>
      <c r="U44" s="125"/>
    </row>
    <row r="45" spans="1:21" x14ac:dyDescent="0.25">
      <c r="O45" s="79">
        <v>1.06</v>
      </c>
      <c r="P45" s="79">
        <f t="shared" si="0"/>
        <v>58.501400000000004</v>
      </c>
      <c r="Q45" s="2"/>
      <c r="T45" s="89"/>
      <c r="U45" s="125"/>
    </row>
    <row r="46" spans="1:21" x14ac:dyDescent="0.25">
      <c r="L46" t="s">
        <v>65</v>
      </c>
      <c r="M46" s="2">
        <f>M64+K64-F64</f>
        <v>329.55999999999949</v>
      </c>
      <c r="O46" s="79">
        <v>1.05</v>
      </c>
      <c r="P46" s="79">
        <f t="shared" si="0"/>
        <v>57.9495</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57.397599999999997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56.845700000000001</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56.293799999999997</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55.741900000000001</v>
      </c>
      <c r="Q50" s="2"/>
      <c r="T50" s="89"/>
      <c r="U50" s="125"/>
    </row>
    <row r="51" spans="1:21" x14ac:dyDescent="0.25">
      <c r="A51" s="195"/>
      <c r="B51" s="200"/>
      <c r="C51" s="195"/>
      <c r="D51" s="196"/>
      <c r="E51" s="196"/>
      <c r="F51" s="196"/>
      <c r="G51" s="195"/>
      <c r="H51" s="201"/>
      <c r="I51" s="196"/>
      <c r="J51" s="196"/>
      <c r="K51" s="196"/>
      <c r="L51" s="195"/>
      <c r="M51" s="195"/>
      <c r="O51" s="79">
        <v>1</v>
      </c>
      <c r="P51" s="79">
        <f t="shared" si="0"/>
        <v>55.19</v>
      </c>
      <c r="Q51" s="2"/>
      <c r="T51" s="89"/>
      <c r="U51" s="125"/>
    </row>
    <row r="52" spans="1:21" x14ac:dyDescent="0.25">
      <c r="A52" s="195"/>
      <c r="B52" s="200"/>
      <c r="C52" s="195"/>
      <c r="D52" s="196"/>
      <c r="E52" s="196"/>
      <c r="F52" s="196"/>
      <c r="G52" s="195"/>
      <c r="H52" s="201"/>
      <c r="I52" s="196"/>
      <c r="J52" s="196"/>
      <c r="K52" s="196"/>
      <c r="L52" s="195"/>
      <c r="M52" s="195"/>
      <c r="O52" s="79">
        <v>0.99</v>
      </c>
      <c r="P52" s="79">
        <f t="shared" si="0"/>
        <v>54.638099999999994</v>
      </c>
      <c r="Q52" s="2"/>
      <c r="T52" s="89"/>
      <c r="U52" s="125"/>
    </row>
    <row r="53" spans="1:21" x14ac:dyDescent="0.25">
      <c r="A53" s="195"/>
      <c r="B53" s="195"/>
      <c r="C53" s="195"/>
      <c r="D53" s="196"/>
      <c r="E53" s="196"/>
      <c r="F53" s="196"/>
      <c r="G53" s="195"/>
      <c r="H53" s="201"/>
      <c r="I53" s="196"/>
      <c r="J53" s="196"/>
      <c r="K53" s="196"/>
      <c r="L53" s="195"/>
      <c r="M53" s="195"/>
      <c r="O53" s="79">
        <v>0.98</v>
      </c>
      <c r="P53" s="79">
        <f t="shared" si="0"/>
        <v>54.086199999999998</v>
      </c>
      <c r="Q53" s="2"/>
      <c r="T53" s="89"/>
      <c r="U53" s="126"/>
    </row>
    <row r="54" spans="1:21" x14ac:dyDescent="0.25">
      <c r="A54" s="195"/>
      <c r="B54" s="195"/>
      <c r="C54" s="195"/>
      <c r="D54" s="196"/>
      <c r="E54" s="196"/>
      <c r="F54" s="196"/>
      <c r="G54" s="195"/>
      <c r="H54" s="201"/>
      <c r="I54" s="196"/>
      <c r="J54" s="196"/>
      <c r="K54" s="196"/>
      <c r="L54" s="195"/>
      <c r="M54" s="195"/>
      <c r="O54" s="79">
        <v>0.97</v>
      </c>
      <c r="P54" s="79">
        <f t="shared" si="0"/>
        <v>53.534299999999995</v>
      </c>
      <c r="T54" s="89"/>
      <c r="U54" s="126"/>
    </row>
    <row r="55" spans="1:21" x14ac:dyDescent="0.25">
      <c r="A55" s="195"/>
      <c r="B55" s="195"/>
      <c r="C55" s="195"/>
      <c r="D55" s="196"/>
      <c r="E55" s="196"/>
      <c r="F55" s="196"/>
      <c r="G55" s="195"/>
      <c r="H55" s="201"/>
      <c r="I55" s="196"/>
      <c r="J55" s="196"/>
      <c r="K55" s="196"/>
      <c r="L55" s="195"/>
      <c r="M55" s="195"/>
      <c r="O55" s="79">
        <v>0.96</v>
      </c>
      <c r="P55" s="79">
        <f t="shared" si="0"/>
        <v>52.982399999999998</v>
      </c>
      <c r="T55" s="89"/>
      <c r="U55" s="125"/>
    </row>
    <row r="56" spans="1:21" x14ac:dyDescent="0.25">
      <c r="A56" s="195"/>
      <c r="B56" s="195"/>
      <c r="C56" s="195"/>
      <c r="D56" s="196"/>
      <c r="E56" s="196"/>
      <c r="F56" s="196"/>
      <c r="G56" s="195"/>
      <c r="H56" s="201"/>
      <c r="I56" s="196"/>
      <c r="J56" s="196"/>
      <c r="K56" s="196"/>
      <c r="L56" s="195"/>
      <c r="M56" s="195"/>
      <c r="O56" s="79">
        <v>0.95</v>
      </c>
      <c r="P56" s="79">
        <f t="shared" si="0"/>
        <v>52.430499999999995</v>
      </c>
      <c r="T56" s="89"/>
      <c r="U56" s="125"/>
    </row>
    <row r="57" spans="1:21" x14ac:dyDescent="0.25">
      <c r="A57" s="195"/>
      <c r="B57" s="195"/>
      <c r="C57" s="195"/>
      <c r="D57" s="196"/>
      <c r="E57" s="196"/>
      <c r="F57" s="196"/>
      <c r="G57" s="195"/>
      <c r="H57" s="201"/>
      <c r="I57" s="196"/>
      <c r="J57" s="196"/>
      <c r="K57" s="196"/>
      <c r="L57" s="195"/>
      <c r="M57" s="195"/>
      <c r="O57" s="79">
        <v>0.94</v>
      </c>
      <c r="P57" s="79">
        <f t="shared" si="0"/>
        <v>51.878599999999992</v>
      </c>
      <c r="T57" s="89"/>
      <c r="U57" s="125"/>
    </row>
    <row r="58" spans="1:21" x14ac:dyDescent="0.25">
      <c r="A58" s="195"/>
      <c r="B58" s="195"/>
      <c r="C58" s="195"/>
      <c r="D58" s="196"/>
      <c r="E58" s="196"/>
      <c r="F58" s="196"/>
      <c r="G58" s="195"/>
      <c r="H58" s="201"/>
      <c r="I58" s="196"/>
      <c r="J58" s="196"/>
      <c r="K58" s="196"/>
      <c r="L58" s="195"/>
      <c r="M58" s="195"/>
      <c r="O58" s="79">
        <v>0.93</v>
      </c>
      <c r="P58" s="79">
        <f t="shared" si="0"/>
        <v>51.326700000000002</v>
      </c>
      <c r="T58" s="89"/>
      <c r="U58" s="125"/>
    </row>
    <row r="59" spans="1:21" x14ac:dyDescent="0.25">
      <c r="A59" s="195"/>
      <c r="B59" s="195"/>
      <c r="C59" s="195"/>
      <c r="D59" s="196"/>
      <c r="E59" s="196"/>
      <c r="F59" s="196"/>
      <c r="G59" s="195"/>
      <c r="H59" s="201"/>
      <c r="I59" s="196"/>
      <c r="J59" s="196"/>
      <c r="K59" s="196"/>
      <c r="L59" s="195"/>
      <c r="M59" s="195"/>
      <c r="O59" s="79">
        <v>0.92</v>
      </c>
      <c r="P59" s="79">
        <f t="shared" si="0"/>
        <v>50.774799999999999</v>
      </c>
    </row>
    <row r="60" spans="1:21" x14ac:dyDescent="0.25">
      <c r="A60" s="195"/>
      <c r="B60" s="195"/>
      <c r="C60" s="195"/>
      <c r="D60" s="196"/>
      <c r="E60" s="196"/>
      <c r="F60" s="196"/>
      <c r="G60" s="195"/>
      <c r="H60" s="201"/>
      <c r="I60" s="196"/>
      <c r="J60" s="196"/>
      <c r="K60" s="196"/>
      <c r="L60" s="195"/>
      <c r="M60" s="195"/>
      <c r="O60" s="79">
        <v>0.91</v>
      </c>
      <c r="P60" s="79">
        <f t="shared" si="0"/>
        <v>50.222900000000003</v>
      </c>
    </row>
    <row r="61" spans="1:21" x14ac:dyDescent="0.25">
      <c r="A61" s="195"/>
      <c r="B61" s="195"/>
      <c r="C61" s="195"/>
      <c r="D61" s="196"/>
      <c r="E61" s="196"/>
      <c r="F61" s="196"/>
      <c r="G61" s="195"/>
      <c r="H61" s="201"/>
      <c r="I61" s="196"/>
      <c r="J61" s="196"/>
      <c r="K61" s="196"/>
      <c r="L61" s="195"/>
      <c r="M61" s="195"/>
      <c r="O61" s="79">
        <v>0.9</v>
      </c>
      <c r="P61" s="79">
        <f t="shared" si="0"/>
        <v>49.670999999999999</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31" priority="33">
      <formula>F34&gt;0</formula>
    </cfRule>
    <cfRule type="expression" dxfId="2530" priority="34">
      <formula>F34&lt;0</formula>
    </cfRule>
  </conditionalFormatting>
  <conditionalFormatting sqref="Q7">
    <cfRule type="expression" dxfId="2529" priority="31">
      <formula>Q7&gt;0</formula>
    </cfRule>
    <cfRule type="expression" dxfId="2528" priority="32">
      <formula>Q7&lt;0</formula>
    </cfRule>
  </conditionalFormatting>
  <conditionalFormatting sqref="Q8">
    <cfRule type="expression" dxfId="2527" priority="29">
      <formula>Q8&gt;0</formula>
    </cfRule>
    <cfRule type="expression" dxfId="2526" priority="30">
      <formula>Q8&lt;0</formula>
    </cfRule>
  </conditionalFormatting>
  <conditionalFormatting sqref="F27:F33">
    <cfRule type="expression" dxfId="2525" priority="27">
      <formula>F27&gt;0</formula>
    </cfRule>
    <cfRule type="expression" dxfId="2524" priority="28">
      <formula>F27&lt;0</formula>
    </cfRule>
  </conditionalFormatting>
  <conditionalFormatting sqref="H27:H33">
    <cfRule type="expression" dxfId="2523" priority="25">
      <formula>H27&gt;0</formula>
    </cfRule>
    <cfRule type="expression" dxfId="2522" priority="26">
      <formula>H27&lt;0</formula>
    </cfRule>
  </conditionalFormatting>
  <conditionalFormatting sqref="M46">
    <cfRule type="expression" dxfId="2521" priority="23">
      <formula>M46&gt;0</formula>
    </cfRule>
    <cfRule type="expression" dxfId="2520" priority="24">
      <formula>M46&lt;0</formula>
    </cfRule>
  </conditionalFormatting>
  <conditionalFormatting sqref="F79:F87 H79:H87">
    <cfRule type="expression" dxfId="2519" priority="21">
      <formula>F79&gt;0</formula>
    </cfRule>
    <cfRule type="expression" dxfId="2518" priority="22">
      <formula>F79&lt;0</formula>
    </cfRule>
  </conditionalFormatting>
  <conditionalFormatting sqref="F73 F77:F78">
    <cfRule type="expression" dxfId="2517" priority="19">
      <formula>F73&gt;0</formula>
    </cfRule>
    <cfRule type="expression" dxfId="2516" priority="20">
      <formula>F73&lt;0</formula>
    </cfRule>
  </conditionalFormatting>
  <conditionalFormatting sqref="H73 H77:H78">
    <cfRule type="expression" dxfId="2515" priority="17">
      <formula>H73&gt;0</formula>
    </cfRule>
    <cfRule type="expression" dxfId="2514" priority="18">
      <formula>H73&lt;0</formula>
    </cfRule>
  </conditionalFormatting>
  <conditionalFormatting sqref="F70:F72">
    <cfRule type="expression" dxfId="2513" priority="15">
      <formula>F70&gt;0</formula>
    </cfRule>
    <cfRule type="expression" dxfId="2512" priority="16">
      <formula>F70&lt;0</formula>
    </cfRule>
  </conditionalFormatting>
  <conditionalFormatting sqref="H70:H72">
    <cfRule type="expression" dxfId="2511" priority="13">
      <formula>H70&gt;0</formula>
    </cfRule>
    <cfRule type="expression" dxfId="2510" priority="14">
      <formula>H70&lt;0</formula>
    </cfRule>
  </conditionalFormatting>
  <conditionalFormatting sqref="F25:F26">
    <cfRule type="expression" dxfId="2509" priority="11">
      <formula>F25&gt;0</formula>
    </cfRule>
    <cfRule type="expression" dxfId="2508" priority="12">
      <formula>F25&lt;0</formula>
    </cfRule>
  </conditionalFormatting>
  <conditionalFormatting sqref="H25:H26">
    <cfRule type="expression" dxfId="2507" priority="9">
      <formula>H25&gt;0</formula>
    </cfRule>
    <cfRule type="expression" dxfId="2506" priority="10">
      <formula>H25&lt;0</formula>
    </cfRule>
  </conditionalFormatting>
  <conditionalFormatting sqref="F76">
    <cfRule type="expression" dxfId="2505" priority="7">
      <formula>F76&gt;0</formula>
    </cfRule>
    <cfRule type="expression" dxfId="2504" priority="8">
      <formula>F76&lt;0</formula>
    </cfRule>
  </conditionalFormatting>
  <conditionalFormatting sqref="H76">
    <cfRule type="expression" dxfId="2503" priority="5">
      <formula>H76&gt;0</formula>
    </cfRule>
    <cfRule type="expression" dxfId="2502" priority="6">
      <formula>H76&lt;0</formula>
    </cfRule>
  </conditionalFormatting>
  <conditionalFormatting sqref="F74:F75">
    <cfRule type="expression" dxfId="2501" priority="3">
      <formula>F74&gt;0</formula>
    </cfRule>
    <cfRule type="expression" dxfId="2500" priority="4">
      <formula>F74&lt;0</formula>
    </cfRule>
  </conditionalFormatting>
  <conditionalFormatting sqref="H74:H75">
    <cfRule type="expression" dxfId="2499" priority="1">
      <formula>H74&gt;0</formula>
    </cfRule>
    <cfRule type="expression" dxfId="2498"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40.28</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40.28</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3.4260178748758682E-2</v>
      </c>
      <c r="R11">
        <f>0.345</f>
        <v>0.34499999999999997</v>
      </c>
      <c r="U11" t="s">
        <v>1239</v>
      </c>
    </row>
    <row r="12" spans="1:21" x14ac:dyDescent="0.25">
      <c r="H12" s="68"/>
      <c r="O12" s="11" t="s">
        <v>921</v>
      </c>
      <c r="Q12" s="1" t="s">
        <v>1251</v>
      </c>
    </row>
    <row r="13" spans="1:21" x14ac:dyDescent="0.25">
      <c r="H13" s="68"/>
      <c r="O13" s="11" t="s">
        <v>947</v>
      </c>
      <c r="Q13" s="2">
        <f>Q4/4.4</f>
        <v>9.1545454545454543</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44.308000000000007</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43.905200000000008</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43.502400000000002</v>
      </c>
    </row>
    <row r="20" spans="1:16" x14ac:dyDescent="0.25">
      <c r="O20" s="79">
        <v>1.07</v>
      </c>
      <c r="P20" s="79">
        <f t="shared" si="2"/>
        <v>43.099600000000002</v>
      </c>
    </row>
    <row r="21" spans="1:16" x14ac:dyDescent="0.25">
      <c r="O21" s="79">
        <v>1.06</v>
      </c>
      <c r="P21" s="79">
        <f t="shared" si="2"/>
        <v>42.696800000000003</v>
      </c>
    </row>
    <row r="22" spans="1:16" x14ac:dyDescent="0.25">
      <c r="O22" s="79">
        <v>1.05</v>
      </c>
      <c r="P22" s="79">
        <f t="shared" si="2"/>
        <v>42.294000000000004</v>
      </c>
    </row>
    <row r="23" spans="1:16" x14ac:dyDescent="0.25">
      <c r="O23" s="79">
        <v>1.04</v>
      </c>
      <c r="P23" s="79">
        <f t="shared" si="2"/>
        <v>41.891200000000005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41.488400000000006</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41.085599999999999</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40.6828</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40.28</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39.877200000000002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39.474400000000003</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39.071599999999997</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38.668799999999997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38.265999999999998</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37.863199999999999</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37.4604</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37.057600000000001</v>
      </c>
    </row>
    <row r="36" spans="1:17" x14ac:dyDescent="0.25">
      <c r="B36" s="162">
        <v>43287</v>
      </c>
      <c r="C36" s="10"/>
      <c r="D36" s="39"/>
      <c r="E36" s="39"/>
      <c r="F36" s="39">
        <v>1902.83</v>
      </c>
      <c r="G36" s="39"/>
      <c r="H36" s="177"/>
      <c r="I36" s="39"/>
      <c r="J36" s="39">
        <v>1902.83</v>
      </c>
      <c r="K36" s="39"/>
      <c r="L36" s="39"/>
      <c r="O36" s="79">
        <v>0.91</v>
      </c>
      <c r="P36" s="79">
        <f t="shared" si="2"/>
        <v>36.654800000000002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36.252000000000002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97" priority="43">
      <formula>F54&gt;0</formula>
    </cfRule>
    <cfRule type="expression" dxfId="2496" priority="44">
      <formula>F54&lt;0</formula>
    </cfRule>
  </conditionalFormatting>
  <conditionalFormatting sqref="Q7">
    <cfRule type="expression" dxfId="2495" priority="41">
      <formula>Q7&gt;0</formula>
    </cfRule>
    <cfRule type="expression" dxfId="2494" priority="42">
      <formula>Q7&lt;0</formula>
    </cfRule>
  </conditionalFormatting>
  <conditionalFormatting sqref="Q8">
    <cfRule type="expression" dxfId="2493" priority="39">
      <formula>Q8&gt;0</formula>
    </cfRule>
    <cfRule type="expression" dxfId="2492" priority="40">
      <formula>Q8&lt;0</formula>
    </cfRule>
  </conditionalFormatting>
  <conditionalFormatting sqref="F33:F36 F38:F53">
    <cfRule type="expression" dxfId="2491" priority="37">
      <formula>F33&gt;0</formula>
    </cfRule>
    <cfRule type="expression" dxfId="2490" priority="38">
      <formula>F33&lt;0</formula>
    </cfRule>
  </conditionalFormatting>
  <conditionalFormatting sqref="H33:H36 H38:H53">
    <cfRule type="expression" dxfId="2489" priority="35">
      <formula>H33&gt;0</formula>
    </cfRule>
    <cfRule type="expression" dxfId="2488" priority="36">
      <formula>H33&lt;0</formula>
    </cfRule>
  </conditionalFormatting>
  <conditionalFormatting sqref="Q10">
    <cfRule type="expression" dxfId="2487" priority="33">
      <formula>Q10&gt;0</formula>
    </cfRule>
    <cfRule type="expression" dxfId="2486" priority="34">
      <formula>Q10&lt;0</formula>
    </cfRule>
  </conditionalFormatting>
  <conditionalFormatting sqref="J25:J37">
    <cfRule type="expression" dxfId="2485" priority="31">
      <formula>J25&gt;0</formula>
    </cfRule>
    <cfRule type="expression" dxfId="2484" priority="32">
      <formula>J25&lt;0</formula>
    </cfRule>
  </conditionalFormatting>
  <conditionalFormatting sqref="K25:K38">
    <cfRule type="expression" dxfId="2483" priority="29">
      <formula>K25&gt;0</formula>
    </cfRule>
    <cfRule type="expression" dxfId="2482" priority="30">
      <formula>K25&lt;0</formula>
    </cfRule>
  </conditionalFormatting>
  <conditionalFormatting sqref="L25">
    <cfRule type="expression" dxfId="2481" priority="27">
      <formula>L25&gt;0</formula>
    </cfRule>
    <cfRule type="expression" dxfId="2480" priority="28">
      <formula>L25&lt;0</formula>
    </cfRule>
  </conditionalFormatting>
  <conditionalFormatting sqref="F89:F110">
    <cfRule type="expression" dxfId="2479" priority="25">
      <formula>F89&gt;0</formula>
    </cfRule>
    <cfRule type="expression" dxfId="2478" priority="26">
      <formula>F89&lt;0</formula>
    </cfRule>
  </conditionalFormatting>
  <conditionalFormatting sqref="H89:H110">
    <cfRule type="expression" dxfId="2477" priority="23">
      <formula>H89&gt;0</formula>
    </cfRule>
    <cfRule type="expression" dxfId="2476" priority="24">
      <formula>H89&lt;0</formula>
    </cfRule>
  </conditionalFormatting>
  <conditionalFormatting sqref="J89:J102">
    <cfRule type="expression" dxfId="2475" priority="21">
      <formula>J89&gt;0</formula>
    </cfRule>
    <cfRule type="expression" dxfId="2474" priority="22">
      <formula>J89&lt;0</formula>
    </cfRule>
  </conditionalFormatting>
  <conditionalFormatting sqref="K89:K102">
    <cfRule type="expression" dxfId="2473" priority="19">
      <formula>K89&gt;0</formula>
    </cfRule>
    <cfRule type="expression" dxfId="2472" priority="20">
      <formula>K89&lt;0</formula>
    </cfRule>
  </conditionalFormatting>
  <conditionalFormatting sqref="L89:L102">
    <cfRule type="expression" dxfId="2471" priority="17">
      <formula>L89&gt;0</formula>
    </cfRule>
    <cfRule type="expression" dxfId="2470" priority="18">
      <formula>L89&lt;0</formula>
    </cfRule>
  </conditionalFormatting>
  <conditionalFormatting sqref="F29:F32">
    <cfRule type="expression" dxfId="2469" priority="15">
      <formula>F29&gt;0</formula>
    </cfRule>
    <cfRule type="expression" dxfId="2468" priority="16">
      <formula>F29&lt;0</formula>
    </cfRule>
  </conditionalFormatting>
  <conditionalFormatting sqref="H29:H32">
    <cfRule type="expression" dxfId="2467" priority="13">
      <formula>H29&gt;0</formula>
    </cfRule>
    <cfRule type="expression" dxfId="2466" priority="14">
      <formula>H29&lt;0</formula>
    </cfRule>
  </conditionalFormatting>
  <conditionalFormatting sqref="F25:F28">
    <cfRule type="expression" dxfId="2465" priority="11">
      <formula>F25&gt;0</formula>
    </cfRule>
    <cfRule type="expression" dxfId="2464" priority="12">
      <formula>F25&lt;0</formula>
    </cfRule>
  </conditionalFormatting>
  <conditionalFormatting sqref="H25:H28">
    <cfRule type="expression" dxfId="2463" priority="9">
      <formula>H25&gt;0</formula>
    </cfRule>
    <cfRule type="expression" dxfId="2462" priority="10">
      <formula>H25&lt;0</formula>
    </cfRule>
  </conditionalFormatting>
  <conditionalFormatting sqref="F37">
    <cfRule type="expression" dxfId="2461" priority="7">
      <formula>F37&gt;0</formula>
    </cfRule>
    <cfRule type="expression" dxfId="2460" priority="8">
      <formula>F37&lt;0</formula>
    </cfRule>
  </conditionalFormatting>
  <conditionalFormatting sqref="H37">
    <cfRule type="expression" dxfId="2459" priority="5">
      <formula>H37&gt;0</formula>
    </cfRule>
    <cfRule type="expression" dxfId="2458" priority="6">
      <formula>H37&lt;0</formula>
    </cfRule>
  </conditionalFormatting>
  <conditionalFormatting sqref="J49">
    <cfRule type="expression" dxfId="2457" priority="3">
      <formula>J49&gt;0</formula>
    </cfRule>
    <cfRule type="expression" dxfId="2456" priority="4">
      <formula>J49&lt;0</formula>
    </cfRule>
  </conditionalFormatting>
  <conditionalFormatting sqref="J38:J48">
    <cfRule type="expression" dxfId="2455" priority="1">
      <formula>J38&gt;0</formula>
    </cfRule>
    <cfRule type="expression" dxfId="2454"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65.73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65.73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3.1644606724478927E-2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10.174922600619196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72.303000000000011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71.645700000000005</v>
      </c>
      <c r="Q44" s="2"/>
      <c r="T44" s="89" t="s">
        <v>98</v>
      </c>
      <c r="U44" s="84">
        <v>67.05</v>
      </c>
      <c r="V44" s="84"/>
    </row>
    <row r="45" spans="1:22" x14ac:dyDescent="0.25">
      <c r="A45" s="8"/>
      <c r="B45" s="162"/>
      <c r="C45" s="10"/>
      <c r="D45" s="39"/>
      <c r="E45" s="39"/>
      <c r="F45" s="39"/>
      <c r="G45" s="39"/>
      <c r="H45" s="178"/>
      <c r="I45" s="273"/>
      <c r="J45" s="10"/>
      <c r="K45" s="39"/>
      <c r="O45" s="79">
        <v>1.08</v>
      </c>
      <c r="P45" s="79">
        <f t="shared" si="9"/>
        <v>70.988400000000013</v>
      </c>
      <c r="Q45" s="2"/>
      <c r="T45" s="89" t="s">
        <v>99</v>
      </c>
      <c r="U45" s="84" t="s">
        <v>626</v>
      </c>
      <c r="V45" s="84"/>
    </row>
    <row r="46" spans="1:22" x14ac:dyDescent="0.25">
      <c r="A46" s="8"/>
      <c r="B46" s="162"/>
      <c r="C46" s="10"/>
      <c r="D46" s="39"/>
      <c r="E46" s="39"/>
      <c r="F46" s="39"/>
      <c r="G46" s="39"/>
      <c r="H46" s="178"/>
      <c r="I46" s="171"/>
      <c r="J46" s="171"/>
      <c r="K46" s="39"/>
      <c r="O46" s="79">
        <v>1.07</v>
      </c>
      <c r="P46" s="79">
        <f t="shared" si="9"/>
        <v>70.331100000000006</v>
      </c>
      <c r="Q46" s="2"/>
      <c r="T46" s="89" t="s">
        <v>100</v>
      </c>
      <c r="U46" s="84" t="s">
        <v>627</v>
      </c>
      <c r="V46" s="84"/>
    </row>
    <row r="47" spans="1:22" x14ac:dyDescent="0.25">
      <c r="A47" s="8"/>
      <c r="B47" s="162"/>
      <c r="C47" s="10"/>
      <c r="D47" s="39"/>
      <c r="E47" s="39"/>
      <c r="F47" s="39"/>
      <c r="G47" s="39"/>
      <c r="H47" s="178"/>
      <c r="I47" s="171"/>
      <c r="J47" s="171"/>
      <c r="K47" s="39"/>
      <c r="O47" s="79">
        <v>1.06</v>
      </c>
      <c r="P47" s="79">
        <f t="shared" si="9"/>
        <v>69.673800000000014</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69.016500000000008</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68.359200000000001</v>
      </c>
      <c r="Q49" s="2"/>
      <c r="T49" s="89" t="s">
        <v>103</v>
      </c>
      <c r="U49" s="84" t="s">
        <v>538</v>
      </c>
      <c r="V49" s="84"/>
    </row>
    <row r="50" spans="1:22" x14ac:dyDescent="0.25">
      <c r="B50" s="10"/>
      <c r="C50" s="10"/>
      <c r="D50" s="39"/>
      <c r="E50" s="39"/>
      <c r="F50" s="39"/>
      <c r="G50" s="39"/>
      <c r="H50" s="178"/>
      <c r="I50" s="273"/>
      <c r="J50" s="10"/>
      <c r="K50" s="10"/>
      <c r="O50" s="79">
        <v>1.03</v>
      </c>
      <c r="P50" s="79">
        <f t="shared" si="9"/>
        <v>67.701900000000009</v>
      </c>
      <c r="Q50" s="2"/>
      <c r="T50" s="89"/>
      <c r="U50" s="84"/>
      <c r="V50" s="84"/>
    </row>
    <row r="51" spans="1:22" x14ac:dyDescent="0.25">
      <c r="B51" s="10"/>
      <c r="C51" s="10"/>
      <c r="D51" s="39"/>
      <c r="E51" s="39"/>
      <c r="F51" s="39"/>
      <c r="G51" s="39"/>
      <c r="H51" s="178"/>
      <c r="I51" s="273"/>
      <c r="J51" s="10"/>
      <c r="K51" s="10"/>
      <c r="O51" s="79">
        <v>1.02</v>
      </c>
      <c r="P51" s="79">
        <f t="shared" si="9"/>
        <v>67.044600000000003</v>
      </c>
      <c r="Q51" s="2"/>
      <c r="T51" s="89" t="s">
        <v>104</v>
      </c>
      <c r="U51" s="84" t="s">
        <v>628</v>
      </c>
      <c r="V51" s="84"/>
    </row>
    <row r="52" spans="1:22" x14ac:dyDescent="0.25">
      <c r="B52" s="10"/>
      <c r="C52" s="10"/>
      <c r="D52" s="39"/>
      <c r="E52" s="39"/>
      <c r="F52" s="39"/>
      <c r="G52" s="39"/>
      <c r="H52" s="178"/>
      <c r="I52" s="273"/>
      <c r="J52" s="10"/>
      <c r="K52" s="10"/>
      <c r="O52" s="79">
        <v>1.01</v>
      </c>
      <c r="P52" s="79">
        <f t="shared" si="9"/>
        <v>66.38730000000001</v>
      </c>
      <c r="Q52" s="2"/>
      <c r="T52" s="89" t="s">
        <v>105</v>
      </c>
      <c r="U52" s="84" t="s">
        <v>404</v>
      </c>
      <c r="V52" s="84"/>
    </row>
    <row r="53" spans="1:22" x14ac:dyDescent="0.25">
      <c r="O53" s="79">
        <v>1</v>
      </c>
      <c r="P53" s="79">
        <f t="shared" si="9"/>
        <v>65.73</v>
      </c>
      <c r="Q53" s="2"/>
      <c r="T53" s="89" t="s">
        <v>106</v>
      </c>
      <c r="U53" s="86">
        <v>7113649</v>
      </c>
      <c r="V53" s="86"/>
    </row>
    <row r="54" spans="1:22" x14ac:dyDescent="0.25">
      <c r="L54" t="s">
        <v>65</v>
      </c>
      <c r="M54" s="39">
        <f>M95+K95-F95</f>
        <v>810.1299999999901</v>
      </c>
      <c r="O54" s="79">
        <v>0.99</v>
      </c>
      <c r="P54" s="79">
        <f t="shared" si="9"/>
        <v>65.072699999999998</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64.415400000000005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63.758099999999999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63.1008</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62.4435</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61.786200000000001</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61.128900000000009</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60.471600000000009</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59.814300000000003</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59.157000000000004</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53" priority="96">
      <formula>F24&gt;0</formula>
    </cfRule>
    <cfRule type="expression" dxfId="2452"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51" priority="79">
      <formula>F30&gt;0</formula>
    </cfRule>
    <cfRule type="expression" dxfId="2450" priority="80">
      <formula>F30&lt;0</formula>
    </cfRule>
  </conditionalFormatting>
  <conditionalFormatting sqref="H43 H30:H33">
    <cfRule type="expression" dxfId="2449" priority="77">
      <formula>H30&gt;0</formula>
    </cfRule>
    <cfRule type="expression" dxfId="2448" priority="78">
      <formula>H30&lt;0</formula>
    </cfRule>
  </conditionalFormatting>
  <conditionalFormatting sqref="F115:F116 H115:I116 H117 H118:I128 H129 H130:I162 H163 H164:I168 H169 H170:I173 H174 F120:F188 H175:I188 I189:I196 H197:I201 F197:F201 F203 H203:I203 I202 H205:I206 F205:F206">
    <cfRule type="expression" dxfId="2447" priority="59">
      <formula>F115&gt;0</formula>
    </cfRule>
    <cfRule type="expression" dxfId="2446" priority="60">
      <formula>F115&lt;0</formula>
    </cfRule>
  </conditionalFormatting>
  <conditionalFormatting sqref="F112:F114">
    <cfRule type="expression" dxfId="2445" priority="57">
      <formula>F112&gt;0</formula>
    </cfRule>
    <cfRule type="expression" dxfId="2444" priority="58">
      <formula>F112&lt;0</formula>
    </cfRule>
  </conditionalFormatting>
  <conditionalFormatting sqref="H112:I112">
    <cfRule type="expression" dxfId="2443" priority="55">
      <formula>H112&gt;0</formula>
    </cfRule>
    <cfRule type="expression" dxfId="2442" priority="56">
      <formula>H112&lt;0</formula>
    </cfRule>
  </conditionalFormatting>
  <conditionalFormatting sqref="H113:I113">
    <cfRule type="expression" dxfId="2441" priority="53">
      <formula>H113&gt;0</formula>
    </cfRule>
    <cfRule type="expression" dxfId="2440" priority="54">
      <formula>H113&lt;0</formula>
    </cfRule>
  </conditionalFormatting>
  <conditionalFormatting sqref="H114:I114">
    <cfRule type="expression" dxfId="2439" priority="51">
      <formula>H114&gt;0</formula>
    </cfRule>
    <cfRule type="expression" dxfId="2438" priority="52">
      <formula>H114&lt;0</formula>
    </cfRule>
  </conditionalFormatting>
  <conditionalFormatting sqref="F105:F111">
    <cfRule type="expression" dxfId="2437" priority="49">
      <formula>F105&gt;0</formula>
    </cfRule>
    <cfRule type="expression" dxfId="2436" priority="50">
      <formula>F105&lt;0</formula>
    </cfRule>
  </conditionalFormatting>
  <conditionalFormatting sqref="H105:I111">
    <cfRule type="expression" dxfId="2435" priority="47">
      <formula>H105&gt;0</formula>
    </cfRule>
    <cfRule type="expression" dxfId="2434" priority="48">
      <formula>H105&lt;0</formula>
    </cfRule>
  </conditionalFormatting>
  <conditionalFormatting sqref="I117 F117:F119">
    <cfRule type="expression" dxfId="2433" priority="45">
      <formula>F117&gt;0</formula>
    </cfRule>
    <cfRule type="expression" dxfId="2432" priority="46">
      <formula>F117&lt;0</formula>
    </cfRule>
  </conditionalFormatting>
  <conditionalFormatting sqref="F189:F196 H189:H196">
    <cfRule type="expression" dxfId="2431" priority="43">
      <formula>F189&gt;0</formula>
    </cfRule>
    <cfRule type="expression" dxfId="2430" priority="44">
      <formula>F189&lt;0</formula>
    </cfRule>
  </conditionalFormatting>
  <conditionalFormatting sqref="H202 F202">
    <cfRule type="expression" dxfId="2429" priority="41">
      <formula>F202&gt;0</formula>
    </cfRule>
    <cfRule type="expression" dxfId="2428" priority="42">
      <formula>F202&lt;0</formula>
    </cfRule>
  </conditionalFormatting>
  <conditionalFormatting sqref="I204">
    <cfRule type="expression" dxfId="2427" priority="39">
      <formula>I204&gt;0</formula>
    </cfRule>
    <cfRule type="expression" dxfId="2426" priority="40">
      <formula>I204&lt;0</formula>
    </cfRule>
  </conditionalFormatting>
  <conditionalFormatting sqref="H204 F204">
    <cfRule type="expression" dxfId="2425" priority="37">
      <formula>F204&gt;0</formula>
    </cfRule>
    <cfRule type="expression" dxfId="2424" priority="38">
      <formula>F204&lt;0</formula>
    </cfRule>
  </conditionalFormatting>
  <conditionalFormatting sqref="M54">
    <cfRule type="expression" dxfId="2423" priority="35">
      <formula>M54&gt;0</formula>
    </cfRule>
    <cfRule type="expression" dxfId="2422" priority="36">
      <formula>M54&lt;0</formula>
    </cfRule>
  </conditionalFormatting>
  <conditionalFormatting sqref="K39:K49">
    <cfRule type="expression" dxfId="2421" priority="33">
      <formula>K39&gt;0</formula>
    </cfRule>
    <cfRule type="expression" dxfId="2420" priority="34">
      <formula>K39&lt;0</formula>
    </cfRule>
  </conditionalFormatting>
  <conditionalFormatting sqref="Q10">
    <cfRule type="expression" dxfId="2419" priority="31">
      <formula>Q10&gt;0</formula>
    </cfRule>
    <cfRule type="expression" dxfId="2418" priority="32">
      <formula>Q10&lt;0</formula>
    </cfRule>
  </conditionalFormatting>
  <conditionalFormatting sqref="Z10">
    <cfRule type="expression" dxfId="2417" priority="29">
      <formula>Z10&gt;0</formula>
    </cfRule>
    <cfRule type="expression" dxfId="2416" priority="30">
      <formula>Z10&lt;0</formula>
    </cfRule>
  </conditionalFormatting>
  <conditionalFormatting sqref="AA10:AE10">
    <cfRule type="expression" dxfId="2415" priority="27">
      <formula>AA10&gt;0</formula>
    </cfRule>
    <cfRule type="expression" dxfId="2414" priority="28">
      <formula>AA10&lt;0</formula>
    </cfRule>
  </conditionalFormatting>
  <conditionalFormatting sqref="Z24">
    <cfRule type="expression" dxfId="2413" priority="25">
      <formula>Z24&gt;0</formula>
    </cfRule>
    <cfRule type="expression" dxfId="2412" priority="26">
      <formula>Z24&lt;0</formula>
    </cfRule>
  </conditionalFormatting>
  <conditionalFormatting sqref="AF10:AG10">
    <cfRule type="expression" dxfId="2411" priority="17">
      <formula>AF10&gt;0</formula>
    </cfRule>
    <cfRule type="expression" dxfId="2410" priority="18">
      <formula>AF10&lt;0</formula>
    </cfRule>
  </conditionalFormatting>
  <conditionalFormatting sqref="H222:I222 H225:I225 I208:I209 H211 H212:I212 H214:I214 H213 H215:H216 F211:F219 H217:I218 H219 H221 H223:H224 F221:F225">
    <cfRule type="expression" dxfId="2409" priority="15">
      <formula>F208&gt;0</formula>
    </cfRule>
    <cfRule type="expression" dxfId="2408" priority="16">
      <formula>F208&lt;0</formula>
    </cfRule>
  </conditionalFormatting>
  <conditionalFormatting sqref="F220 F207:F210">
    <cfRule type="expression" dxfId="2407" priority="13">
      <formula>F207&gt;0</formula>
    </cfRule>
    <cfRule type="expression" dxfId="2406" priority="14">
      <formula>F207&lt;0</formula>
    </cfRule>
  </conditionalFormatting>
  <conditionalFormatting sqref="H207:I207 H220 H208:H210">
    <cfRule type="expression" dxfId="2405" priority="11">
      <formula>H207&gt;0</formula>
    </cfRule>
    <cfRule type="expression" dxfId="2404" priority="12">
      <formula>H207&lt;0</formula>
    </cfRule>
  </conditionalFormatting>
  <conditionalFormatting sqref="K210:K225">
    <cfRule type="expression" dxfId="2403" priority="9">
      <formula>K210&gt;0</formula>
    </cfRule>
    <cfRule type="expression" dxfId="2402" priority="10">
      <formula>K210&lt;0</formula>
    </cfRule>
  </conditionalFormatting>
  <conditionalFormatting sqref="K31">
    <cfRule type="expression" dxfId="2401" priority="7">
      <formula>K31&gt;0</formula>
    </cfRule>
    <cfRule type="expression" dxfId="2400" priority="8">
      <formula>K31&lt;0</formula>
    </cfRule>
  </conditionalFormatting>
  <conditionalFormatting sqref="K32:K38">
    <cfRule type="expression" dxfId="2399" priority="5">
      <formula>K32&gt;0</formula>
    </cfRule>
    <cfRule type="expression" dxfId="2398" priority="6">
      <formula>K32&lt;0</formula>
    </cfRule>
  </conditionalFormatting>
  <conditionalFormatting sqref="Q7">
    <cfRule type="expression" dxfId="2397" priority="3">
      <formula>Q7&gt;0</formula>
    </cfRule>
    <cfRule type="expression" dxfId="2396" priority="4">
      <formula>Q7&lt;0</formula>
    </cfRule>
  </conditionalFormatting>
  <conditionalFormatting sqref="Q8">
    <cfRule type="expression" dxfId="2395" priority="1">
      <formula>Q8&gt;0</formula>
    </cfRule>
    <cfRule type="expression" dxfId="2394"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118.08</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118.08</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1.9308943089430892E-2</v>
      </c>
      <c r="R11">
        <f>0.57</f>
        <v>0.56999999999999995</v>
      </c>
      <c r="W11" s="132"/>
    </row>
    <row r="12" spans="1:23" x14ac:dyDescent="0.25">
      <c r="H12" s="68"/>
      <c r="O12" s="11" t="s">
        <v>921</v>
      </c>
      <c r="Q12" s="1" t="s">
        <v>1370</v>
      </c>
      <c r="W12" s="132"/>
    </row>
    <row r="13" spans="1:23" x14ac:dyDescent="0.25">
      <c r="H13" s="68"/>
      <c r="O13" s="11" t="s">
        <v>947</v>
      </c>
      <c r="Q13" s="2">
        <f>Q4/4.76</f>
        <v>24.806722689075631</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129.88800000000001</v>
      </c>
      <c r="W19" s="132"/>
    </row>
    <row r="20" spans="1:23" x14ac:dyDescent="0.25">
      <c r="O20" s="79">
        <v>1.0900000000000001</v>
      </c>
      <c r="P20" s="79">
        <f t="shared" ref="P20:P39" si="2">O20*$Q$4</f>
        <v>128.7072</v>
      </c>
      <c r="T20" s="1">
        <v>43304</v>
      </c>
      <c r="U20" s="400" t="s">
        <v>1187</v>
      </c>
      <c r="W20" s="132"/>
    </row>
    <row r="21" spans="1:23" x14ac:dyDescent="0.25">
      <c r="O21" s="79">
        <v>1.08</v>
      </c>
      <c r="P21" s="79">
        <f t="shared" si="2"/>
        <v>127.52640000000001</v>
      </c>
      <c r="W21" s="132"/>
    </row>
    <row r="22" spans="1:23" x14ac:dyDescent="0.25">
      <c r="O22" s="79">
        <v>1.07</v>
      </c>
      <c r="P22" s="79">
        <f t="shared" si="2"/>
        <v>126.3456</v>
      </c>
      <c r="T22" s="154">
        <v>43306</v>
      </c>
      <c r="U22" t="s">
        <v>1188</v>
      </c>
      <c r="W22" s="132"/>
    </row>
    <row r="23" spans="1:23" x14ac:dyDescent="0.25">
      <c r="O23" s="79">
        <v>1.06</v>
      </c>
      <c r="P23" s="79">
        <f t="shared" si="2"/>
        <v>125.1648</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123.98400000000001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122.8032</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121.6224</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120.44159999999999</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119.2608</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118.08</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116.89919999999999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115.7184</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114.5376</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113.35679999999999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112.17599999999999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110.9952</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109.81440000000001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108.6336</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107.4528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106.27200000000001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393" priority="41">
      <formula>F60&gt;0</formula>
    </cfRule>
    <cfRule type="expression" dxfId="2392" priority="42">
      <formula>F60&lt;0</formula>
    </cfRule>
  </conditionalFormatting>
  <conditionalFormatting sqref="Q7">
    <cfRule type="expression" dxfId="2391" priority="39">
      <formula>Q7&gt;0</formula>
    </cfRule>
    <cfRule type="expression" dxfId="2390" priority="40">
      <formula>Q7&lt;0</formula>
    </cfRule>
  </conditionalFormatting>
  <conditionalFormatting sqref="Q8">
    <cfRule type="expression" dxfId="2389" priority="37">
      <formula>Q8&gt;0</formula>
    </cfRule>
    <cfRule type="expression" dxfId="2388" priority="38">
      <formula>Q8&lt;0</formula>
    </cfRule>
  </conditionalFormatting>
  <conditionalFormatting sqref="F25:F29 F34:F59">
    <cfRule type="expression" dxfId="2387" priority="35">
      <formula>F25&gt;0</formula>
    </cfRule>
    <cfRule type="expression" dxfId="2386" priority="36">
      <formula>F25&lt;0</formula>
    </cfRule>
  </conditionalFormatting>
  <conditionalFormatting sqref="H25:H29 H34:H59">
    <cfRule type="expression" dxfId="2385" priority="33">
      <formula>H25&gt;0</formula>
    </cfRule>
    <cfRule type="expression" dxfId="2384" priority="34">
      <formula>H25&lt;0</formula>
    </cfRule>
  </conditionalFormatting>
  <conditionalFormatting sqref="F89:F110">
    <cfRule type="expression" dxfId="2383" priority="31">
      <formula>F89&gt;0</formula>
    </cfRule>
    <cfRule type="expression" dxfId="2382" priority="32">
      <formula>F89&lt;0</formula>
    </cfRule>
  </conditionalFormatting>
  <conditionalFormatting sqref="H89:H110">
    <cfRule type="expression" dxfId="2381" priority="29">
      <formula>H89&gt;0</formula>
    </cfRule>
    <cfRule type="expression" dxfId="2380" priority="30">
      <formula>H89&lt;0</formula>
    </cfRule>
  </conditionalFormatting>
  <conditionalFormatting sqref="Q10">
    <cfRule type="expression" dxfId="2379" priority="27">
      <formula>Q10&gt;0</formula>
    </cfRule>
    <cfRule type="expression" dxfId="2378" priority="28">
      <formula>Q10&lt;0</formula>
    </cfRule>
  </conditionalFormatting>
  <conditionalFormatting sqref="J25:J32 J34:J38">
    <cfRule type="expression" dxfId="2377" priority="25">
      <formula>J25&gt;0</formula>
    </cfRule>
    <cfRule type="expression" dxfId="2376" priority="26">
      <formula>J25&lt;0</formula>
    </cfRule>
  </conditionalFormatting>
  <conditionalFormatting sqref="K25:K30">
    <cfRule type="expression" dxfId="2375" priority="23">
      <formula>K25&gt;0</formula>
    </cfRule>
    <cfRule type="expression" dxfId="2374" priority="24">
      <formula>K25&lt;0</formula>
    </cfRule>
  </conditionalFormatting>
  <conditionalFormatting sqref="L25:L38">
    <cfRule type="expression" dxfId="2373" priority="21">
      <formula>L25&gt;0</formula>
    </cfRule>
    <cfRule type="expression" dxfId="2372" priority="22">
      <formula>L25&lt;0</formula>
    </cfRule>
  </conditionalFormatting>
  <conditionalFormatting sqref="F30:F33">
    <cfRule type="expression" dxfId="2371" priority="19">
      <formula>F30&gt;0</formula>
    </cfRule>
    <cfRule type="expression" dxfId="2370" priority="20">
      <formula>F30&lt;0</formula>
    </cfRule>
  </conditionalFormatting>
  <conditionalFormatting sqref="H30:H33">
    <cfRule type="expression" dxfId="2369" priority="17">
      <formula>H30&gt;0</formula>
    </cfRule>
    <cfRule type="expression" dxfId="2368" priority="18">
      <formula>H30&lt;0</formula>
    </cfRule>
  </conditionalFormatting>
  <conditionalFormatting sqref="L39:L44">
    <cfRule type="expression" dxfId="2367" priority="9">
      <formula>L39&gt;0</formula>
    </cfRule>
    <cfRule type="expression" dxfId="2366" priority="10">
      <formula>L39&lt;0</formula>
    </cfRule>
  </conditionalFormatting>
  <conditionalFormatting sqref="L45:L46">
    <cfRule type="expression" dxfId="2365" priority="7">
      <formula>L45&gt;0</formula>
    </cfRule>
    <cfRule type="expression" dxfId="2364" priority="8">
      <formula>L45&lt;0</formula>
    </cfRule>
  </conditionalFormatting>
  <conditionalFormatting sqref="L47">
    <cfRule type="expression" dxfId="2363" priority="5">
      <formula>L47&gt;0</formula>
    </cfRule>
    <cfRule type="expression" dxfId="2362" priority="6">
      <formula>L47&lt;0</formula>
    </cfRule>
  </conditionalFormatting>
  <conditionalFormatting sqref="L51">
    <cfRule type="expression" dxfId="2361" priority="3">
      <formula>L51&gt;0</formula>
    </cfRule>
    <cfRule type="expression" dxfId="2360" priority="4">
      <formula>L51&lt;0</formula>
    </cfRule>
  </conditionalFormatting>
  <conditionalFormatting sqref="L54">
    <cfRule type="expression" dxfId="2359" priority="1">
      <formula>L54&gt;0</formula>
    </cfRule>
    <cfRule type="expression" dxfId="2358"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2" activePane="bottomLeft" state="frozen"/>
      <selection activeCell="M34" sqref="M34"/>
      <selection pane="bottomLeft" activeCell="K64" sqref="K64"/>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637</v>
      </c>
      <c r="AJ2">
        <f>$Q$2*$Q$4</f>
        <v>0</v>
      </c>
      <c r="AK2">
        <f ca="1">AJ2*EXP(-$X$2 * AI2/365.25)</f>
        <v>0</v>
      </c>
      <c r="AM2" s="2">
        <f>Q10</f>
        <v>0</v>
      </c>
      <c r="AO2">
        <f ca="1" xml:space="preserve"> (SUM(AB:AB) - SUM(AE:AE) - SUM(AH:AH) - SUM(AK:AK))/SUM(AB:AB)</f>
        <v>1.3660012559706312E-2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9.34</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-358.91000000000349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-358.91000000000349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2350</v>
      </c>
      <c r="I18" s="18"/>
      <c r="J18" s="18"/>
      <c r="K18" s="18">
        <f>SUM(K2:K17)</f>
        <v>25799.589999999997</v>
      </c>
      <c r="L18" s="14"/>
      <c r="M18" s="18">
        <f>SUM(M2:M17)</f>
        <v>116</v>
      </c>
      <c r="T18" s="1">
        <v>43305</v>
      </c>
      <c r="U18" t="s">
        <v>1235</v>
      </c>
      <c r="W18" s="132"/>
      <c r="AA18" s="2"/>
    </row>
    <row r="19" spans="1:34" ht="15.75" thickBot="1" x14ac:dyDescent="0.3">
      <c r="A19" s="275" t="s">
        <v>191</v>
      </c>
      <c r="B19" s="276"/>
      <c r="C19" s="277">
        <f>SumByColor($A$19,C2:C17)</f>
        <v>2350</v>
      </c>
      <c r="D19" s="277"/>
      <c r="E19" s="277"/>
      <c r="F19" s="278">
        <f>SumByColor($A$19,F2:F17)</f>
        <v>26274</v>
      </c>
      <c r="G19" s="277"/>
      <c r="H19" s="277">
        <f>SumByColor($A$19,H2:H17)</f>
        <v>2350</v>
      </c>
      <c r="I19" s="277"/>
      <c r="J19" s="277"/>
      <c r="K19" s="278">
        <f>SumByColor($A$19,K2:K17)</f>
        <v>25800</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10.274000000000001</v>
      </c>
      <c r="W21" s="132"/>
    </row>
    <row r="22" spans="1:34" x14ac:dyDescent="0.25">
      <c r="O22" s="79">
        <v>1.0900000000000001</v>
      </c>
      <c r="P22" s="79">
        <f t="shared" ref="P22:P41" si="12">O22*$Q$4</f>
        <v>10.1806</v>
      </c>
      <c r="W22" s="132"/>
    </row>
    <row r="23" spans="1:34" x14ac:dyDescent="0.25">
      <c r="O23" s="79">
        <v>1.08</v>
      </c>
      <c r="P23" s="79">
        <f t="shared" si="12"/>
        <v>10.087200000000001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9.9938000000000002</v>
      </c>
      <c r="W24" s="132"/>
    </row>
    <row r="25" spans="1:34" x14ac:dyDescent="0.25">
      <c r="B25" s="162">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f>F25+$Q$10</f>
        <v>-3.9999999999999147</v>
      </c>
      <c r="K25" s="39"/>
      <c r="L25" s="39"/>
      <c r="O25" s="79">
        <v>1.06</v>
      </c>
      <c r="P25" s="79">
        <f t="shared" si="12"/>
        <v>9.9004000000000012</v>
      </c>
      <c r="W25" s="132"/>
    </row>
    <row r="26" spans="1:34" x14ac:dyDescent="0.25">
      <c r="B26" s="162">
        <v>43103</v>
      </c>
      <c r="C26" s="10">
        <v>200</v>
      </c>
      <c r="D26" s="39">
        <v>17.45</v>
      </c>
      <c r="E26" s="39">
        <v>18.149999999999999</v>
      </c>
      <c r="F26" s="39">
        <f t="shared" si="13"/>
        <v>139.99999999999986</v>
      </c>
      <c r="G26" s="39">
        <f t="shared" si="14"/>
        <v>3490</v>
      </c>
      <c r="H26" s="177">
        <f t="shared" si="15"/>
        <v>4.0114613180515721E-2</v>
      </c>
      <c r="I26" s="39"/>
      <c r="J26" s="39">
        <f t="shared" ref="J26:J64" si="16">F26+$Q$10</f>
        <v>139.99999999999986</v>
      </c>
      <c r="K26" s="39"/>
      <c r="L26" s="39"/>
      <c r="O26" s="79">
        <v>1.05</v>
      </c>
      <c r="P26" s="79">
        <f t="shared" si="12"/>
        <v>9.8070000000000004</v>
      </c>
      <c r="W26" s="132"/>
    </row>
    <row r="27" spans="1:34" x14ac:dyDescent="0.25">
      <c r="B27" s="162">
        <v>43105</v>
      </c>
      <c r="C27" s="10">
        <v>200</v>
      </c>
      <c r="D27" s="39">
        <v>17.45</v>
      </c>
      <c r="E27" s="39">
        <v>18.54</v>
      </c>
      <c r="F27" s="39">
        <f t="shared" si="13"/>
        <v>217.99999999999997</v>
      </c>
      <c r="G27" s="39">
        <f t="shared" si="14"/>
        <v>3490</v>
      </c>
      <c r="H27" s="177">
        <f t="shared" si="15"/>
        <v>6.246418338108882E-2</v>
      </c>
      <c r="I27" s="39"/>
      <c r="J27" s="39">
        <f t="shared" si="16"/>
        <v>217.99999999999997</v>
      </c>
      <c r="K27" s="39"/>
      <c r="L27" s="153"/>
      <c r="O27" s="79">
        <v>1.04</v>
      </c>
      <c r="P27" s="79">
        <f t="shared" si="12"/>
        <v>9.7135999999999996</v>
      </c>
      <c r="W27" s="132"/>
    </row>
    <row r="28" spans="1:34" x14ac:dyDescent="0.25">
      <c r="B28" s="162">
        <v>43117</v>
      </c>
      <c r="C28" s="10">
        <v>200</v>
      </c>
      <c r="D28" s="39">
        <v>17.45</v>
      </c>
      <c r="E28" s="39">
        <v>17.350000000000001</v>
      </c>
      <c r="F28" s="39">
        <f t="shared" si="13"/>
        <v>-19.999999999999574</v>
      </c>
      <c r="G28" s="39">
        <f t="shared" si="14"/>
        <v>3490</v>
      </c>
      <c r="H28" s="177">
        <f t="shared" si="15"/>
        <v>-5.730659025787844E-3</v>
      </c>
      <c r="I28" s="39"/>
      <c r="J28" s="39">
        <f t="shared" si="16"/>
        <v>-19.999999999999574</v>
      </c>
      <c r="K28" s="39"/>
      <c r="L28" s="153"/>
      <c r="O28" s="79">
        <v>1.03</v>
      </c>
      <c r="P28" s="79">
        <f t="shared" si="12"/>
        <v>9.6202000000000005</v>
      </c>
      <c r="W28" s="132"/>
    </row>
    <row r="29" spans="1:34" x14ac:dyDescent="0.25">
      <c r="B29" s="162">
        <v>43124</v>
      </c>
      <c r="C29" s="10">
        <v>200</v>
      </c>
      <c r="D29" s="39">
        <v>17.45</v>
      </c>
      <c r="E29" s="39">
        <v>16.440000000000001</v>
      </c>
      <c r="F29" s="39">
        <f t="shared" si="13"/>
        <v>-201.9999999999996</v>
      </c>
      <c r="G29" s="39">
        <f t="shared" si="14"/>
        <v>3490</v>
      </c>
      <c r="H29" s="177">
        <f t="shared" si="15"/>
        <v>-5.7879656160458343E-2</v>
      </c>
      <c r="I29" s="39"/>
      <c r="J29" s="39">
        <f t="shared" si="16"/>
        <v>-201.9999999999996</v>
      </c>
      <c r="K29" s="39"/>
      <c r="L29" s="153"/>
      <c r="O29" s="79">
        <v>1.02</v>
      </c>
      <c r="P29" s="79">
        <f t="shared" si="12"/>
        <v>9.5267999999999997</v>
      </c>
      <c r="W29" s="132"/>
    </row>
    <row r="30" spans="1:34" x14ac:dyDescent="0.25">
      <c r="B30" s="162">
        <v>43178</v>
      </c>
      <c r="C30" s="7">
        <v>400</v>
      </c>
      <c r="D30" s="43">
        <v>15.74</v>
      </c>
      <c r="E30" s="39">
        <v>14.07</v>
      </c>
      <c r="F30" s="39">
        <f t="shared" si="13"/>
        <v>-668</v>
      </c>
      <c r="G30" s="39">
        <f t="shared" si="14"/>
        <v>6296</v>
      </c>
      <c r="H30" s="177">
        <f t="shared" si="15"/>
        <v>-0.10609911054637865</v>
      </c>
      <c r="I30" s="39"/>
      <c r="J30" s="39">
        <f t="shared" si="16"/>
        <v>-668</v>
      </c>
      <c r="K30" s="39"/>
      <c r="L30" s="153"/>
      <c r="O30" s="79">
        <v>1.01</v>
      </c>
      <c r="P30" s="79">
        <f t="shared" si="12"/>
        <v>9.4334000000000007</v>
      </c>
      <c r="W30" s="132"/>
    </row>
    <row r="31" spans="1:34" x14ac:dyDescent="0.25">
      <c r="B31" s="162">
        <v>43184</v>
      </c>
      <c r="C31" s="10">
        <v>400</v>
      </c>
      <c r="D31" s="39">
        <v>15.74</v>
      </c>
      <c r="E31" s="39">
        <v>13.07</v>
      </c>
      <c r="F31" s="39">
        <f t="shared" si="13"/>
        <v>-1068</v>
      </c>
      <c r="G31" s="39">
        <f t="shared" si="14"/>
        <v>6296</v>
      </c>
      <c r="H31" s="177">
        <f t="shared" si="15"/>
        <v>-0.16963151207115629</v>
      </c>
      <c r="I31" s="39"/>
      <c r="J31" s="39">
        <f t="shared" si="16"/>
        <v>-1068</v>
      </c>
      <c r="K31" s="39"/>
      <c r="L31" s="153"/>
      <c r="O31" s="79">
        <v>1</v>
      </c>
      <c r="P31" s="79">
        <f t="shared" si="12"/>
        <v>9.34</v>
      </c>
      <c r="W31" s="132"/>
    </row>
    <row r="32" spans="1:34" x14ac:dyDescent="0.25">
      <c r="A32">
        <v>200</v>
      </c>
      <c r="B32" s="162">
        <v>43185</v>
      </c>
      <c r="C32" s="10">
        <v>400</v>
      </c>
      <c r="D32" s="39">
        <v>15.74</v>
      </c>
      <c r="E32" s="39">
        <v>12.89</v>
      </c>
      <c r="F32" s="39">
        <f t="shared" si="13"/>
        <v>-1139.9999999999998</v>
      </c>
      <c r="G32" s="39">
        <f t="shared" si="14"/>
        <v>6296</v>
      </c>
      <c r="H32" s="177">
        <f t="shared" si="15"/>
        <v>-0.18106734434561625</v>
      </c>
      <c r="I32" s="39"/>
      <c r="J32" s="39">
        <f t="shared" si="16"/>
        <v>-1139.9999999999998</v>
      </c>
      <c r="K32" s="39"/>
      <c r="L32" s="153"/>
      <c r="O32" s="79">
        <v>0.99</v>
      </c>
      <c r="P32" s="79">
        <f t="shared" si="12"/>
        <v>9.246599999999999</v>
      </c>
      <c r="W32" s="132"/>
    </row>
    <row r="33" spans="1:23" x14ac:dyDescent="0.25">
      <c r="A33" s="29"/>
      <c r="B33" s="162">
        <v>43186</v>
      </c>
      <c r="C33" s="10">
        <v>400</v>
      </c>
      <c r="D33" s="39">
        <v>15.74</v>
      </c>
      <c r="E33" s="39">
        <v>13.44</v>
      </c>
      <c r="F33" s="39">
        <f t="shared" ref="F33:F47" si="17">C33*(E33-D33)</f>
        <v>-920.00000000000023</v>
      </c>
      <c r="G33" s="39">
        <f t="shared" ref="G33:G47" si="18">D33*C33</f>
        <v>6296</v>
      </c>
      <c r="H33" s="177">
        <f t="shared" ref="H33:H47" si="19">(E33-D33)/D33</f>
        <v>-0.1461245235069886</v>
      </c>
      <c r="I33" s="39"/>
      <c r="J33" s="39">
        <f t="shared" si="16"/>
        <v>-920.00000000000023</v>
      </c>
      <c r="K33" s="39"/>
      <c r="L33" s="153"/>
      <c r="O33" s="79">
        <v>0.98</v>
      </c>
      <c r="P33" s="79">
        <f t="shared" si="12"/>
        <v>9.1532</v>
      </c>
      <c r="W33" s="132"/>
    </row>
    <row r="34" spans="1:23" x14ac:dyDescent="0.25">
      <c r="A34">
        <v>250</v>
      </c>
      <c r="B34" s="162">
        <v>43210</v>
      </c>
      <c r="C34" s="10">
        <v>250</v>
      </c>
      <c r="D34" s="39">
        <v>16.304200000000002</v>
      </c>
      <c r="E34" s="39">
        <v>14.8</v>
      </c>
      <c r="F34" s="39">
        <f t="shared" si="17"/>
        <v>-376.05000000000024</v>
      </c>
      <c r="G34" s="39">
        <f t="shared" si="18"/>
        <v>4076.05</v>
      </c>
      <c r="H34" s="177">
        <f t="shared" si="19"/>
        <v>-9.2258436476490763E-2</v>
      </c>
      <c r="I34" s="39"/>
      <c r="J34" s="39">
        <f t="shared" si="16"/>
        <v>-376.05000000000024</v>
      </c>
      <c r="K34" s="39"/>
      <c r="L34" s="153"/>
      <c r="O34" s="79">
        <v>0.97</v>
      </c>
      <c r="P34" s="79">
        <f t="shared" si="12"/>
        <v>9.0597999999999992</v>
      </c>
      <c r="W34" s="132"/>
    </row>
    <row r="35" spans="1:23" x14ac:dyDescent="0.25">
      <c r="A35">
        <v>150</v>
      </c>
      <c r="B35" s="162">
        <v>43236</v>
      </c>
      <c r="C35" s="10">
        <v>150</v>
      </c>
      <c r="D35" s="39">
        <v>16.953900000000001</v>
      </c>
      <c r="E35" s="39">
        <v>15.03</v>
      </c>
      <c r="F35" s="39">
        <f t="shared" si="17"/>
        <v>-288.58500000000021</v>
      </c>
      <c r="G35" s="39">
        <f t="shared" si="18"/>
        <v>2543.085</v>
      </c>
      <c r="H35" s="177">
        <f t="shared" si="19"/>
        <v>-0.11347831472404588</v>
      </c>
      <c r="I35" s="39"/>
      <c r="J35" s="39">
        <f t="shared" si="16"/>
        <v>-288.58500000000021</v>
      </c>
      <c r="K35" s="39"/>
      <c r="L35" s="647">
        <v>15.82</v>
      </c>
      <c r="O35" s="79">
        <v>0.96</v>
      </c>
      <c r="P35" s="79">
        <f t="shared" si="12"/>
        <v>8.9664000000000001</v>
      </c>
      <c r="W35" s="132"/>
    </row>
    <row r="36" spans="1:23" x14ac:dyDescent="0.25">
      <c r="A36">
        <v>150</v>
      </c>
      <c r="B36" s="162">
        <v>43243</v>
      </c>
      <c r="C36" s="10">
        <v>300</v>
      </c>
      <c r="D36" s="39">
        <v>15.571899999999999</v>
      </c>
      <c r="E36" s="39">
        <v>14.18</v>
      </c>
      <c r="F36" s="39">
        <f t="shared" si="17"/>
        <v>-417.56999999999994</v>
      </c>
      <c r="G36" s="39">
        <f t="shared" si="18"/>
        <v>4671.57</v>
      </c>
      <c r="H36" s="177">
        <f t="shared" si="19"/>
        <v>-8.9385367232001217E-2</v>
      </c>
      <c r="I36" s="39"/>
      <c r="J36" s="39">
        <f t="shared" si="16"/>
        <v>-417.56999999999994</v>
      </c>
      <c r="K36" s="39"/>
      <c r="L36" s="39"/>
      <c r="O36" s="79">
        <v>0.95</v>
      </c>
      <c r="P36" s="79">
        <f t="shared" si="12"/>
        <v>8.8729999999999993</v>
      </c>
      <c r="W36" s="132"/>
    </row>
    <row r="37" spans="1:23" x14ac:dyDescent="0.25">
      <c r="A37">
        <v>150</v>
      </c>
      <c r="B37" s="162">
        <v>43266</v>
      </c>
      <c r="C37" s="7">
        <v>400</v>
      </c>
      <c r="D37" s="43">
        <v>15.013999999999999</v>
      </c>
      <c r="E37" s="39">
        <v>13.3</v>
      </c>
      <c r="F37" s="39">
        <f t="shared" si="17"/>
        <v>-685.59999999999945</v>
      </c>
      <c r="G37" s="39">
        <f t="shared" si="18"/>
        <v>6005.5999999999995</v>
      </c>
      <c r="H37" s="177">
        <f t="shared" si="19"/>
        <v>-0.11416011722392425</v>
      </c>
      <c r="I37" s="39"/>
      <c r="J37" s="39">
        <f t="shared" si="16"/>
        <v>-685.59999999999945</v>
      </c>
      <c r="K37" s="39"/>
      <c r="L37" s="39"/>
      <c r="O37" s="79">
        <v>0.94</v>
      </c>
      <c r="P37" s="79">
        <f t="shared" si="12"/>
        <v>8.7795999999999985</v>
      </c>
      <c r="W37" s="132"/>
    </row>
    <row r="38" spans="1:23" x14ac:dyDescent="0.25">
      <c r="A38">
        <v>200</v>
      </c>
      <c r="B38" s="162">
        <v>43287</v>
      </c>
      <c r="C38" s="10">
        <v>300</v>
      </c>
      <c r="D38" s="39">
        <v>15.418699999999999</v>
      </c>
      <c r="E38" s="39">
        <v>13.8</v>
      </c>
      <c r="F38" s="39">
        <f t="shared" si="17"/>
        <v>-485.60999999999962</v>
      </c>
      <c r="G38" s="39">
        <f t="shared" si="18"/>
        <v>4625.6099999999997</v>
      </c>
      <c r="H38" s="177">
        <f t="shared" si="19"/>
        <v>-0.1049829103620927</v>
      </c>
      <c r="I38" s="39"/>
      <c r="J38" s="39">
        <f t="shared" si="16"/>
        <v>-485.60999999999962</v>
      </c>
      <c r="K38" s="39"/>
      <c r="L38" s="39"/>
      <c r="O38" s="79">
        <v>0.93</v>
      </c>
      <c r="P38" s="79">
        <f t="shared" si="12"/>
        <v>8.6861999999999995</v>
      </c>
      <c r="W38" s="132"/>
    </row>
    <row r="39" spans="1:23" x14ac:dyDescent="0.25">
      <c r="A39">
        <v>300</v>
      </c>
      <c r="B39" s="162">
        <v>43301</v>
      </c>
      <c r="C39" s="7">
        <v>400</v>
      </c>
      <c r="D39" s="43">
        <v>14.834</v>
      </c>
      <c r="E39" s="39">
        <v>13.08</v>
      </c>
      <c r="F39" s="39">
        <f t="shared" si="17"/>
        <v>-701.5999999999998</v>
      </c>
      <c r="G39" s="39">
        <f t="shared" si="18"/>
        <v>5933.5999999999995</v>
      </c>
      <c r="H39" s="177">
        <f t="shared" si="19"/>
        <v>-0.11824187676958337</v>
      </c>
      <c r="I39" s="39"/>
      <c r="J39" s="39">
        <f t="shared" si="16"/>
        <v>-701.5999999999998</v>
      </c>
      <c r="K39" s="39"/>
      <c r="L39" s="39">
        <v>13.79</v>
      </c>
      <c r="O39" s="79">
        <v>0.92</v>
      </c>
      <c r="P39" s="79">
        <f t="shared" si="12"/>
        <v>8.5928000000000004</v>
      </c>
      <c r="W39" s="132"/>
    </row>
    <row r="40" spans="1:23" x14ac:dyDescent="0.25">
      <c r="A40">
        <v>300</v>
      </c>
      <c r="B40" s="162">
        <v>43305</v>
      </c>
      <c r="C40" s="7">
        <v>400</v>
      </c>
      <c r="D40" s="43">
        <v>14.744</v>
      </c>
      <c r="E40" s="39">
        <v>13.12</v>
      </c>
      <c r="F40" s="39">
        <f t="shared" si="17"/>
        <v>-649.60000000000025</v>
      </c>
      <c r="G40" s="39">
        <f t="shared" si="18"/>
        <v>5897.6</v>
      </c>
      <c r="H40" s="177">
        <f t="shared" si="19"/>
        <v>-0.11014650027129684</v>
      </c>
      <c r="I40" s="39">
        <v>14</v>
      </c>
      <c r="J40" s="39">
        <f t="shared" si="16"/>
        <v>-649.60000000000025</v>
      </c>
      <c r="K40" s="39" t="s">
        <v>184</v>
      </c>
      <c r="L40" s="39">
        <v>13.81</v>
      </c>
      <c r="O40" s="79">
        <v>0.91</v>
      </c>
      <c r="P40" s="79">
        <f t="shared" si="12"/>
        <v>8.4993999999999996</v>
      </c>
      <c r="W40" s="132"/>
    </row>
    <row r="41" spans="1:23" x14ac:dyDescent="0.25">
      <c r="A41">
        <v>200</v>
      </c>
      <c r="B41" s="162">
        <v>43312</v>
      </c>
      <c r="C41" s="10">
        <v>300</v>
      </c>
      <c r="D41" s="39">
        <v>15.125400000000001</v>
      </c>
      <c r="E41" s="39">
        <v>13.63</v>
      </c>
      <c r="F41" s="39">
        <f t="shared" si="17"/>
        <v>-448.62</v>
      </c>
      <c r="G41" s="39">
        <f t="shared" si="18"/>
        <v>4537.62</v>
      </c>
      <c r="H41" s="177">
        <f t="shared" si="19"/>
        <v>-9.8866806828249165E-2</v>
      </c>
      <c r="I41" s="39">
        <v>15</v>
      </c>
      <c r="J41" s="39">
        <f t="shared" si="16"/>
        <v>-448.62</v>
      </c>
      <c r="K41" s="39"/>
      <c r="L41" s="39">
        <v>14.35</v>
      </c>
      <c r="O41" s="79">
        <v>0.9</v>
      </c>
      <c r="P41" s="79">
        <f t="shared" si="12"/>
        <v>8.4060000000000006</v>
      </c>
      <c r="Q41" s="2"/>
      <c r="W41" s="132"/>
    </row>
    <row r="42" spans="1:23" x14ac:dyDescent="0.25">
      <c r="A42">
        <v>200</v>
      </c>
      <c r="B42" s="162">
        <v>43316</v>
      </c>
      <c r="C42" s="10">
        <v>300</v>
      </c>
      <c r="D42" s="39">
        <v>15.13</v>
      </c>
      <c r="E42" s="39">
        <v>13.14</v>
      </c>
      <c r="F42" s="39">
        <f t="shared" si="17"/>
        <v>-597.00000000000011</v>
      </c>
      <c r="G42" s="39">
        <f t="shared" si="18"/>
        <v>4539</v>
      </c>
      <c r="H42" s="177">
        <f t="shared" si="19"/>
        <v>-0.13152676801057503</v>
      </c>
      <c r="I42" s="39"/>
      <c r="J42" s="39">
        <f t="shared" si="16"/>
        <v>-597.00000000000011</v>
      </c>
      <c r="K42" s="39"/>
      <c r="L42" s="39"/>
      <c r="Q42" s="2"/>
      <c r="W42" s="132"/>
    </row>
    <row r="43" spans="1:23" x14ac:dyDescent="0.25">
      <c r="A43">
        <v>200</v>
      </c>
      <c r="B43" s="162">
        <v>43320</v>
      </c>
      <c r="C43" s="7">
        <v>400</v>
      </c>
      <c r="D43" s="43">
        <v>14.5891</v>
      </c>
      <c r="E43" s="39">
        <v>13.05</v>
      </c>
      <c r="F43" s="39">
        <f t="shared" si="17"/>
        <v>-615.63999999999976</v>
      </c>
      <c r="G43" s="39">
        <f t="shared" si="18"/>
        <v>5835.64</v>
      </c>
      <c r="H43" s="177">
        <f t="shared" si="19"/>
        <v>-0.10549656935657439</v>
      </c>
      <c r="I43" s="39"/>
      <c r="J43" s="39">
        <f t="shared" si="16"/>
        <v>-615.63999999999976</v>
      </c>
      <c r="K43" s="39"/>
      <c r="L43" s="39">
        <v>13.85</v>
      </c>
      <c r="Q43" s="2"/>
      <c r="W43" s="132"/>
    </row>
    <row r="44" spans="1:23" x14ac:dyDescent="0.25">
      <c r="B44" s="162">
        <v>43325</v>
      </c>
      <c r="C44" s="10">
        <v>600</v>
      </c>
      <c r="D44" s="39">
        <v>13.926</v>
      </c>
      <c r="E44" s="39">
        <v>12.45</v>
      </c>
      <c r="F44" s="39">
        <f t="shared" si="17"/>
        <v>-885.60000000000048</v>
      </c>
      <c r="G44" s="39">
        <f t="shared" si="18"/>
        <v>8355.6</v>
      </c>
      <c r="H44" s="177">
        <f t="shared" si="19"/>
        <v>-0.10598879793192595</v>
      </c>
      <c r="I44" s="39"/>
      <c r="J44" s="39">
        <f t="shared" si="16"/>
        <v>-885.60000000000048</v>
      </c>
      <c r="K44" s="39"/>
      <c r="L44" s="39">
        <v>13.11</v>
      </c>
      <c r="Q44" s="2"/>
      <c r="W44" s="132"/>
    </row>
    <row r="45" spans="1:23" x14ac:dyDescent="0.25">
      <c r="B45" s="162">
        <v>43328</v>
      </c>
      <c r="C45" s="10">
        <v>600</v>
      </c>
      <c r="D45" s="39">
        <v>13.926</v>
      </c>
      <c r="E45" s="39">
        <v>12.3</v>
      </c>
      <c r="F45" s="39">
        <f t="shared" si="17"/>
        <v>-975.59999999999968</v>
      </c>
      <c r="G45" s="39">
        <f t="shared" si="18"/>
        <v>8355.6</v>
      </c>
      <c r="H45" s="177">
        <f t="shared" si="19"/>
        <v>-0.11676001723395084</v>
      </c>
      <c r="I45" s="39"/>
      <c r="J45" s="39">
        <f t="shared" si="16"/>
        <v>-975.59999999999968</v>
      </c>
      <c r="K45" s="39"/>
      <c r="L45" s="39">
        <v>12.95</v>
      </c>
      <c r="Q45" s="2"/>
      <c r="W45" s="132"/>
    </row>
    <row r="46" spans="1:23" x14ac:dyDescent="0.25">
      <c r="A46">
        <v>100</v>
      </c>
      <c r="B46" s="162">
        <v>43339</v>
      </c>
      <c r="C46" s="7">
        <v>400</v>
      </c>
      <c r="D46" s="43">
        <v>14.5291</v>
      </c>
      <c r="E46" s="39">
        <v>12.77</v>
      </c>
      <c r="F46" s="39">
        <f t="shared" si="17"/>
        <v>-703.6400000000001</v>
      </c>
      <c r="G46" s="39">
        <f t="shared" si="18"/>
        <v>5811.6399999999994</v>
      </c>
      <c r="H46" s="177">
        <f t="shared" si="19"/>
        <v>-0.12107425786869112</v>
      </c>
      <c r="I46" s="39"/>
      <c r="J46" s="39">
        <f t="shared" si="16"/>
        <v>-703.6400000000001</v>
      </c>
      <c r="K46" s="39"/>
      <c r="L46" s="39">
        <v>13.39</v>
      </c>
      <c r="Q46" s="2"/>
      <c r="W46" s="132"/>
    </row>
    <row r="47" spans="1:23" x14ac:dyDescent="0.25">
      <c r="B47" s="162">
        <v>43341</v>
      </c>
      <c r="C47" s="10">
        <v>400</v>
      </c>
      <c r="D47" s="39">
        <v>14.53</v>
      </c>
      <c r="E47" s="39">
        <v>12.97</v>
      </c>
      <c r="F47" s="39">
        <f t="shared" si="17"/>
        <v>-623.99999999999955</v>
      </c>
      <c r="G47" s="39">
        <f t="shared" si="18"/>
        <v>5812</v>
      </c>
      <c r="H47" s="177">
        <f t="shared" si="19"/>
        <v>-0.10736407432897445</v>
      </c>
      <c r="I47" s="39"/>
      <c r="J47" s="39">
        <f t="shared" si="16"/>
        <v>-623.99999999999955</v>
      </c>
      <c r="K47" s="39"/>
      <c r="L47" s="39">
        <v>13.65</v>
      </c>
      <c r="Q47" s="2"/>
      <c r="W47" s="132"/>
    </row>
    <row r="48" spans="1:23" x14ac:dyDescent="0.25">
      <c r="B48" s="162">
        <v>43363</v>
      </c>
      <c r="C48" s="10">
        <v>400</v>
      </c>
      <c r="D48" s="39">
        <v>14.53</v>
      </c>
      <c r="E48" s="39">
        <v>12.46</v>
      </c>
      <c r="F48" s="39">
        <f t="shared" ref="F48:F60" si="20">C48*(E48-D48)</f>
        <v>-827.99999999999943</v>
      </c>
      <c r="G48" s="39">
        <f t="shared" ref="G48:G60" si="21">D48*C48</f>
        <v>5812</v>
      </c>
      <c r="H48" s="177">
        <f t="shared" ref="H48:H60" si="22">(E48-D48)/D48</f>
        <v>-0.14246386785960072</v>
      </c>
      <c r="I48" s="39"/>
      <c r="J48" s="39">
        <f t="shared" si="16"/>
        <v>-827.99999999999943</v>
      </c>
      <c r="K48" s="39"/>
      <c r="L48" s="39">
        <v>13.12</v>
      </c>
      <c r="Q48" s="2"/>
    </row>
    <row r="49" spans="1:17" x14ac:dyDescent="0.25">
      <c r="B49" s="162">
        <v>43364</v>
      </c>
      <c r="C49" s="10">
        <v>400</v>
      </c>
      <c r="D49" s="39">
        <v>14.53</v>
      </c>
      <c r="E49" s="39">
        <v>12.17</v>
      </c>
      <c r="F49" s="39">
        <f t="shared" si="20"/>
        <v>-943.99999999999977</v>
      </c>
      <c r="G49" s="39">
        <f t="shared" si="21"/>
        <v>5812</v>
      </c>
      <c r="H49" s="177">
        <f t="shared" si="22"/>
        <v>-0.16242257398485888</v>
      </c>
      <c r="I49" s="39"/>
      <c r="J49" s="39">
        <f t="shared" si="16"/>
        <v>-943.99999999999977</v>
      </c>
      <c r="K49" s="39"/>
      <c r="L49" s="39"/>
      <c r="Q49" s="2"/>
    </row>
    <row r="50" spans="1:17" x14ac:dyDescent="0.25">
      <c r="A50">
        <v>400</v>
      </c>
      <c r="B50" s="162">
        <v>43367</v>
      </c>
      <c r="C50" s="10">
        <v>600</v>
      </c>
      <c r="D50" s="39">
        <v>13.6028</v>
      </c>
      <c r="E50" s="39">
        <v>11.74</v>
      </c>
      <c r="F50" s="39">
        <f t="shared" si="20"/>
        <v>-1117.68</v>
      </c>
      <c r="G50" s="39">
        <f t="shared" si="21"/>
        <v>8161.68</v>
      </c>
      <c r="H50" s="177">
        <f t="shared" si="22"/>
        <v>-0.13694239421295615</v>
      </c>
      <c r="I50" s="39"/>
      <c r="J50" s="39">
        <f t="shared" si="16"/>
        <v>-1117.68</v>
      </c>
      <c r="K50" s="39"/>
      <c r="L50" s="39">
        <v>12.36</v>
      </c>
      <c r="Q50" s="2"/>
    </row>
    <row r="51" spans="1:17" x14ac:dyDescent="0.25">
      <c r="A51">
        <v>200</v>
      </c>
      <c r="B51" s="162">
        <v>43374</v>
      </c>
      <c r="C51" s="7">
        <v>400</v>
      </c>
      <c r="D51" s="43">
        <v>13.904199999999999</v>
      </c>
      <c r="E51" s="39">
        <v>12.09</v>
      </c>
      <c r="F51" s="39">
        <f t="shared" si="20"/>
        <v>-725.67999999999984</v>
      </c>
      <c r="G51" s="39">
        <f t="shared" si="21"/>
        <v>5561.6799999999994</v>
      </c>
      <c r="H51" s="177">
        <f t="shared" si="22"/>
        <v>-0.13047856043497646</v>
      </c>
      <c r="I51" s="39"/>
      <c r="J51" s="39">
        <f t="shared" si="16"/>
        <v>-725.67999999999984</v>
      </c>
      <c r="K51" s="39"/>
      <c r="L51" s="39">
        <v>12.73</v>
      </c>
      <c r="Q51" s="2"/>
    </row>
    <row r="52" spans="1:17" x14ac:dyDescent="0.25">
      <c r="A52">
        <v>100</v>
      </c>
      <c r="B52" s="162">
        <v>43381</v>
      </c>
      <c r="C52" s="10">
        <v>300</v>
      </c>
      <c r="D52" s="39">
        <v>13.9323</v>
      </c>
      <c r="E52" s="39">
        <v>13.61</v>
      </c>
      <c r="F52" s="39">
        <f t="shared" si="20"/>
        <v>-96.690000000000083</v>
      </c>
      <c r="G52" s="39">
        <f t="shared" si="21"/>
        <v>4179.6899999999996</v>
      </c>
      <c r="H52" s="177">
        <f t="shared" si="22"/>
        <v>-2.313329457447803E-2</v>
      </c>
      <c r="I52" s="39"/>
      <c r="J52" s="39">
        <f t="shared" si="16"/>
        <v>-96.690000000000083</v>
      </c>
      <c r="K52" s="39"/>
      <c r="L52" s="39">
        <v>14.33</v>
      </c>
      <c r="Q52" s="2"/>
    </row>
    <row r="53" spans="1:17" x14ac:dyDescent="0.25">
      <c r="A53">
        <v>0</v>
      </c>
      <c r="B53" s="162">
        <v>43382</v>
      </c>
      <c r="C53" s="10">
        <v>200</v>
      </c>
      <c r="D53" s="39">
        <v>14.0486</v>
      </c>
      <c r="E53" s="39">
        <v>13.55</v>
      </c>
      <c r="F53" s="39">
        <f t="shared" si="20"/>
        <v>-99.719999999999942</v>
      </c>
      <c r="G53" s="39">
        <f t="shared" si="21"/>
        <v>2809.7200000000003</v>
      </c>
      <c r="H53" s="177">
        <f t="shared" si="22"/>
        <v>-3.5491080961803999E-2</v>
      </c>
      <c r="I53" s="39"/>
      <c r="J53" s="39">
        <f t="shared" si="16"/>
        <v>-99.719999999999942</v>
      </c>
      <c r="K53" s="39"/>
      <c r="L53" s="39">
        <v>14.26</v>
      </c>
      <c r="Q53" s="2"/>
    </row>
    <row r="54" spans="1:17" x14ac:dyDescent="0.25">
      <c r="A54" s="4">
        <v>200</v>
      </c>
      <c r="B54" s="162">
        <v>43398</v>
      </c>
      <c r="C54" s="10">
        <v>200</v>
      </c>
      <c r="D54" s="39">
        <v>13.8086</v>
      </c>
      <c r="E54" s="39">
        <v>11.8</v>
      </c>
      <c r="F54" s="39">
        <f t="shared" si="20"/>
        <v>-401.71999999999991</v>
      </c>
      <c r="G54" s="39">
        <f t="shared" si="21"/>
        <v>2761.7200000000003</v>
      </c>
      <c r="H54" s="177">
        <f t="shared" si="22"/>
        <v>-0.14546007560505769</v>
      </c>
      <c r="I54" s="39"/>
      <c r="J54" s="39">
        <f t="shared" si="16"/>
        <v>-401.71999999999991</v>
      </c>
      <c r="K54" s="39"/>
      <c r="L54" s="39">
        <v>12.81</v>
      </c>
    </row>
    <row r="55" spans="1:17" x14ac:dyDescent="0.25">
      <c r="A55" s="4">
        <v>200</v>
      </c>
      <c r="B55" s="162">
        <v>43402</v>
      </c>
      <c r="C55" s="10">
        <v>200</v>
      </c>
      <c r="D55" s="39">
        <v>13.81</v>
      </c>
      <c r="E55" s="39">
        <v>11.16</v>
      </c>
      <c r="F55" s="39">
        <f t="shared" si="20"/>
        <v>-530.00000000000011</v>
      </c>
      <c r="G55" s="39">
        <f t="shared" si="21"/>
        <v>2762</v>
      </c>
      <c r="H55" s="177">
        <f t="shared" si="22"/>
        <v>-0.19188993482983346</v>
      </c>
      <c r="I55" s="39"/>
      <c r="J55" s="39">
        <f t="shared" si="16"/>
        <v>-530.00000000000011</v>
      </c>
      <c r="K55" s="39"/>
      <c r="L55" s="39">
        <v>11.75</v>
      </c>
    </row>
    <row r="56" spans="1:17" x14ac:dyDescent="0.25">
      <c r="A56" s="4">
        <v>200</v>
      </c>
      <c r="B56" s="162">
        <v>43403</v>
      </c>
      <c r="C56" s="7">
        <v>400</v>
      </c>
      <c r="D56" s="43">
        <v>12.004300000000001</v>
      </c>
      <c r="E56" s="39">
        <v>10.199999999999999</v>
      </c>
      <c r="F56" s="39">
        <f t="shared" si="20"/>
        <v>-721.72000000000048</v>
      </c>
      <c r="G56" s="39">
        <f t="shared" si="21"/>
        <v>4801.72</v>
      </c>
      <c r="H56" s="177">
        <f t="shared" si="22"/>
        <v>-0.15030447423006765</v>
      </c>
      <c r="I56" s="39"/>
      <c r="J56" s="39">
        <f t="shared" si="16"/>
        <v>-721.72000000000048</v>
      </c>
      <c r="K56" s="39"/>
      <c r="L56" s="39">
        <v>10.74</v>
      </c>
    </row>
    <row r="57" spans="1:17" x14ac:dyDescent="0.25">
      <c r="A57" s="4">
        <v>200</v>
      </c>
      <c r="B57" s="162">
        <v>43407</v>
      </c>
      <c r="C57" s="10">
        <v>400</v>
      </c>
      <c r="D57" s="39">
        <v>12</v>
      </c>
      <c r="E57" s="39">
        <v>9.2899999999999991</v>
      </c>
      <c r="F57" s="39">
        <f t="shared" si="20"/>
        <v>-1084.0000000000005</v>
      </c>
      <c r="G57" s="39">
        <f t="shared" si="21"/>
        <v>4800</v>
      </c>
      <c r="H57" s="177">
        <f t="shared" si="22"/>
        <v>-0.22583333333333341</v>
      </c>
      <c r="I57" s="39"/>
      <c r="J57" s="39">
        <f t="shared" si="16"/>
        <v>-1084.0000000000005</v>
      </c>
      <c r="K57" s="39"/>
      <c r="L57" s="39">
        <v>9.7799999999999994</v>
      </c>
    </row>
    <row r="58" spans="1:17" x14ac:dyDescent="0.25">
      <c r="A58" s="4"/>
      <c r="B58" s="162">
        <v>43416</v>
      </c>
      <c r="C58" s="10">
        <v>400</v>
      </c>
      <c r="D58" s="39">
        <v>12</v>
      </c>
      <c r="E58" s="39">
        <v>7.99</v>
      </c>
      <c r="F58" s="39">
        <f t="shared" si="20"/>
        <v>-1604</v>
      </c>
      <c r="G58" s="39">
        <f t="shared" si="21"/>
        <v>4800</v>
      </c>
      <c r="H58" s="177">
        <f t="shared" si="22"/>
        <v>-0.33416666666666667</v>
      </c>
      <c r="I58" s="39"/>
      <c r="J58" s="39">
        <f t="shared" si="16"/>
        <v>-1604</v>
      </c>
      <c r="K58" s="39"/>
      <c r="L58" s="39"/>
    </row>
    <row r="59" spans="1:17" x14ac:dyDescent="0.25">
      <c r="A59" s="4">
        <v>200</v>
      </c>
      <c r="B59" s="162">
        <v>43420</v>
      </c>
      <c r="C59" s="354">
        <v>800</v>
      </c>
      <c r="D59" s="355">
        <v>9.8772000000000002</v>
      </c>
      <c r="E59" s="39">
        <v>8.02</v>
      </c>
      <c r="F59" s="39">
        <f t="shared" si="20"/>
        <v>-1485.7600000000004</v>
      </c>
      <c r="G59" s="39">
        <f t="shared" si="21"/>
        <v>7901.76</v>
      </c>
      <c r="H59" s="177">
        <f t="shared" si="22"/>
        <v>-0.1880289960717613</v>
      </c>
      <c r="I59" s="39"/>
      <c r="J59" s="39">
        <f t="shared" si="16"/>
        <v>-1485.7600000000004</v>
      </c>
      <c r="K59" s="39"/>
      <c r="L59" s="39">
        <v>8.44</v>
      </c>
    </row>
    <row r="60" spans="1:17" x14ac:dyDescent="0.25">
      <c r="A60" s="4">
        <v>400</v>
      </c>
      <c r="B60" s="162">
        <v>43467</v>
      </c>
      <c r="C60" s="7">
        <v>400</v>
      </c>
      <c r="D60" s="43">
        <v>11.6144</v>
      </c>
      <c r="E60" s="39">
        <v>8.0500000000000007</v>
      </c>
      <c r="F60" s="39">
        <f t="shared" si="20"/>
        <v>-1425.7599999999998</v>
      </c>
      <c r="G60" s="39">
        <f t="shared" si="21"/>
        <v>4645.76</v>
      </c>
      <c r="H60" s="177">
        <f t="shared" si="22"/>
        <v>-0.30689488910318219</v>
      </c>
      <c r="I60" s="39">
        <v>11</v>
      </c>
      <c r="J60" s="39">
        <f t="shared" si="16"/>
        <v>-1425.7599999999998</v>
      </c>
      <c r="K60" s="39"/>
      <c r="L60" s="39">
        <v>8.4700000000000006</v>
      </c>
    </row>
    <row r="61" spans="1:17" x14ac:dyDescent="0.25">
      <c r="A61" s="4"/>
      <c r="B61" s="162">
        <v>43472</v>
      </c>
      <c r="C61" s="10">
        <v>0</v>
      </c>
      <c r="D61" s="39">
        <v>11.61</v>
      </c>
      <c r="E61" s="39">
        <v>8.74</v>
      </c>
      <c r="F61" s="39"/>
      <c r="G61" s="39"/>
      <c r="H61" s="177"/>
      <c r="I61" s="39"/>
      <c r="J61" s="39">
        <f t="shared" si="16"/>
        <v>0</v>
      </c>
      <c r="K61" s="39"/>
      <c r="L61" s="39">
        <v>9.1999999999999993</v>
      </c>
    </row>
    <row r="62" spans="1:17" x14ac:dyDescent="0.25">
      <c r="A62" s="4"/>
      <c r="B62" s="162">
        <v>43490</v>
      </c>
      <c r="C62" s="10">
        <v>0</v>
      </c>
      <c r="D62" s="39">
        <v>11.61</v>
      </c>
      <c r="E62" s="39">
        <v>9.16</v>
      </c>
      <c r="F62" s="39"/>
      <c r="G62" s="39"/>
      <c r="H62" s="177"/>
      <c r="I62" s="39"/>
      <c r="J62" s="39">
        <f t="shared" si="16"/>
        <v>0</v>
      </c>
      <c r="K62" s="39"/>
      <c r="L62" s="39"/>
    </row>
    <row r="63" spans="1:17" x14ac:dyDescent="0.25">
      <c r="A63" s="4"/>
      <c r="B63" s="162">
        <v>43702</v>
      </c>
      <c r="C63" s="10">
        <v>500</v>
      </c>
      <c r="D63" s="39">
        <v>10.068</v>
      </c>
      <c r="E63" s="39">
        <v>7.97</v>
      </c>
      <c r="F63" s="39">
        <f>C63*(E63-D63)</f>
        <v>-1049</v>
      </c>
      <c r="G63" s="39">
        <f t="shared" ref="G63" si="23">D63*C63</f>
        <v>5034</v>
      </c>
      <c r="H63" s="177">
        <f t="shared" ref="H63" si="24">(E63-D63)/D63</f>
        <v>-0.2083829956297179</v>
      </c>
      <c r="I63" s="39"/>
      <c r="J63" s="39">
        <f t="shared" si="16"/>
        <v>-1049</v>
      </c>
      <c r="K63" s="39"/>
      <c r="L63" s="39"/>
    </row>
    <row r="64" spans="1:17" x14ac:dyDescent="0.25">
      <c r="A64" s="4"/>
      <c r="B64" s="162">
        <v>43727</v>
      </c>
      <c r="C64" s="10">
        <v>500</v>
      </c>
      <c r="D64" s="39">
        <v>10.07</v>
      </c>
      <c r="E64" s="39">
        <v>9.42</v>
      </c>
      <c r="F64" s="39">
        <f>C64*(E64-D64)</f>
        <v>-325.00000000000017</v>
      </c>
      <c r="G64" s="39">
        <f t="shared" ref="G64" si="25">D64*C64</f>
        <v>5035</v>
      </c>
      <c r="H64" s="177">
        <f t="shared" ref="H64" si="26">(E64-D64)/D64</f>
        <v>-6.4548162859980177E-2</v>
      </c>
      <c r="I64" s="39"/>
      <c r="J64" s="39">
        <f t="shared" si="16"/>
        <v>-325.00000000000017</v>
      </c>
      <c r="K64" s="39"/>
      <c r="L64" s="39"/>
    </row>
    <row r="65" spans="1:13" x14ac:dyDescent="0.25">
      <c r="A65" s="4"/>
      <c r="B65" s="162">
        <v>43731</v>
      </c>
      <c r="C65" s="10">
        <v>0</v>
      </c>
      <c r="D65" s="39">
        <v>10.07</v>
      </c>
      <c r="E65" s="39">
        <v>9.35</v>
      </c>
      <c r="F65" s="39">
        <f>C65*(E65-D65)</f>
        <v>0</v>
      </c>
      <c r="G65" s="39">
        <f t="shared" ref="G65" si="27">D65*C65</f>
        <v>0</v>
      </c>
      <c r="H65" s="177">
        <f t="shared" ref="H65" si="28">(E65-D65)/D65</f>
        <v>-7.149950347567037E-2</v>
      </c>
      <c r="I65" s="39"/>
      <c r="J65" s="39">
        <v>-358.91</v>
      </c>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57" priority="33">
      <formula>F7&gt;0</formula>
    </cfRule>
    <cfRule type="expression" dxfId="2356" priority="34">
      <formula>F7&lt;0</formula>
    </cfRule>
  </conditionalFormatting>
  <conditionalFormatting sqref="Q8">
    <cfRule type="expression" dxfId="2355" priority="31">
      <formula>Q8&gt;0</formula>
    </cfRule>
    <cfRule type="expression" dxfId="2354" priority="32">
      <formula>Q8&lt;0</formula>
    </cfRule>
  </conditionalFormatting>
  <conditionalFormatting sqref="F25:F30">
    <cfRule type="expression" dxfId="2353" priority="29">
      <formula>F25&gt;0</formula>
    </cfRule>
    <cfRule type="expression" dxfId="2352" priority="30">
      <formula>F25&lt;0</formula>
    </cfRule>
  </conditionalFormatting>
  <conditionalFormatting sqref="H25:H30">
    <cfRule type="expression" dxfId="2351" priority="27">
      <formula>H25&gt;0</formula>
    </cfRule>
    <cfRule type="expression" dxfId="2350" priority="28">
      <formula>H25&lt;0</formula>
    </cfRule>
  </conditionalFormatting>
  <conditionalFormatting sqref="F93:F114">
    <cfRule type="expression" dxfId="2349" priority="25">
      <formula>F93&gt;0</formula>
    </cfRule>
    <cfRule type="expression" dxfId="2348" priority="26">
      <formula>F93&lt;0</formula>
    </cfRule>
  </conditionalFormatting>
  <conditionalFormatting sqref="H93:H114">
    <cfRule type="expression" dxfId="2347" priority="23">
      <formula>H93&gt;0</formula>
    </cfRule>
    <cfRule type="expression" dxfId="2346" priority="24">
      <formula>H93&lt;0</formula>
    </cfRule>
  </conditionalFormatting>
  <conditionalFormatting sqref="Q10">
    <cfRule type="expression" dxfId="2345" priority="21">
      <formula>Q10&gt;0</formula>
    </cfRule>
    <cfRule type="expression" dxfId="2344" priority="22">
      <formula>Q10&lt;0</formula>
    </cfRule>
  </conditionalFormatting>
  <conditionalFormatting sqref="J25:J65">
    <cfRule type="expression" dxfId="2343" priority="19">
      <formula>J25&gt;0</formula>
    </cfRule>
    <cfRule type="expression" dxfId="2342" priority="20">
      <formula>J25&lt;0</formula>
    </cfRule>
  </conditionalFormatting>
  <conditionalFormatting sqref="K25:K38">
    <cfRule type="expression" dxfId="2341" priority="17">
      <formula>K25&gt;0</formula>
    </cfRule>
    <cfRule type="expression" dxfId="2340" priority="18">
      <formula>K25&lt;0</formula>
    </cfRule>
  </conditionalFormatting>
  <conditionalFormatting sqref="L25:L38">
    <cfRule type="expression" dxfId="2339" priority="15">
      <formula>L25&gt;0</formula>
    </cfRule>
    <cfRule type="expression" dxfId="2338"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37" priority="13">
      <formula>F31&gt;0</formula>
    </cfRule>
    <cfRule type="expression" dxfId="2336" priority="14">
      <formula>F31&lt;0</formula>
    </cfRule>
  </conditionalFormatting>
  <conditionalFormatting sqref="H31:H33">
    <cfRule type="expression" dxfId="2335" priority="11">
      <formula>H31&gt;0</formula>
    </cfRule>
    <cfRule type="expression" dxfId="2334" priority="12">
      <formula>H31&lt;0</formula>
    </cfRule>
  </conditionalFormatting>
  <conditionalFormatting sqref="H66 F66">
    <cfRule type="expression" dxfId="2333" priority="5">
      <formula>F66&gt;0</formula>
    </cfRule>
    <cfRule type="expression" dxfId="2332" priority="6">
      <formula>F66&lt;0</formula>
    </cfRule>
  </conditionalFormatting>
  <conditionalFormatting sqref="F63:F65 H63:H65">
    <cfRule type="expression" dxfId="2331" priority="1">
      <formula>F63&gt;0</formula>
    </cfRule>
    <cfRule type="expression" dxfId="2330"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61.06</v>
      </c>
      <c r="R4" s="420">
        <v>5.4199999999999998E-2</v>
      </c>
      <c r="W4" s="132"/>
    </row>
    <row r="5" spans="1:23" x14ac:dyDescent="0.25">
      <c r="B5" s="70"/>
      <c r="C5" s="4"/>
      <c r="D5" s="3"/>
      <c r="E5" s="3"/>
      <c r="F5" s="3"/>
      <c r="G5" s="70"/>
      <c r="H5" s="159"/>
      <c r="I5" s="3"/>
      <c r="J5" s="3"/>
      <c r="K5" s="3"/>
      <c r="L5" s="4"/>
      <c r="M5" s="4"/>
      <c r="O5" s="11" t="s">
        <v>67</v>
      </c>
      <c r="Q5" s="3">
        <f>Q4*Q2</f>
        <v>6106</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1950.4999999999927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909.77999999999884</v>
      </c>
      <c r="T8" s="1"/>
      <c r="U8" t="s">
        <v>791</v>
      </c>
      <c r="W8" s="132"/>
    </row>
    <row r="9" spans="1:23" x14ac:dyDescent="0.25">
      <c r="G9" s="4"/>
      <c r="H9" s="159"/>
      <c r="I9" s="3"/>
      <c r="J9" s="3"/>
      <c r="K9" s="3"/>
      <c r="L9" s="4"/>
      <c r="M9" s="4"/>
      <c r="O9" s="11" t="s">
        <v>204</v>
      </c>
      <c r="Q9" s="132">
        <f>IF(Q2=0, 0, Q8/Q6)</f>
        <v>0.17508496560961595</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17.853801169590643</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67.166000000000011</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66.555400000000006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65.944800000000001</v>
      </c>
      <c r="Q19" s="2"/>
      <c r="T19" s="1">
        <v>43228</v>
      </c>
      <c r="U19" t="s">
        <v>82</v>
      </c>
      <c r="W19" s="132"/>
    </row>
    <row r="20" spans="1:23" x14ac:dyDescent="0.25">
      <c r="O20" s="79">
        <v>1.07</v>
      </c>
      <c r="P20" s="79">
        <f t="shared" si="0"/>
        <v>65.33420000000001</v>
      </c>
      <c r="Q20" s="2"/>
      <c r="W20" s="132"/>
    </row>
    <row r="21" spans="1:23" x14ac:dyDescent="0.25">
      <c r="O21" s="79">
        <v>1.06</v>
      </c>
      <c r="P21" s="79">
        <f t="shared" si="0"/>
        <v>64.723600000000005</v>
      </c>
      <c r="Q21" s="2"/>
      <c r="T21" s="1">
        <v>43283</v>
      </c>
      <c r="U21" t="s">
        <v>1118</v>
      </c>
      <c r="W21" s="132"/>
    </row>
    <row r="22" spans="1:23" x14ac:dyDescent="0.25">
      <c r="O22" s="79">
        <v>1.05</v>
      </c>
      <c r="P22" s="79">
        <f t="shared" si="0"/>
        <v>64.113</v>
      </c>
      <c r="Q22" s="2"/>
      <c r="W22" s="132"/>
    </row>
    <row r="23" spans="1:23" x14ac:dyDescent="0.25">
      <c r="O23" s="79">
        <v>1.04</v>
      </c>
      <c r="P23" s="79">
        <f t="shared" si="0"/>
        <v>63.502400000000002</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62.891800000000003</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62.281200000000005</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61.6706</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61.06</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60.449400000000004</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59.838799999999999</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59.228200000000001</v>
      </c>
      <c r="W30" s="132"/>
    </row>
    <row r="31" spans="1:23" x14ac:dyDescent="0.25">
      <c r="A31" s="4"/>
      <c r="B31" s="162"/>
      <c r="C31" s="10"/>
      <c r="D31" s="39"/>
      <c r="E31" s="39"/>
      <c r="F31" s="39"/>
      <c r="G31" s="39"/>
      <c r="H31" s="177"/>
      <c r="I31" s="39"/>
      <c r="J31" s="39"/>
      <c r="K31" s="39"/>
      <c r="L31" s="39"/>
      <c r="M31" s="39"/>
      <c r="O31" s="79">
        <v>0.96</v>
      </c>
      <c r="P31" s="79">
        <f t="shared" si="0"/>
        <v>58.617600000000003</v>
      </c>
      <c r="W31" s="132"/>
    </row>
    <row r="32" spans="1:23" x14ac:dyDescent="0.25">
      <c r="A32" s="4"/>
      <c r="B32" s="162"/>
      <c r="C32" s="10"/>
      <c r="D32" s="39"/>
      <c r="E32" s="39"/>
      <c r="F32" s="39"/>
      <c r="G32" s="39"/>
      <c r="H32" s="177"/>
      <c r="I32" s="39"/>
      <c r="J32" s="39"/>
      <c r="K32" s="39"/>
      <c r="L32" s="39"/>
      <c r="M32" s="39"/>
      <c r="O32" s="79">
        <v>0.95</v>
      </c>
      <c r="P32" s="79">
        <f t="shared" si="0"/>
        <v>58.006999999999998</v>
      </c>
      <c r="W32" s="132"/>
    </row>
    <row r="33" spans="1:23" x14ac:dyDescent="0.25">
      <c r="A33" s="4"/>
      <c r="B33" s="162"/>
      <c r="C33" s="10"/>
      <c r="D33" s="39"/>
      <c r="E33" s="39"/>
      <c r="F33" s="39"/>
      <c r="G33" s="39"/>
      <c r="H33" s="177"/>
      <c r="I33" s="39"/>
      <c r="J33" s="39"/>
      <c r="K33" s="39"/>
      <c r="L33" s="39"/>
      <c r="M33" s="39"/>
      <c r="O33" s="79">
        <v>0.94</v>
      </c>
      <c r="P33" s="79">
        <f t="shared" si="0"/>
        <v>57.3964</v>
      </c>
      <c r="W33" s="132"/>
    </row>
    <row r="34" spans="1:23" x14ac:dyDescent="0.25">
      <c r="A34" s="4"/>
      <c r="B34" s="162"/>
      <c r="C34" s="10"/>
      <c r="D34" s="39"/>
      <c r="E34" s="39"/>
      <c r="F34" s="39"/>
      <c r="G34" s="39"/>
      <c r="H34" s="177"/>
      <c r="I34" s="39"/>
      <c r="J34" s="39"/>
      <c r="K34" s="39"/>
      <c r="L34" s="39"/>
      <c r="M34" s="39"/>
      <c r="O34" s="79">
        <v>0.93</v>
      </c>
      <c r="P34" s="79">
        <f t="shared" si="0"/>
        <v>56.785800000000002</v>
      </c>
      <c r="W34" s="132"/>
    </row>
    <row r="35" spans="1:23" x14ac:dyDescent="0.25">
      <c r="A35" s="4"/>
      <c r="B35" s="162"/>
      <c r="C35" s="10"/>
      <c r="D35" s="39"/>
      <c r="E35" s="39"/>
      <c r="F35" s="39"/>
      <c r="G35" s="39"/>
      <c r="H35" s="177"/>
      <c r="I35" s="39"/>
      <c r="J35" s="39"/>
      <c r="K35" s="39"/>
      <c r="L35" s="39"/>
      <c r="M35" s="39"/>
      <c r="O35" s="79">
        <v>0.92</v>
      </c>
      <c r="P35" s="79">
        <f t="shared" si="0"/>
        <v>56.175200000000004</v>
      </c>
      <c r="W35" s="132"/>
    </row>
    <row r="36" spans="1:23" x14ac:dyDescent="0.25">
      <c r="A36" s="4"/>
      <c r="B36" s="162"/>
      <c r="C36" s="10"/>
      <c r="D36" s="39"/>
      <c r="E36" s="39"/>
      <c r="F36" s="39"/>
      <c r="G36" s="39"/>
      <c r="H36" s="177"/>
      <c r="I36" s="39"/>
      <c r="J36" s="39"/>
      <c r="K36" s="39"/>
      <c r="L36" s="39"/>
      <c r="M36" s="39"/>
      <c r="O36" s="79">
        <v>0.91</v>
      </c>
      <c r="P36" s="79">
        <f t="shared" si="0"/>
        <v>55.564600000000006</v>
      </c>
      <c r="W36" s="132"/>
    </row>
    <row r="37" spans="1:23" x14ac:dyDescent="0.25">
      <c r="A37" s="4"/>
      <c r="B37" s="162"/>
      <c r="C37" s="10"/>
      <c r="D37" s="39"/>
      <c r="E37" s="39"/>
      <c r="F37" s="39"/>
      <c r="G37" s="39"/>
      <c r="H37" s="177"/>
      <c r="I37" s="39"/>
      <c r="J37" s="39"/>
      <c r="K37" s="39"/>
      <c r="L37" s="39"/>
      <c r="M37" s="39"/>
      <c r="O37" s="79">
        <v>0.9</v>
      </c>
      <c r="P37" s="79">
        <f t="shared" si="0"/>
        <v>54.954000000000001</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29" priority="71">
      <formula>Q7&gt;0</formula>
    </cfRule>
    <cfRule type="expression" dxfId="2328" priority="72">
      <formula>Q7&lt;0</formula>
    </cfRule>
  </conditionalFormatting>
  <conditionalFormatting sqref="Q8">
    <cfRule type="expression" dxfId="2327" priority="69">
      <formula>Q8&gt;0</formula>
    </cfRule>
    <cfRule type="expression" dxfId="2326" priority="70">
      <formula>Q8&lt;0</formula>
    </cfRule>
  </conditionalFormatting>
  <conditionalFormatting sqref="F27 F29 F31:F38">
    <cfRule type="expression" dxfId="2325" priority="67">
      <formula>F27&gt;0</formula>
    </cfRule>
    <cfRule type="expression" dxfId="2324" priority="68">
      <formula>F27&lt;0</formula>
    </cfRule>
  </conditionalFormatting>
  <conditionalFormatting sqref="H29:H38">
    <cfRule type="expression" dxfId="2323" priority="65">
      <formula>H29&gt;0</formula>
    </cfRule>
    <cfRule type="expression" dxfId="2322" priority="66">
      <formula>H29&lt;0</formula>
    </cfRule>
  </conditionalFormatting>
  <conditionalFormatting sqref="H25:H27">
    <cfRule type="expression" dxfId="2321" priority="45">
      <formula>H25&gt;0</formula>
    </cfRule>
    <cfRule type="expression" dxfId="2320" priority="46">
      <formula>H25&lt;0</formula>
    </cfRule>
  </conditionalFormatting>
  <conditionalFormatting sqref="Q10">
    <cfRule type="expression" dxfId="2319" priority="59">
      <formula>Q10&gt;0</formula>
    </cfRule>
    <cfRule type="expression" dxfId="2318" priority="60">
      <formula>Q10&lt;0</formula>
    </cfRule>
  </conditionalFormatting>
  <conditionalFormatting sqref="F25:F26">
    <cfRule type="expression" dxfId="2317" priority="47">
      <formula>F25&gt;0</formula>
    </cfRule>
    <cfRule type="expression" dxfId="2316" priority="48">
      <formula>F25&lt;0</formula>
    </cfRule>
  </conditionalFormatting>
  <conditionalFormatting sqref="J65:K72">
    <cfRule type="expression" dxfId="2315" priority="41">
      <formula>J65&gt;0</formula>
    </cfRule>
    <cfRule type="expression" dxfId="2314" priority="42">
      <formula>J65&lt;0</formula>
    </cfRule>
  </conditionalFormatting>
  <conditionalFormatting sqref="F65:F83 F89">
    <cfRule type="expression" dxfId="2313" priority="39">
      <formula>F65&gt;0</formula>
    </cfRule>
    <cfRule type="expression" dxfId="2312" priority="40">
      <formula>F65&lt;0</formula>
    </cfRule>
  </conditionalFormatting>
  <conditionalFormatting sqref="H65:H83 H89">
    <cfRule type="expression" dxfId="2311" priority="37">
      <formula>H65&gt;0</formula>
    </cfRule>
    <cfRule type="expression" dxfId="2310" priority="38">
      <formula>H65&lt;0</formula>
    </cfRule>
  </conditionalFormatting>
  <conditionalFormatting sqref="J76:J78">
    <cfRule type="expression" dxfId="2309" priority="35">
      <formula>J76&gt;0</formula>
    </cfRule>
    <cfRule type="expression" dxfId="2308" priority="36">
      <formula>J76&lt;0</formula>
    </cfRule>
  </conditionalFormatting>
  <conditionalFormatting sqref="K76:K78">
    <cfRule type="expression" dxfId="2307" priority="33">
      <formula>K76&gt;0</formula>
    </cfRule>
    <cfRule type="expression" dxfId="2306" priority="34">
      <formula>K76&lt;0</formula>
    </cfRule>
  </conditionalFormatting>
  <conditionalFormatting sqref="L65:L78">
    <cfRule type="expression" dxfId="2305" priority="31">
      <formula>L65&gt;0</formula>
    </cfRule>
    <cfRule type="expression" dxfId="2304" priority="32">
      <formula>L65&lt;0</formula>
    </cfRule>
  </conditionalFormatting>
  <conditionalFormatting sqref="F84:F88">
    <cfRule type="expression" dxfId="2303" priority="29">
      <formula>F84&gt;0</formula>
    </cfRule>
    <cfRule type="expression" dxfId="2302" priority="30">
      <formula>F84&lt;0</formula>
    </cfRule>
  </conditionalFormatting>
  <conditionalFormatting sqref="H84:H88">
    <cfRule type="expression" dxfId="2301" priority="27">
      <formula>H84&gt;0</formula>
    </cfRule>
    <cfRule type="expression" dxfId="2300" priority="28">
      <formula>H84&lt;0</formula>
    </cfRule>
  </conditionalFormatting>
  <conditionalFormatting sqref="M65:M78">
    <cfRule type="expression" dxfId="2299" priority="25">
      <formula>M65&gt;0</formula>
    </cfRule>
    <cfRule type="expression" dxfId="2298" priority="26">
      <formula>M65&lt;0</formula>
    </cfRule>
  </conditionalFormatting>
  <conditionalFormatting sqref="M26:M31">
    <cfRule type="expression" dxfId="2297" priority="23">
      <formula>M26&gt;0</formula>
    </cfRule>
    <cfRule type="expression" dxfId="2296" priority="24">
      <formula>M26&lt;0</formula>
    </cfRule>
  </conditionalFormatting>
  <conditionalFormatting sqref="F93:F105">
    <cfRule type="expression" dxfId="2295" priority="21">
      <formula>F93&gt;0</formula>
    </cfRule>
    <cfRule type="expression" dxfId="2294" priority="22">
      <formula>F93&lt;0</formula>
    </cfRule>
  </conditionalFormatting>
  <conditionalFormatting sqref="H93:H105">
    <cfRule type="expression" dxfId="2293" priority="19">
      <formula>H93&gt;0</formula>
    </cfRule>
    <cfRule type="expression" dxfId="2292" priority="20">
      <formula>H93&lt;0</formula>
    </cfRule>
  </conditionalFormatting>
  <conditionalFormatting sqref="H92">
    <cfRule type="expression" dxfId="2291" priority="15">
      <formula>H92&gt;0</formula>
    </cfRule>
    <cfRule type="expression" dxfId="2290" priority="16">
      <formula>H92&lt;0</formula>
    </cfRule>
  </conditionalFormatting>
  <conditionalFormatting sqref="F92">
    <cfRule type="expression" dxfId="2289" priority="17">
      <formula>F92&gt;0</formula>
    </cfRule>
    <cfRule type="expression" dxfId="2288" priority="18">
      <formula>F92&lt;0</formula>
    </cfRule>
  </conditionalFormatting>
  <conditionalFormatting sqref="M93:M98">
    <cfRule type="expression" dxfId="2287" priority="13">
      <formula>M93&gt;0</formula>
    </cfRule>
    <cfRule type="expression" dxfId="2286" priority="14">
      <formula>M93&lt;0</formula>
    </cfRule>
  </conditionalFormatting>
  <conditionalFormatting sqref="K25:K27">
    <cfRule type="expression" dxfId="2285" priority="11">
      <formula>K25&gt;0</formula>
    </cfRule>
    <cfRule type="expression" dxfId="2284" priority="12">
      <formula>K25&lt;0</formula>
    </cfRule>
  </conditionalFormatting>
  <conditionalFormatting sqref="K28">
    <cfRule type="expression" dxfId="2283" priority="9">
      <formula>K28&gt;0</formula>
    </cfRule>
    <cfRule type="expression" dxfId="2282" priority="10">
      <formula>K28&lt;0</formula>
    </cfRule>
  </conditionalFormatting>
  <conditionalFormatting sqref="H28">
    <cfRule type="expression" dxfId="2281" priority="5">
      <formula>H28&gt;0</formula>
    </cfRule>
    <cfRule type="expression" dxfId="2280" priority="6">
      <formula>H28&lt;0</formula>
    </cfRule>
  </conditionalFormatting>
  <conditionalFormatting sqref="F28">
    <cfRule type="expression" dxfId="2279" priority="7">
      <formula>F28&gt;0</formula>
    </cfRule>
    <cfRule type="expression" dxfId="2278" priority="8">
      <formula>F28&lt;0</formula>
    </cfRule>
  </conditionalFormatting>
  <conditionalFormatting sqref="K29:K30">
    <cfRule type="expression" dxfId="2277" priority="3">
      <formula>K29&gt;0</formula>
    </cfRule>
    <cfRule type="expression" dxfId="2276" priority="4">
      <formula>K29&lt;0</formula>
    </cfRule>
  </conditionalFormatting>
  <conditionalFormatting sqref="F30">
    <cfRule type="expression" dxfId="2275" priority="1">
      <formula>F30&gt;0</formula>
    </cfRule>
    <cfRule type="expression" dxfId="2274"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49.51</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9902</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1087.7400000000052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1087.7400000000052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0.12340684300213579</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2.6257321753181177E-2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54.461000000000006</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53.965900000000005</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53.470800000000004</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52.975700000000003</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52.480600000000003</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51.985500000000002</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51.490400000000001</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50.9953</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50.5002</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50.005099999999999</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49.51</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49.014899999999997</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48.519799999999996</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48.024699999999996</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47.529599999999995</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47.034499999999994</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46.539399999999993</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46.0443</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45.549199999999999</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45.054099999999998</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44.558999999999997</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273" priority="39">
      <formula>F7&gt;0</formula>
    </cfRule>
    <cfRule type="expression" dxfId="2272" priority="40">
      <formula>F7&lt;0</formula>
    </cfRule>
  </conditionalFormatting>
  <conditionalFormatting sqref="Q8">
    <cfRule type="expression" dxfId="2271" priority="37">
      <formula>Q8&gt;0</formula>
    </cfRule>
    <cfRule type="expression" dxfId="2270" priority="38">
      <formula>Q8&lt;0</formula>
    </cfRule>
  </conditionalFormatting>
  <conditionalFormatting sqref="Q10">
    <cfRule type="expression" dxfId="2269" priority="31">
      <formula>Q10&gt;0</formula>
    </cfRule>
    <cfRule type="expression" dxfId="2268" priority="32">
      <formula>Q10&lt;0</formula>
    </cfRule>
  </conditionalFormatting>
  <conditionalFormatting sqref="J27:J35">
    <cfRule type="expression" dxfId="2267" priority="29">
      <formula>J27&gt;0</formula>
    </cfRule>
    <cfRule type="expression" dxfId="2266" priority="30">
      <formula>J27&lt;0</formula>
    </cfRule>
  </conditionalFormatting>
  <conditionalFormatting sqref="K27:K38">
    <cfRule type="expression" dxfId="2265" priority="27">
      <formula>K27&gt;0</formula>
    </cfRule>
    <cfRule type="expression" dxfId="2264" priority="28">
      <formula>K27&lt;0</formula>
    </cfRule>
  </conditionalFormatting>
  <conditionalFormatting sqref="L27:L38">
    <cfRule type="expression" dxfId="2263" priority="25">
      <formula>L27&gt;0</formula>
    </cfRule>
    <cfRule type="expression" dxfId="2262" priority="26">
      <formula>L27&lt;0</formula>
    </cfRule>
  </conditionalFormatting>
  <conditionalFormatting sqref="F95:F116">
    <cfRule type="expression" dxfId="2261" priority="23">
      <formula>F95&gt;0</formula>
    </cfRule>
    <cfRule type="expression" dxfId="2260" priority="24">
      <formula>F95&lt;0</formula>
    </cfRule>
  </conditionalFormatting>
  <conditionalFormatting sqref="H95:H116">
    <cfRule type="expression" dxfId="2259" priority="21">
      <formula>H95&gt;0</formula>
    </cfRule>
    <cfRule type="expression" dxfId="2258" priority="22">
      <formula>H95&lt;0</formula>
    </cfRule>
  </conditionalFormatting>
  <conditionalFormatting sqref="J95:J108">
    <cfRule type="expression" dxfId="2257" priority="19">
      <formula>J95&gt;0</formula>
    </cfRule>
    <cfRule type="expression" dxfId="2256" priority="20">
      <formula>J95&lt;0</formula>
    </cfRule>
  </conditionalFormatting>
  <conditionalFormatting sqref="K95:K108">
    <cfRule type="expression" dxfId="2255" priority="17">
      <formula>K95&gt;0</formula>
    </cfRule>
    <cfRule type="expression" dxfId="2254" priority="18">
      <formula>K95&lt;0</formula>
    </cfRule>
  </conditionalFormatting>
  <conditionalFormatting sqref="L95:L108">
    <cfRule type="expression" dxfId="2253" priority="15">
      <formula>L95&gt;0</formula>
    </cfRule>
    <cfRule type="expression" dxfId="2252" priority="16">
      <formula>L95&lt;0</formula>
    </cfRule>
  </conditionalFormatting>
  <conditionalFormatting sqref="F29">
    <cfRule type="expression" dxfId="2251" priority="13">
      <formula>F29&gt;0</formula>
    </cfRule>
    <cfRule type="expression" dxfId="2250" priority="14">
      <formula>F29&lt;0</formula>
    </cfRule>
  </conditionalFormatting>
  <conditionalFormatting sqref="H29">
    <cfRule type="expression" dxfId="2249" priority="11">
      <formula>H29&gt;0</formula>
    </cfRule>
    <cfRule type="expression" dxfId="2248" priority="12">
      <formula>H29&lt;0</formula>
    </cfRule>
  </conditionalFormatting>
  <conditionalFormatting sqref="F25:F28 H25:H28">
    <cfRule type="expression" dxfId="2247" priority="7">
      <formula>F25&gt;0</formula>
    </cfRule>
    <cfRule type="expression" dxfId="2246" priority="8">
      <formula>F25&lt;0</formula>
    </cfRule>
  </conditionalFormatting>
  <conditionalFormatting sqref="H67:H68 F67:F68">
    <cfRule type="expression" dxfId="2245" priority="5">
      <formula>F67&gt;0</formula>
    </cfRule>
    <cfRule type="expression" dxfId="2244" priority="6">
      <formula>F67&lt;0</formula>
    </cfRule>
  </conditionalFormatting>
  <conditionalFormatting sqref="H65:H66 F65:F66">
    <cfRule type="expression" dxfId="2243" priority="3">
      <formula>F65&gt;0</formula>
    </cfRule>
    <cfRule type="expression" dxfId="2242" priority="4">
      <formula>F65&lt;0</formula>
    </cfRule>
  </conditionalFormatting>
  <conditionalFormatting sqref="H64 F64">
    <cfRule type="expression" dxfId="2241" priority="1">
      <formula>F64&gt;0</formula>
    </cfRule>
    <cfRule type="expression" dxfId="2240"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4">
        <v>10</v>
      </c>
      <c r="D2" s="3">
        <v>118.68</v>
      </c>
      <c r="E2" s="3">
        <v>0</v>
      </c>
      <c r="F2" s="3">
        <f>C2*D2+E2</f>
        <v>1186.8000000000002</v>
      </c>
      <c r="G2" s="363">
        <v>43712</v>
      </c>
      <c r="H2" s="7">
        <v>10</v>
      </c>
      <c r="I2" s="43">
        <v>123.88</v>
      </c>
      <c r="J2" s="43">
        <v>0.03</v>
      </c>
      <c r="K2" s="43">
        <f>H2*I2-J2</f>
        <v>1238.77</v>
      </c>
      <c r="L2" s="70"/>
      <c r="M2" s="3"/>
      <c r="O2" s="11" t="s">
        <v>57</v>
      </c>
      <c r="Q2">
        <f>C18-H18</f>
        <v>10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75.811000000000064</v>
      </c>
      <c r="T3" s="1"/>
      <c r="U3" s="22"/>
    </row>
    <row r="4" spans="1:21" x14ac:dyDescent="0.25">
      <c r="B4" s="399">
        <v>43711</v>
      </c>
      <c r="C4" s="7">
        <v>10</v>
      </c>
      <c r="D4" s="43">
        <v>117.36</v>
      </c>
      <c r="E4" s="43">
        <v>0</v>
      </c>
      <c r="F4" s="43">
        <f>C4*D4+E4</f>
        <v>1173.5999999999999</v>
      </c>
      <c r="G4" s="70"/>
      <c r="H4" s="159"/>
      <c r="I4" s="3"/>
      <c r="J4" s="3"/>
      <c r="K4" s="3"/>
      <c r="L4" s="4"/>
      <c r="M4" s="4"/>
      <c r="O4" s="11" t="s">
        <v>66</v>
      </c>
      <c r="Q4" s="53">
        <v>129.91</v>
      </c>
      <c r="R4" s="420">
        <v>-2.4299999999999999E-2</v>
      </c>
      <c r="T4" s="688"/>
      <c r="U4" s="30"/>
    </row>
    <row r="5" spans="1:21" x14ac:dyDescent="0.25">
      <c r="B5" s="70"/>
      <c r="C5" s="4"/>
      <c r="D5" s="3"/>
      <c r="E5" s="3"/>
      <c r="F5" s="3"/>
      <c r="G5" s="4"/>
      <c r="H5" s="159"/>
      <c r="I5" s="3"/>
      <c r="J5" s="3"/>
      <c r="K5" s="3"/>
      <c r="L5" s="4"/>
      <c r="M5" s="4"/>
      <c r="O5" s="11" t="s">
        <v>67</v>
      </c>
      <c r="Q5" s="3">
        <f>Q4*Q2</f>
        <v>1299.0999999999999</v>
      </c>
      <c r="T5" s="1"/>
    </row>
    <row r="6" spans="1:21" x14ac:dyDescent="0.25">
      <c r="B6" s="70"/>
      <c r="C6" s="4"/>
      <c r="D6" s="3"/>
      <c r="E6" s="3"/>
      <c r="F6" s="3"/>
      <c r="G6" s="4"/>
      <c r="H6" s="159"/>
      <c r="I6" s="3"/>
      <c r="J6" s="3"/>
      <c r="K6" s="3"/>
      <c r="L6" s="4"/>
      <c r="M6" s="4"/>
      <c r="O6" s="11" t="s">
        <v>64</v>
      </c>
      <c r="Q6" s="2">
        <f>Q3*Q2</f>
        <v>758.11000000000058</v>
      </c>
    </row>
    <row r="7" spans="1:21" x14ac:dyDescent="0.25">
      <c r="B7" s="70"/>
      <c r="C7" s="4"/>
      <c r="D7" s="3"/>
      <c r="E7" s="3"/>
      <c r="F7" s="3"/>
      <c r="G7" s="4"/>
      <c r="H7" s="159"/>
      <c r="I7" s="3"/>
      <c r="J7" s="3"/>
      <c r="K7" s="3"/>
      <c r="L7" s="4"/>
      <c r="M7" s="4"/>
      <c r="O7" s="11" t="s">
        <v>177</v>
      </c>
      <c r="Q7" s="2">
        <f>Q10+Q8</f>
        <v>1688.8199999999993</v>
      </c>
      <c r="R7" s="29">
        <v>43741</v>
      </c>
    </row>
    <row r="8" spans="1:21" x14ac:dyDescent="0.25">
      <c r="B8" s="70"/>
      <c r="C8" s="4"/>
      <c r="D8" s="3"/>
      <c r="E8" s="3"/>
      <c r="F8" s="3"/>
      <c r="G8" s="4"/>
      <c r="H8" s="159"/>
      <c r="I8" s="3"/>
      <c r="J8" s="3"/>
      <c r="K8" s="3"/>
      <c r="L8" s="4"/>
      <c r="M8" s="4"/>
      <c r="O8" s="11" t="s">
        <v>179</v>
      </c>
      <c r="P8" s="33"/>
      <c r="Q8" s="2">
        <f>K18+M18-F18+Q2*Q4</f>
        <v>540.98999999999933</v>
      </c>
      <c r="T8" s="1"/>
    </row>
    <row r="9" spans="1:21" x14ac:dyDescent="0.25">
      <c r="B9" s="4"/>
      <c r="C9" s="4"/>
      <c r="D9" s="3"/>
      <c r="E9" s="3"/>
      <c r="F9" s="3"/>
      <c r="G9" s="4"/>
      <c r="H9" s="159"/>
      <c r="I9" s="3"/>
      <c r="J9" s="3"/>
      <c r="K9" s="3"/>
      <c r="L9" s="4"/>
      <c r="M9" s="4"/>
      <c r="O9" s="11" t="s">
        <v>204</v>
      </c>
      <c r="Q9" s="132">
        <f>IF(Q2=0, 0, Q8/Q6)</f>
        <v>0.71360356676471604</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8.8923100608113304E-3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142.90100000000001</v>
      </c>
    </row>
    <row r="18" spans="1:16" x14ac:dyDescent="0.25">
      <c r="A18" s="31" t="s">
        <v>81</v>
      </c>
      <c r="B18" s="14"/>
      <c r="C18" s="14">
        <f>SUM(C2:C8)</f>
        <v>50</v>
      </c>
      <c r="D18" s="18"/>
      <c r="E18" s="18"/>
      <c r="F18" s="18">
        <f>SUM(F2:F8)</f>
        <v>5920.8000000000011</v>
      </c>
      <c r="G18" s="14"/>
      <c r="H18" s="69">
        <f>SUM(H2:H5)</f>
        <v>40</v>
      </c>
      <c r="I18" s="18"/>
      <c r="J18" s="18"/>
      <c r="K18" s="18">
        <f>SUM(K2:K5)</f>
        <v>5162.6900000000005</v>
      </c>
      <c r="L18" s="14"/>
      <c r="M18" s="18">
        <f>SUM(M2:M10)</f>
        <v>0</v>
      </c>
      <c r="O18" s="79">
        <v>1.0900000000000001</v>
      </c>
      <c r="P18" s="79">
        <f t="shared" ref="P18:P37" si="0">O18*$Q$4</f>
        <v>141.6019</v>
      </c>
    </row>
    <row r="19" spans="1:16" ht="15.75" thickBot="1" x14ac:dyDescent="0.3">
      <c r="A19" s="275" t="s">
        <v>191</v>
      </c>
      <c r="B19" s="276"/>
      <c r="C19" s="277">
        <f>SumByColor($A$19,C2:C17)</f>
        <v>40</v>
      </c>
      <c r="D19" s="277"/>
      <c r="E19" s="277"/>
      <c r="F19" s="278">
        <f>SumByColor($A$19,F2:F17)</f>
        <v>4734</v>
      </c>
      <c r="G19" s="277"/>
      <c r="H19" s="277">
        <f>SumByColor($A$19,H2:H17)</f>
        <v>40</v>
      </c>
      <c r="I19" s="277"/>
      <c r="J19" s="277"/>
      <c r="K19" s="278">
        <f>SumByColor($A$19,K2:K17)</f>
        <v>5163</v>
      </c>
      <c r="L19" s="277"/>
      <c r="M19" s="278">
        <f>SumByColor($A$19,M2:M17)</f>
        <v>0</v>
      </c>
      <c r="O19" s="79">
        <v>1.08</v>
      </c>
      <c r="P19" s="79">
        <f t="shared" si="0"/>
        <v>140.30280000000002</v>
      </c>
    </row>
    <row r="20" spans="1:16" x14ac:dyDescent="0.25">
      <c r="O20" s="79">
        <v>1.07</v>
      </c>
      <c r="P20" s="79">
        <f t="shared" si="0"/>
        <v>139.00370000000001</v>
      </c>
    </row>
    <row r="21" spans="1:16" x14ac:dyDescent="0.25">
      <c r="O21" s="79">
        <v>1.06</v>
      </c>
      <c r="P21" s="79">
        <f t="shared" si="0"/>
        <v>137.7046</v>
      </c>
    </row>
    <row r="22" spans="1:16" x14ac:dyDescent="0.25">
      <c r="O22" s="79">
        <v>1.05</v>
      </c>
      <c r="P22" s="79">
        <f t="shared" si="0"/>
        <v>136.40549999999999</v>
      </c>
    </row>
    <row r="23" spans="1:16" x14ac:dyDescent="0.25">
      <c r="O23" s="79">
        <v>1.04</v>
      </c>
      <c r="P23" s="79">
        <f t="shared" si="0"/>
        <v>135.10640000000001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133.8073</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132.50819999999999</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131.20910000000001</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129.91</v>
      </c>
    </row>
    <row r="28" spans="1:16" x14ac:dyDescent="0.25">
      <c r="B28" s="162">
        <v>43713</v>
      </c>
      <c r="C28" s="10">
        <v>10</v>
      </c>
      <c r="D28" s="39">
        <v>75.811000000000007</v>
      </c>
      <c r="E28" s="39">
        <v>134.37</v>
      </c>
      <c r="F28" s="39">
        <f t="shared" ref="F28" si="10">C28*(E28-D28)</f>
        <v>585.58999999999992</v>
      </c>
      <c r="G28" s="39">
        <f t="shared" ref="G28" si="11">D28*C28</f>
        <v>758.11000000000013</v>
      </c>
      <c r="H28" s="177">
        <f t="shared" ref="H28" si="12">(E28-D28)/D28</f>
        <v>0.7724340794871456</v>
      </c>
      <c r="I28" s="39"/>
      <c r="J28" s="39">
        <f>$M$66+F28</f>
        <v>1733.4199999999998</v>
      </c>
      <c r="K28" s="39"/>
      <c r="L28" s="39"/>
      <c r="O28" s="79">
        <v>0.99</v>
      </c>
      <c r="P28" s="79">
        <f t="shared" si="0"/>
        <v>128.61089999999999</v>
      </c>
    </row>
    <row r="29" spans="1:16" x14ac:dyDescent="0.25">
      <c r="B29" s="162"/>
      <c r="C29" s="10"/>
      <c r="D29" s="39"/>
      <c r="E29" s="39"/>
      <c r="F29" s="39"/>
      <c r="G29" s="39"/>
      <c r="H29" s="177"/>
      <c r="I29" s="39"/>
      <c r="J29" s="768"/>
      <c r="K29" s="39"/>
      <c r="L29" s="39"/>
      <c r="O29" s="79">
        <v>0.98</v>
      </c>
      <c r="P29" s="79">
        <f t="shared" si="0"/>
        <v>127.31179999999999</v>
      </c>
    </row>
    <row r="30" spans="1:16" x14ac:dyDescent="0.25">
      <c r="B30" s="162"/>
      <c r="C30" s="10"/>
      <c r="D30" s="39"/>
      <c r="E30" s="39"/>
      <c r="F30" s="39"/>
      <c r="G30" s="39"/>
      <c r="H30" s="177"/>
      <c r="I30" s="39"/>
      <c r="J30" s="768"/>
      <c r="K30" s="39"/>
      <c r="L30" s="39"/>
      <c r="O30" s="79">
        <v>0.97</v>
      </c>
      <c r="P30" s="79">
        <f t="shared" si="0"/>
        <v>126.0127</v>
      </c>
    </row>
    <row r="31" spans="1:16" x14ac:dyDescent="0.25">
      <c r="B31" s="162"/>
      <c r="C31" s="10"/>
      <c r="D31" s="39"/>
      <c r="E31" s="39"/>
      <c r="F31" s="39"/>
      <c r="G31" s="39"/>
      <c r="H31" s="177"/>
      <c r="I31" s="39"/>
      <c r="J31" s="39"/>
      <c r="K31" s="39"/>
      <c r="L31" s="39"/>
      <c r="O31" s="79">
        <v>0.96</v>
      </c>
      <c r="P31" s="79">
        <f t="shared" si="0"/>
        <v>124.71359999999999</v>
      </c>
    </row>
    <row r="32" spans="1:16" x14ac:dyDescent="0.25">
      <c r="B32" s="162"/>
      <c r="C32" s="10"/>
      <c r="D32" s="39"/>
      <c r="E32" s="39"/>
      <c r="F32" s="39"/>
      <c r="G32" s="39"/>
      <c r="H32" s="177"/>
      <c r="I32" s="39"/>
      <c r="J32" s="39"/>
      <c r="K32" s="39"/>
      <c r="L32" s="39"/>
      <c r="O32" s="79">
        <v>0.95</v>
      </c>
      <c r="P32" s="79">
        <f t="shared" si="0"/>
        <v>123.41449999999999</v>
      </c>
    </row>
    <row r="33" spans="2:17" x14ac:dyDescent="0.25">
      <c r="B33" s="162"/>
      <c r="C33" s="10"/>
      <c r="D33" s="39"/>
      <c r="E33" s="39"/>
      <c r="F33" s="39"/>
      <c r="G33" s="39"/>
      <c r="H33" s="177"/>
      <c r="I33" s="39"/>
      <c r="J33" s="39"/>
      <c r="K33" s="39"/>
      <c r="L33" s="39"/>
      <c r="O33" s="79">
        <v>0.94</v>
      </c>
      <c r="P33" s="79">
        <f t="shared" si="0"/>
        <v>122.11539999999999</v>
      </c>
    </row>
    <row r="34" spans="2:17" x14ac:dyDescent="0.25">
      <c r="B34" s="162"/>
      <c r="C34" s="10"/>
      <c r="D34" s="39"/>
      <c r="E34" s="39"/>
      <c r="F34" s="39"/>
      <c r="G34" s="39"/>
      <c r="H34" s="177"/>
      <c r="I34" s="39"/>
      <c r="J34" s="39"/>
      <c r="K34" s="39"/>
      <c r="L34" s="39"/>
      <c r="O34" s="79">
        <v>0.93</v>
      </c>
      <c r="P34" s="79">
        <f t="shared" si="0"/>
        <v>120.8163</v>
      </c>
    </row>
    <row r="35" spans="2:17" x14ac:dyDescent="0.25">
      <c r="B35" s="162"/>
      <c r="C35" s="10"/>
      <c r="D35" s="39"/>
      <c r="E35" s="39"/>
      <c r="F35" s="39"/>
      <c r="G35" s="39"/>
      <c r="H35" s="177"/>
      <c r="I35" s="39"/>
      <c r="J35" s="39"/>
      <c r="K35" s="39"/>
      <c r="L35" s="39"/>
      <c r="O35" s="79">
        <v>0.92</v>
      </c>
      <c r="P35" s="79">
        <f t="shared" si="0"/>
        <v>119.5172</v>
      </c>
    </row>
    <row r="36" spans="2:17" x14ac:dyDescent="0.25">
      <c r="B36" s="162"/>
      <c r="C36" s="10"/>
      <c r="D36" s="39"/>
      <c r="E36" s="39"/>
      <c r="F36" s="39"/>
      <c r="G36" s="39"/>
      <c r="H36" s="177"/>
      <c r="I36" s="39"/>
      <c r="J36" s="39"/>
      <c r="K36" s="39"/>
      <c r="L36" s="39"/>
      <c r="O36" s="79">
        <v>0.91</v>
      </c>
      <c r="P36" s="79">
        <f t="shared" si="0"/>
        <v>118.21810000000001</v>
      </c>
    </row>
    <row r="37" spans="2:17" x14ac:dyDescent="0.25">
      <c r="B37" s="162"/>
      <c r="C37" s="10"/>
      <c r="D37" s="39"/>
      <c r="E37" s="39"/>
      <c r="F37" s="39"/>
      <c r="G37" s="39"/>
      <c r="H37" s="177"/>
      <c r="I37" s="39"/>
      <c r="J37" s="39"/>
      <c r="K37" s="39"/>
      <c r="L37" s="39"/>
      <c r="O37" s="79">
        <v>0.9</v>
      </c>
      <c r="P37" s="79">
        <f t="shared" si="0"/>
        <v>116.919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39" priority="61">
      <formula>F47&gt;0</formula>
    </cfRule>
    <cfRule type="expression" dxfId="2238" priority="62">
      <formula>F47&lt;0</formula>
    </cfRule>
  </conditionalFormatting>
  <conditionalFormatting sqref="Q7">
    <cfRule type="expression" dxfId="2237" priority="59">
      <formula>Q7&gt;0</formula>
    </cfRule>
    <cfRule type="expression" dxfId="2236" priority="60">
      <formula>Q7&lt;0</formula>
    </cfRule>
  </conditionalFormatting>
  <conditionalFormatting sqref="Q8">
    <cfRule type="expression" dxfId="2235" priority="57">
      <formula>Q8&gt;0</formula>
    </cfRule>
    <cfRule type="expression" dxfId="2234" priority="58">
      <formula>Q8&lt;0</formula>
    </cfRule>
  </conditionalFormatting>
  <conditionalFormatting sqref="F30:F31 F33:F46">
    <cfRule type="expression" dxfId="2233" priority="55">
      <formula>F30&gt;0</formula>
    </cfRule>
    <cfRule type="expression" dxfId="2232" priority="56">
      <formula>F30&lt;0</formula>
    </cfRule>
  </conditionalFormatting>
  <conditionalFormatting sqref="H30:H31 H33:H46">
    <cfRule type="expression" dxfId="2231" priority="53">
      <formula>H30&gt;0</formula>
    </cfRule>
    <cfRule type="expression" dxfId="2230" priority="54">
      <formula>H30&lt;0</formula>
    </cfRule>
  </conditionalFormatting>
  <conditionalFormatting sqref="Q10">
    <cfRule type="expression" dxfId="2229" priority="51">
      <formula>Q10&gt;0</formula>
    </cfRule>
    <cfRule type="expression" dxfId="2228" priority="52">
      <formula>Q10&lt;0</formula>
    </cfRule>
  </conditionalFormatting>
  <conditionalFormatting sqref="J29:J38">
    <cfRule type="expression" dxfId="2227" priority="49">
      <formula>J29&gt;0</formula>
    </cfRule>
    <cfRule type="expression" dxfId="2226" priority="50">
      <formula>J29&lt;0</formula>
    </cfRule>
  </conditionalFormatting>
  <conditionalFormatting sqref="K26:K38">
    <cfRule type="expression" dxfId="2225" priority="47">
      <formula>K26&gt;0</formula>
    </cfRule>
    <cfRule type="expression" dxfId="2224" priority="48">
      <formula>K26&lt;0</formula>
    </cfRule>
  </conditionalFormatting>
  <conditionalFormatting sqref="L25 L38">
    <cfRule type="expression" dxfId="2223" priority="45">
      <formula>L25&gt;0</formula>
    </cfRule>
    <cfRule type="expression" dxfId="2222" priority="46">
      <formula>L25&lt;0</formula>
    </cfRule>
  </conditionalFormatting>
  <conditionalFormatting sqref="F95:F110">
    <cfRule type="expression" dxfId="2221" priority="43">
      <formula>F95&gt;0</formula>
    </cfRule>
    <cfRule type="expression" dxfId="2220" priority="44">
      <formula>F95&lt;0</formula>
    </cfRule>
  </conditionalFormatting>
  <conditionalFormatting sqref="H95:H110">
    <cfRule type="expression" dxfId="2219" priority="41">
      <formula>H95&gt;0</formula>
    </cfRule>
    <cfRule type="expression" dxfId="2218" priority="42">
      <formula>H95&lt;0</formula>
    </cfRule>
  </conditionalFormatting>
  <conditionalFormatting sqref="J95:J102">
    <cfRule type="expression" dxfId="2217" priority="39">
      <formula>J95&gt;0</formula>
    </cfRule>
    <cfRule type="expression" dxfId="2216" priority="40">
      <formula>J95&lt;0</formula>
    </cfRule>
  </conditionalFormatting>
  <conditionalFormatting sqref="K95:K102">
    <cfRule type="expression" dxfId="2215" priority="37">
      <formula>K95&gt;0</formula>
    </cfRule>
    <cfRule type="expression" dxfId="2214" priority="38">
      <formula>K95&lt;0</formula>
    </cfRule>
  </conditionalFormatting>
  <conditionalFormatting sqref="L95:L102">
    <cfRule type="expression" dxfId="2213" priority="35">
      <formula>L95&gt;0</formula>
    </cfRule>
    <cfRule type="expression" dxfId="2212" priority="36">
      <formula>L95&lt;0</formula>
    </cfRule>
  </conditionalFormatting>
  <conditionalFormatting sqref="F29">
    <cfRule type="expression" dxfId="2211" priority="33">
      <formula>F29&gt;0</formula>
    </cfRule>
    <cfRule type="expression" dxfId="2210" priority="34">
      <formula>F29&lt;0</formula>
    </cfRule>
  </conditionalFormatting>
  <conditionalFormatting sqref="H29">
    <cfRule type="expression" dxfId="2209" priority="31">
      <formula>H29&gt;0</formula>
    </cfRule>
    <cfRule type="expression" dxfId="2208" priority="32">
      <formula>H29&lt;0</formula>
    </cfRule>
  </conditionalFormatting>
  <conditionalFormatting sqref="F32">
    <cfRule type="expression" dxfId="2207" priority="25">
      <formula>F32&gt;0</formula>
    </cfRule>
    <cfRule type="expression" dxfId="2206" priority="26">
      <formula>F32&lt;0</formula>
    </cfRule>
  </conditionalFormatting>
  <conditionalFormatting sqref="H32">
    <cfRule type="expression" dxfId="2205" priority="23">
      <formula>H32&gt;0</formula>
    </cfRule>
    <cfRule type="expression" dxfId="2204" priority="24">
      <formula>H32&lt;0</formula>
    </cfRule>
  </conditionalFormatting>
  <conditionalFormatting sqref="F94">
    <cfRule type="expression" dxfId="2203" priority="21">
      <formula>F94&gt;0</formula>
    </cfRule>
    <cfRule type="expression" dxfId="2202" priority="22">
      <formula>F94&lt;0</formula>
    </cfRule>
  </conditionalFormatting>
  <conditionalFormatting sqref="H94">
    <cfRule type="expression" dxfId="2201" priority="19">
      <formula>H94&gt;0</formula>
    </cfRule>
    <cfRule type="expression" dxfId="2200" priority="20">
      <formula>H94&lt;0</formula>
    </cfRule>
  </conditionalFormatting>
  <conditionalFormatting sqref="J89:J94">
    <cfRule type="expression" dxfId="2199" priority="17">
      <formula>J89&gt;0</formula>
    </cfRule>
    <cfRule type="expression" dxfId="2198" priority="18">
      <formula>J89&lt;0</formula>
    </cfRule>
  </conditionalFormatting>
  <conditionalFormatting sqref="K89:K94">
    <cfRule type="expression" dxfId="2197" priority="15">
      <formula>K89&gt;0</formula>
    </cfRule>
    <cfRule type="expression" dxfId="2196" priority="16">
      <formula>K89&lt;0</formula>
    </cfRule>
  </conditionalFormatting>
  <conditionalFormatting sqref="L89">
    <cfRule type="expression" dxfId="2195" priority="13">
      <formula>L89&gt;0</formula>
    </cfRule>
    <cfRule type="expression" dxfId="2194" priority="14">
      <formula>L89&lt;0</formula>
    </cfRule>
  </conditionalFormatting>
  <conditionalFormatting sqref="F89:F93">
    <cfRule type="expression" dxfId="2193" priority="11">
      <formula>F89&gt;0</formula>
    </cfRule>
    <cfRule type="expression" dxfId="2192" priority="12">
      <formula>F89&lt;0</formula>
    </cfRule>
  </conditionalFormatting>
  <conditionalFormatting sqref="H89:H93">
    <cfRule type="expression" dxfId="2191" priority="9">
      <formula>H89&gt;0</formula>
    </cfRule>
    <cfRule type="expression" dxfId="2190" priority="10">
      <formula>H89&lt;0</formula>
    </cfRule>
  </conditionalFormatting>
  <conditionalFormatting sqref="J25:J28">
    <cfRule type="expression" dxfId="2189" priority="7">
      <formula>J25&gt;0</formula>
    </cfRule>
    <cfRule type="expression" dxfId="2188" priority="8">
      <formula>J25&lt;0</formula>
    </cfRule>
  </conditionalFormatting>
  <conditionalFormatting sqref="K25">
    <cfRule type="expression" dxfId="2187" priority="5">
      <formula>K25&gt;0</formula>
    </cfRule>
    <cfRule type="expression" dxfId="2186" priority="6">
      <formula>K25&lt;0</formula>
    </cfRule>
  </conditionalFormatting>
  <conditionalFormatting sqref="F25:F28">
    <cfRule type="expression" dxfId="2185" priority="3">
      <formula>F25&gt;0</formula>
    </cfRule>
    <cfRule type="expression" dxfId="2184" priority="4">
      <formula>F25&lt;0</formula>
    </cfRule>
  </conditionalFormatting>
  <conditionalFormatting sqref="H25:H28">
    <cfRule type="expression" dxfId="2183" priority="1">
      <formula>H25&gt;0</formula>
    </cfRule>
    <cfRule type="expression" dxfId="2182"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155.31</v>
      </c>
      <c r="T3" s="1"/>
      <c r="U3" s="22"/>
    </row>
    <row r="4" spans="1:21" x14ac:dyDescent="0.25">
      <c r="B4" s="70"/>
      <c r="C4" s="4"/>
      <c r="D4" s="3"/>
      <c r="E4" s="3"/>
      <c r="F4" s="3"/>
      <c r="G4" s="70"/>
      <c r="H4" s="159"/>
      <c r="I4" s="3"/>
      <c r="J4" s="3"/>
      <c r="K4" s="3"/>
      <c r="L4" s="4"/>
      <c r="M4" s="4"/>
      <c r="O4" s="11" t="s">
        <v>66</v>
      </c>
      <c r="Q4" s="53">
        <v>155.31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7.4380271714635246E-3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170.84100000000001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169.28790000000001</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167.73480000000001</v>
      </c>
    </row>
    <row r="20" spans="1:16" x14ac:dyDescent="0.25">
      <c r="O20" s="79">
        <v>1.07</v>
      </c>
      <c r="P20" s="79">
        <f t="shared" si="0"/>
        <v>166.18170000000001</v>
      </c>
    </row>
    <row r="21" spans="1:16" x14ac:dyDescent="0.25">
      <c r="O21" s="79">
        <v>1.06</v>
      </c>
      <c r="P21" s="79">
        <f t="shared" si="0"/>
        <v>164.62860000000001</v>
      </c>
    </row>
    <row r="22" spans="1:16" x14ac:dyDescent="0.25">
      <c r="O22" s="79">
        <v>1.05</v>
      </c>
      <c r="P22" s="79">
        <f t="shared" si="0"/>
        <v>163.07550000000001</v>
      </c>
    </row>
    <row r="23" spans="1:16" x14ac:dyDescent="0.25">
      <c r="O23" s="79">
        <v>1.04</v>
      </c>
      <c r="P23" s="79">
        <f t="shared" si="0"/>
        <v>161.5224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159.9693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158.4162</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156.8631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155.31</v>
      </c>
    </row>
    <row r="28" spans="1:16" x14ac:dyDescent="0.25">
      <c r="B28" s="162"/>
      <c r="C28" s="10"/>
      <c r="D28" s="39"/>
      <c r="E28" s="39"/>
      <c r="F28" s="39"/>
      <c r="G28" s="39"/>
      <c r="H28" s="177"/>
      <c r="I28" s="39"/>
      <c r="J28" s="39"/>
      <c r="K28" s="39"/>
      <c r="L28" s="39"/>
      <c r="O28" s="79">
        <v>0.99</v>
      </c>
      <c r="P28" s="79">
        <f t="shared" si="0"/>
        <v>153.7569</v>
      </c>
    </row>
    <row r="29" spans="1:16" x14ac:dyDescent="0.25">
      <c r="B29" s="162"/>
      <c r="C29" s="10"/>
      <c r="D29" s="39"/>
      <c r="E29" s="39"/>
      <c r="F29" s="39"/>
      <c r="G29" s="39"/>
      <c r="H29" s="177"/>
      <c r="I29" s="39"/>
      <c r="J29" s="39"/>
      <c r="K29" s="39"/>
      <c r="L29" s="39"/>
      <c r="O29" s="79">
        <v>0.98</v>
      </c>
      <c r="P29" s="79">
        <f t="shared" si="0"/>
        <v>152.2038</v>
      </c>
    </row>
    <row r="30" spans="1:16" x14ac:dyDescent="0.25">
      <c r="B30" s="162"/>
      <c r="C30" s="10"/>
      <c r="D30" s="39"/>
      <c r="E30" s="39"/>
      <c r="F30" s="39"/>
      <c r="G30" s="39"/>
      <c r="H30" s="177"/>
      <c r="I30" s="39"/>
      <c r="J30" s="39"/>
      <c r="K30" s="39"/>
      <c r="L30" s="39"/>
      <c r="O30" s="79">
        <v>0.97</v>
      </c>
      <c r="P30" s="79">
        <f t="shared" si="0"/>
        <v>150.6507</v>
      </c>
    </row>
    <row r="31" spans="1:16" x14ac:dyDescent="0.25">
      <c r="B31" s="162"/>
      <c r="C31" s="10"/>
      <c r="D31" s="39"/>
      <c r="E31" s="39"/>
      <c r="F31" s="39"/>
      <c r="G31" s="39"/>
      <c r="H31" s="177"/>
      <c r="I31" s="39"/>
      <c r="J31" s="39"/>
      <c r="K31" s="39"/>
      <c r="L31" s="39"/>
      <c r="O31" s="79">
        <v>0.96</v>
      </c>
      <c r="P31" s="79">
        <f t="shared" si="0"/>
        <v>149.0976</v>
      </c>
    </row>
    <row r="32" spans="1:16" x14ac:dyDescent="0.25">
      <c r="B32" s="162"/>
      <c r="C32" s="10"/>
      <c r="D32" s="39"/>
      <c r="E32" s="39"/>
      <c r="F32" s="39"/>
      <c r="G32" s="39"/>
      <c r="H32" s="177"/>
      <c r="I32" s="39"/>
      <c r="J32" s="39"/>
      <c r="K32" s="39"/>
      <c r="L32" s="39"/>
      <c r="O32" s="79">
        <v>0.95</v>
      </c>
      <c r="P32" s="79">
        <f t="shared" si="0"/>
        <v>147.5445</v>
      </c>
    </row>
    <row r="33" spans="2:17" x14ac:dyDescent="0.25">
      <c r="B33" s="162"/>
      <c r="C33" s="10"/>
      <c r="D33" s="39"/>
      <c r="E33" s="39"/>
      <c r="F33" s="39"/>
      <c r="G33" s="39"/>
      <c r="H33" s="177"/>
      <c r="I33" s="39"/>
      <c r="J33" s="39"/>
      <c r="K33" s="39"/>
      <c r="L33" s="39"/>
      <c r="O33" s="79">
        <v>0.94</v>
      </c>
      <c r="P33" s="79">
        <f t="shared" si="0"/>
        <v>145.9914</v>
      </c>
    </row>
    <row r="34" spans="2:17" x14ac:dyDescent="0.25">
      <c r="B34" s="162"/>
      <c r="C34" s="10"/>
      <c r="D34" s="39"/>
      <c r="E34" s="39"/>
      <c r="F34" s="39"/>
      <c r="G34" s="39"/>
      <c r="H34" s="177"/>
      <c r="I34" s="39"/>
      <c r="J34" s="39"/>
      <c r="K34" s="39"/>
      <c r="L34" s="39"/>
      <c r="O34" s="79">
        <v>0.93</v>
      </c>
      <c r="P34" s="79">
        <f t="shared" si="0"/>
        <v>144.4383</v>
      </c>
    </row>
    <row r="35" spans="2:17" x14ac:dyDescent="0.25">
      <c r="B35" s="162"/>
      <c r="C35" s="10"/>
      <c r="D35" s="39"/>
      <c r="E35" s="39"/>
      <c r="F35" s="39"/>
      <c r="G35" s="39"/>
      <c r="H35" s="177"/>
      <c r="I35" s="39"/>
      <c r="J35" s="39"/>
      <c r="K35" s="39"/>
      <c r="L35" s="39"/>
      <c r="O35" s="79">
        <v>0.92</v>
      </c>
      <c r="P35" s="79">
        <f t="shared" si="0"/>
        <v>142.8852</v>
      </c>
    </row>
    <row r="36" spans="2:17" x14ac:dyDescent="0.25">
      <c r="B36" s="162"/>
      <c r="C36" s="10"/>
      <c r="D36" s="39"/>
      <c r="E36" s="39"/>
      <c r="F36" s="39"/>
      <c r="G36" s="39"/>
      <c r="H36" s="177"/>
      <c r="I36" s="39"/>
      <c r="J36" s="39"/>
      <c r="K36" s="39"/>
      <c r="L36" s="39"/>
      <c r="O36" s="79">
        <v>0.91</v>
      </c>
      <c r="P36" s="79">
        <f t="shared" si="0"/>
        <v>141.3321</v>
      </c>
    </row>
    <row r="37" spans="2:17" x14ac:dyDescent="0.25">
      <c r="B37" s="162"/>
      <c r="C37" s="10"/>
      <c r="D37" s="39"/>
      <c r="E37" s="39"/>
      <c r="F37" s="39"/>
      <c r="G37" s="39"/>
      <c r="H37" s="177"/>
      <c r="I37" s="39"/>
      <c r="J37" s="39"/>
      <c r="K37" s="39"/>
      <c r="L37" s="39"/>
      <c r="O37" s="79">
        <v>0.9</v>
      </c>
      <c r="P37" s="79">
        <f t="shared" si="0"/>
        <v>139.779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81" priority="37">
      <formula>F47&gt;0</formula>
    </cfRule>
    <cfRule type="expression" dxfId="2180" priority="38">
      <formula>F47&lt;0</formula>
    </cfRule>
  </conditionalFormatting>
  <conditionalFormatting sqref="Q7">
    <cfRule type="expression" dxfId="2179" priority="35">
      <formula>Q7&gt;0</formula>
    </cfRule>
    <cfRule type="expression" dxfId="2178" priority="36">
      <formula>Q7&lt;0</formula>
    </cfRule>
  </conditionalFormatting>
  <conditionalFormatting sqref="Q8">
    <cfRule type="expression" dxfId="2177" priority="33">
      <formula>Q8&gt;0</formula>
    </cfRule>
    <cfRule type="expression" dxfId="2176" priority="34">
      <formula>Q8&lt;0</formula>
    </cfRule>
  </conditionalFormatting>
  <conditionalFormatting sqref="F30:F46">
    <cfRule type="expression" dxfId="2175" priority="31">
      <formula>F30&gt;0</formula>
    </cfRule>
    <cfRule type="expression" dxfId="2174" priority="32">
      <formula>F30&lt;0</formula>
    </cfRule>
  </conditionalFormatting>
  <conditionalFormatting sqref="H30:H46">
    <cfRule type="expression" dxfId="2173" priority="29">
      <formula>H30&gt;0</formula>
    </cfRule>
    <cfRule type="expression" dxfId="2172" priority="30">
      <formula>H30&lt;0</formula>
    </cfRule>
  </conditionalFormatting>
  <conditionalFormatting sqref="Q10">
    <cfRule type="expression" dxfId="2171" priority="27">
      <formula>Q10&gt;0</formula>
    </cfRule>
    <cfRule type="expression" dxfId="2170" priority="28">
      <formula>Q10&lt;0</formula>
    </cfRule>
  </conditionalFormatting>
  <conditionalFormatting sqref="J25:J38">
    <cfRule type="expression" dxfId="2169" priority="25">
      <formula>J25&gt;0</formula>
    </cfRule>
    <cfRule type="expression" dxfId="2168" priority="26">
      <formula>J25&lt;0</formula>
    </cfRule>
  </conditionalFormatting>
  <conditionalFormatting sqref="K25:K38">
    <cfRule type="expression" dxfId="2167" priority="23">
      <formula>K25&gt;0</formula>
    </cfRule>
    <cfRule type="expression" dxfId="2166" priority="24">
      <formula>K25&lt;0</formula>
    </cfRule>
  </conditionalFormatting>
  <conditionalFormatting sqref="L25 L38">
    <cfRule type="expression" dxfId="2165" priority="21">
      <formula>L25&gt;0</formula>
    </cfRule>
    <cfRule type="expression" dxfId="2164" priority="22">
      <formula>L25&lt;0</formula>
    </cfRule>
  </conditionalFormatting>
  <conditionalFormatting sqref="F89:F110">
    <cfRule type="expression" dxfId="2163" priority="19">
      <formula>F89&gt;0</formula>
    </cfRule>
    <cfRule type="expression" dxfId="2162" priority="20">
      <formula>F89&lt;0</formula>
    </cfRule>
  </conditionalFormatting>
  <conditionalFormatting sqref="H89:H110">
    <cfRule type="expression" dxfId="2161" priority="17">
      <formula>H89&gt;0</formula>
    </cfRule>
    <cfRule type="expression" dxfId="2160" priority="18">
      <formula>H89&lt;0</formula>
    </cfRule>
  </conditionalFormatting>
  <conditionalFormatting sqref="J89:J102">
    <cfRule type="expression" dxfId="2159" priority="15">
      <formula>J89&gt;0</formula>
    </cfRule>
    <cfRule type="expression" dxfId="2158" priority="16">
      <formula>J89&lt;0</formula>
    </cfRule>
  </conditionalFormatting>
  <conditionalFormatting sqref="K89:K102">
    <cfRule type="expression" dxfId="2157" priority="13">
      <formula>K89&gt;0</formula>
    </cfRule>
    <cfRule type="expression" dxfId="2156" priority="14">
      <formula>K89&lt;0</formula>
    </cfRule>
  </conditionalFormatting>
  <conditionalFormatting sqref="L89:L102">
    <cfRule type="expression" dxfId="2155" priority="11">
      <formula>L89&gt;0</formula>
    </cfRule>
    <cfRule type="expression" dxfId="2154" priority="12">
      <formula>L89&lt;0</formula>
    </cfRule>
  </conditionalFormatting>
  <conditionalFormatting sqref="F29">
    <cfRule type="expression" dxfId="2153" priority="9">
      <formula>F29&gt;0</formula>
    </cfRule>
    <cfRule type="expression" dxfId="2152" priority="10">
      <formula>F29&lt;0</formula>
    </cfRule>
  </conditionalFormatting>
  <conditionalFormatting sqref="H29">
    <cfRule type="expression" dxfId="2151" priority="7">
      <formula>H29&gt;0</formula>
    </cfRule>
    <cfRule type="expression" dxfId="2150" priority="8">
      <formula>H29&lt;0</formula>
    </cfRule>
  </conditionalFormatting>
  <conditionalFormatting sqref="F28">
    <cfRule type="expression" dxfId="2149" priority="5">
      <formula>F28&gt;0</formula>
    </cfRule>
    <cfRule type="expression" dxfId="2148" priority="6">
      <formula>F28&lt;0</formula>
    </cfRule>
  </conditionalFormatting>
  <conditionalFormatting sqref="H28">
    <cfRule type="expression" dxfId="2147" priority="3">
      <formula>H28&gt;0</formula>
    </cfRule>
    <cfRule type="expression" dxfId="2146" priority="4">
      <formula>H28&lt;0</formula>
    </cfRule>
  </conditionalFormatting>
  <conditionalFormatting sqref="F25:F27 H25:H27">
    <cfRule type="expression" dxfId="2145" priority="1">
      <formula>F25&gt;0</formula>
    </cfRule>
    <cfRule type="expression" dxfId="2144"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30.8</v>
      </c>
      <c r="T3" s="1"/>
    </row>
    <row r="4" spans="1:21" x14ac:dyDescent="0.25">
      <c r="B4" s="70"/>
      <c r="C4" s="4"/>
      <c r="D4" s="3"/>
      <c r="E4" s="3"/>
      <c r="F4" s="3"/>
      <c r="G4" s="70"/>
      <c r="H4" s="159"/>
      <c r="I4" s="3"/>
      <c r="J4" s="3"/>
      <c r="K4" s="3"/>
      <c r="L4" s="70"/>
      <c r="M4" s="4"/>
      <c r="O4" s="11" t="s">
        <v>66</v>
      </c>
      <c r="Q4" s="53">
        <v>30.8</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8.5714285714285715E-2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33.880000000000003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33.572000000000003</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33.264000000000003</v>
      </c>
    </row>
    <row r="20" spans="1:16" x14ac:dyDescent="0.25">
      <c r="O20" s="79">
        <v>1.07</v>
      </c>
      <c r="P20" s="79">
        <f t="shared" si="0"/>
        <v>32.956000000000003</v>
      </c>
    </row>
    <row r="21" spans="1:16" x14ac:dyDescent="0.25">
      <c r="O21" s="79">
        <v>1.06</v>
      </c>
      <c r="P21" s="79">
        <f t="shared" si="0"/>
        <v>32.648000000000003</v>
      </c>
    </row>
    <row r="22" spans="1:16" x14ac:dyDescent="0.25">
      <c r="O22" s="79">
        <v>1.05</v>
      </c>
      <c r="P22" s="79">
        <f t="shared" si="0"/>
        <v>32.340000000000003</v>
      </c>
    </row>
    <row r="23" spans="1:16" x14ac:dyDescent="0.25">
      <c r="O23" s="79">
        <v>1.04</v>
      </c>
      <c r="P23" s="79">
        <f t="shared" si="0"/>
        <v>32.032000000000004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31.724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31.416</v>
      </c>
    </row>
    <row r="26" spans="1:16" x14ac:dyDescent="0.25">
      <c r="B26" s="162">
        <v>43719</v>
      </c>
      <c r="C26" s="10">
        <v>0</v>
      </c>
      <c r="D26" s="39">
        <v>28.23</v>
      </c>
      <c r="E26" s="39">
        <v>31.44</v>
      </c>
      <c r="F26" s="39"/>
      <c r="G26" s="39"/>
      <c r="H26" s="177"/>
      <c r="I26" s="39"/>
      <c r="J26" s="768">
        <v>1368.85</v>
      </c>
      <c r="K26" s="39"/>
      <c r="L26" s="39"/>
      <c r="O26" s="79">
        <v>1.01</v>
      </c>
      <c r="P26" s="79">
        <f t="shared" si="0"/>
        <v>31.108000000000001</v>
      </c>
    </row>
    <row r="27" spans="1:16" x14ac:dyDescent="0.25">
      <c r="B27" s="162"/>
      <c r="C27" s="10"/>
      <c r="D27" s="39"/>
      <c r="E27" s="39"/>
      <c r="F27" s="39"/>
      <c r="G27" s="39"/>
      <c r="H27" s="177"/>
      <c r="I27" s="39"/>
      <c r="J27" s="39"/>
      <c r="K27" s="39"/>
      <c r="L27" s="39"/>
      <c r="O27" s="79">
        <v>1</v>
      </c>
      <c r="P27" s="79">
        <f t="shared" si="0"/>
        <v>30.8</v>
      </c>
    </row>
    <row r="28" spans="1:16" x14ac:dyDescent="0.25">
      <c r="B28" s="162"/>
      <c r="C28" s="10"/>
      <c r="D28" s="39"/>
      <c r="E28" s="39"/>
      <c r="F28" s="39"/>
      <c r="G28" s="39"/>
      <c r="H28" s="177"/>
      <c r="I28" s="39"/>
      <c r="J28" s="39"/>
      <c r="K28" s="39"/>
      <c r="L28" s="39"/>
      <c r="O28" s="79">
        <v>0.99</v>
      </c>
      <c r="P28" s="79">
        <f t="shared" si="0"/>
        <v>30.492000000000001</v>
      </c>
    </row>
    <row r="29" spans="1:16" x14ac:dyDescent="0.25">
      <c r="B29" s="162"/>
      <c r="C29" s="10"/>
      <c r="D29" s="39"/>
      <c r="E29" s="39"/>
      <c r="F29" s="39"/>
      <c r="G29" s="39"/>
      <c r="H29" s="177"/>
      <c r="I29" s="39"/>
      <c r="J29" s="39"/>
      <c r="K29" s="39"/>
      <c r="L29" s="39"/>
      <c r="O29" s="79">
        <v>0.98</v>
      </c>
      <c r="P29" s="79">
        <f t="shared" si="0"/>
        <v>30.184000000000001</v>
      </c>
    </row>
    <row r="30" spans="1:16" x14ac:dyDescent="0.25">
      <c r="B30" s="162"/>
      <c r="C30" s="10"/>
      <c r="D30" s="39"/>
      <c r="E30" s="39"/>
      <c r="F30" s="39"/>
      <c r="G30" s="39"/>
      <c r="H30" s="177"/>
      <c r="I30" s="39"/>
      <c r="J30" s="39"/>
      <c r="K30" s="39"/>
      <c r="L30" s="39"/>
      <c r="O30" s="79">
        <v>0.97</v>
      </c>
      <c r="P30" s="79">
        <f t="shared" si="0"/>
        <v>29.876000000000001</v>
      </c>
    </row>
    <row r="31" spans="1:16" x14ac:dyDescent="0.25">
      <c r="B31" s="162"/>
      <c r="C31" s="10"/>
      <c r="D31" s="39"/>
      <c r="E31" s="39"/>
      <c r="F31" s="39"/>
      <c r="G31" s="39"/>
      <c r="H31" s="177"/>
      <c r="I31" s="39"/>
      <c r="J31" s="39"/>
      <c r="K31" s="39"/>
      <c r="L31" s="39"/>
      <c r="O31" s="79">
        <v>0.96</v>
      </c>
      <c r="P31" s="79">
        <f t="shared" si="0"/>
        <v>29.567999999999998</v>
      </c>
    </row>
    <row r="32" spans="1:16" x14ac:dyDescent="0.25">
      <c r="B32" s="162"/>
      <c r="C32" s="10"/>
      <c r="D32" s="39"/>
      <c r="E32" s="39"/>
      <c r="F32" s="39"/>
      <c r="G32" s="39"/>
      <c r="H32" s="177"/>
      <c r="I32" s="39"/>
      <c r="J32" s="39"/>
      <c r="K32" s="39"/>
      <c r="L32" s="39"/>
      <c r="O32" s="79">
        <v>0.95</v>
      </c>
      <c r="P32" s="79">
        <f t="shared" si="0"/>
        <v>29.259999999999998</v>
      </c>
    </row>
    <row r="33" spans="2:17" x14ac:dyDescent="0.25">
      <c r="B33" s="162"/>
      <c r="C33" s="10"/>
      <c r="D33" s="39"/>
      <c r="E33" s="39"/>
      <c r="F33" s="39"/>
      <c r="G33" s="39"/>
      <c r="H33" s="177"/>
      <c r="I33" s="39"/>
      <c r="J33" s="39"/>
      <c r="K33" s="39"/>
      <c r="L33" s="39"/>
      <c r="O33" s="79">
        <v>0.94</v>
      </c>
      <c r="P33" s="79">
        <f t="shared" si="0"/>
        <v>28.951999999999998</v>
      </c>
    </row>
    <row r="34" spans="2:17" x14ac:dyDescent="0.25">
      <c r="B34" s="162"/>
      <c r="C34" s="10"/>
      <c r="D34" s="39"/>
      <c r="E34" s="39"/>
      <c r="F34" s="39"/>
      <c r="G34" s="39"/>
      <c r="H34" s="177"/>
      <c r="I34" s="39"/>
      <c r="J34" s="39"/>
      <c r="K34" s="39"/>
      <c r="L34" s="39"/>
      <c r="O34" s="79">
        <v>0.93</v>
      </c>
      <c r="P34" s="79">
        <f t="shared" si="0"/>
        <v>28.644000000000002</v>
      </c>
    </row>
    <row r="35" spans="2:17" x14ac:dyDescent="0.25">
      <c r="B35" s="162"/>
      <c r="C35" s="10"/>
      <c r="D35" s="39"/>
      <c r="E35" s="39"/>
      <c r="F35" s="39"/>
      <c r="G35" s="39"/>
      <c r="H35" s="177"/>
      <c r="I35" s="39"/>
      <c r="J35" s="39"/>
      <c r="K35" s="39"/>
      <c r="L35" s="39"/>
      <c r="O35" s="79">
        <v>0.92</v>
      </c>
      <c r="P35" s="79">
        <f t="shared" si="0"/>
        <v>28.336000000000002</v>
      </c>
    </row>
    <row r="36" spans="2:17" x14ac:dyDescent="0.25">
      <c r="B36" s="162"/>
      <c r="C36" s="10"/>
      <c r="D36" s="39"/>
      <c r="E36" s="39"/>
      <c r="F36" s="39"/>
      <c r="G36" s="39"/>
      <c r="H36" s="177"/>
      <c r="I36" s="39"/>
      <c r="J36" s="39"/>
      <c r="K36" s="39"/>
      <c r="L36" s="39"/>
      <c r="O36" s="79">
        <v>0.91</v>
      </c>
      <c r="P36" s="79">
        <f t="shared" si="0"/>
        <v>28.028000000000002</v>
      </c>
    </row>
    <row r="37" spans="2:17" x14ac:dyDescent="0.25">
      <c r="B37" s="162"/>
      <c r="C37" s="10"/>
      <c r="D37" s="39"/>
      <c r="E37" s="39"/>
      <c r="F37" s="39"/>
      <c r="G37" s="39"/>
      <c r="H37" s="177"/>
      <c r="I37" s="39"/>
      <c r="J37" s="39"/>
      <c r="K37" s="39"/>
      <c r="L37" s="39"/>
      <c r="O37" s="79">
        <v>0.9</v>
      </c>
      <c r="P37" s="79">
        <f t="shared" si="0"/>
        <v>27.720000000000002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43" priority="73">
      <formula>F25&gt;0</formula>
    </cfRule>
    <cfRule type="expression" dxfId="2142" priority="74">
      <formula>F25&lt;0</formula>
    </cfRule>
  </conditionalFormatting>
  <conditionalFormatting sqref="Q7">
    <cfRule type="expression" dxfId="2141" priority="71">
      <formula>Q7&gt;0</formula>
    </cfRule>
    <cfRule type="expression" dxfId="2140" priority="72">
      <formula>Q7&lt;0</formula>
    </cfRule>
  </conditionalFormatting>
  <conditionalFormatting sqref="Q8">
    <cfRule type="expression" dxfId="2139" priority="69">
      <formula>Q8&gt;0</formula>
    </cfRule>
    <cfRule type="expression" dxfId="2138" priority="70">
      <formula>Q8&lt;0</formula>
    </cfRule>
  </conditionalFormatting>
  <conditionalFormatting sqref="Q10">
    <cfRule type="expression" dxfId="2137" priority="63">
      <formula>Q10&gt;0</formula>
    </cfRule>
    <cfRule type="expression" dxfId="2136" priority="64">
      <formula>Q10&lt;0</formula>
    </cfRule>
  </conditionalFormatting>
  <conditionalFormatting sqref="J26:J46">
    <cfRule type="expression" dxfId="2135" priority="61">
      <formula>J26&gt;0</formula>
    </cfRule>
    <cfRule type="expression" dxfId="2134" priority="62">
      <formula>J26&lt;0</formula>
    </cfRule>
  </conditionalFormatting>
  <conditionalFormatting sqref="K25:K46">
    <cfRule type="expression" dxfId="2133" priority="59">
      <formula>K25&gt;0</formula>
    </cfRule>
    <cfRule type="expression" dxfId="2132" priority="60">
      <formula>K25&lt;0</formula>
    </cfRule>
  </conditionalFormatting>
  <conditionalFormatting sqref="L25:L46">
    <cfRule type="expression" dxfId="2131" priority="57">
      <formula>L25&gt;0</formula>
    </cfRule>
    <cfRule type="expression" dxfId="2130" priority="58">
      <formula>L25&lt;0</formula>
    </cfRule>
  </conditionalFormatting>
  <conditionalFormatting sqref="F107:F110">
    <cfRule type="expression" dxfId="2129" priority="55">
      <formula>F107&gt;0</formula>
    </cfRule>
    <cfRule type="expression" dxfId="2128" priority="56">
      <formula>F107&lt;0</formula>
    </cfRule>
  </conditionalFormatting>
  <conditionalFormatting sqref="H107:H110">
    <cfRule type="expression" dxfId="2127" priority="53">
      <formula>H107&gt;0</formula>
    </cfRule>
    <cfRule type="expression" dxfId="2126" priority="54">
      <formula>H107&lt;0</formula>
    </cfRule>
  </conditionalFormatting>
  <conditionalFormatting sqref="J89:J105">
    <cfRule type="expression" dxfId="2125" priority="23">
      <formula>J89&gt;0</formula>
    </cfRule>
    <cfRule type="expression" dxfId="2124" priority="24">
      <formula>J89&lt;0</formula>
    </cfRule>
  </conditionalFormatting>
  <conditionalFormatting sqref="K89:K102">
    <cfRule type="expression" dxfId="2123" priority="21">
      <formula>K89&gt;0</formula>
    </cfRule>
    <cfRule type="expression" dxfId="2122" priority="22">
      <formula>K89&lt;0</formula>
    </cfRule>
  </conditionalFormatting>
  <conditionalFormatting sqref="L89:L102">
    <cfRule type="expression" dxfId="2121" priority="19">
      <formula>L89&gt;0</formula>
    </cfRule>
    <cfRule type="expression" dxfId="2120" priority="20">
      <formula>L89&lt;0</formula>
    </cfRule>
  </conditionalFormatting>
  <conditionalFormatting sqref="F26:F46">
    <cfRule type="expression" dxfId="2119" priority="45">
      <formula>F26&gt;0</formula>
    </cfRule>
    <cfRule type="expression" dxfId="2118" priority="46">
      <formula>F26&lt;0</formula>
    </cfRule>
  </conditionalFormatting>
  <conditionalFormatting sqref="H26:H46">
    <cfRule type="expression" dxfId="2117" priority="43">
      <formula>H26&gt;0</formula>
    </cfRule>
    <cfRule type="expression" dxfId="2116" priority="44">
      <formula>H26&lt;0</formula>
    </cfRule>
  </conditionalFormatting>
  <conditionalFormatting sqref="F96:F102 F105">
    <cfRule type="expression" dxfId="2115" priority="27">
      <formula>F96&gt;0</formula>
    </cfRule>
    <cfRule type="expression" dxfId="2114" priority="28">
      <formula>F96&lt;0</formula>
    </cfRule>
  </conditionalFormatting>
  <conditionalFormatting sqref="H96:H102 H105">
    <cfRule type="expression" dxfId="2113" priority="25">
      <formula>H96&gt;0</formula>
    </cfRule>
    <cfRule type="expression" dxfId="2112" priority="26">
      <formula>H96&lt;0</formula>
    </cfRule>
  </conditionalFormatting>
  <conditionalFormatting sqref="F89:F92">
    <cfRule type="expression" dxfId="2111" priority="17">
      <formula>F89&gt;0</formula>
    </cfRule>
    <cfRule type="expression" dxfId="2110" priority="18">
      <formula>F89&lt;0</formula>
    </cfRule>
  </conditionalFormatting>
  <conditionalFormatting sqref="H89:H92">
    <cfRule type="expression" dxfId="2109" priority="15">
      <formula>H89&gt;0</formula>
    </cfRule>
    <cfRule type="expression" dxfId="2108" priority="16">
      <formula>H89&lt;0</formula>
    </cfRule>
  </conditionalFormatting>
  <conditionalFormatting sqref="F93:F95">
    <cfRule type="expression" dxfId="2107" priority="13">
      <formula>F93&gt;0</formula>
    </cfRule>
    <cfRule type="expression" dxfId="2106" priority="14">
      <formula>F93&lt;0</formula>
    </cfRule>
  </conditionalFormatting>
  <conditionalFormatting sqref="H93:H95">
    <cfRule type="expression" dxfId="2105" priority="11">
      <formula>H93&gt;0</formula>
    </cfRule>
    <cfRule type="expression" dxfId="2104" priority="12">
      <formula>H93&lt;0</formula>
    </cfRule>
  </conditionalFormatting>
  <conditionalFormatting sqref="F103:F104">
    <cfRule type="expression" dxfId="2103" priority="9">
      <formula>F103&gt;0</formula>
    </cfRule>
    <cfRule type="expression" dxfId="2102" priority="10">
      <formula>F103&lt;0</formula>
    </cfRule>
  </conditionalFormatting>
  <conditionalFormatting sqref="H103:H104">
    <cfRule type="expression" dxfId="2101" priority="7">
      <formula>H103&gt;0</formula>
    </cfRule>
    <cfRule type="expression" dxfId="2100" priority="8">
      <formula>H103&lt;0</formula>
    </cfRule>
  </conditionalFormatting>
  <conditionalFormatting sqref="F106">
    <cfRule type="expression" dxfId="2099" priority="5">
      <formula>F106&gt;0</formula>
    </cfRule>
    <cfRule type="expression" dxfId="2098" priority="6">
      <formula>F106&lt;0</formula>
    </cfRule>
  </conditionalFormatting>
  <conditionalFormatting sqref="H106">
    <cfRule type="expression" dxfId="2097" priority="3">
      <formula>H106&gt;0</formula>
    </cfRule>
    <cfRule type="expression" dxfId="2096" priority="4">
      <formula>H106&lt;0</formula>
    </cfRule>
  </conditionalFormatting>
  <conditionalFormatting sqref="J106">
    <cfRule type="expression" dxfId="2095" priority="1">
      <formula>J106&gt;0</formula>
    </cfRule>
    <cfRule type="expression" dxfId="2094"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27.93</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16758</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-14674.099999999999</v>
      </c>
      <c r="R7">
        <v>500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-14674.099999999999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-0.46685076720931784</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8.950948800572861E-2</v>
      </c>
      <c r="R11">
        <f>0.625</f>
        <v>0.625</v>
      </c>
    </row>
    <row r="12" spans="1:21" x14ac:dyDescent="0.25">
      <c r="B12" s="399">
        <v>43727</v>
      </c>
      <c r="C12" s="4">
        <v>100</v>
      </c>
      <c r="D12" s="2">
        <v>28.05</v>
      </c>
      <c r="E12" s="2">
        <v>0</v>
      </c>
      <c r="F12" s="2">
        <f t="shared" si="0"/>
        <v>2805</v>
      </c>
      <c r="H12" s="68"/>
      <c r="O12" s="11" t="s">
        <v>984</v>
      </c>
      <c r="Q12" s="19" t="s">
        <v>1405</v>
      </c>
      <c r="T12" s="688">
        <v>43315</v>
      </c>
      <c r="U12" t="s">
        <v>1199</v>
      </c>
    </row>
    <row r="13" spans="1:21" x14ac:dyDescent="0.25">
      <c r="H13" s="68"/>
      <c r="O13" s="11" t="s">
        <v>947</v>
      </c>
      <c r="Q13" s="2">
        <f>Q4/2.81</f>
        <v>9.9395017793594302</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1100</v>
      </c>
      <c r="D18" s="18"/>
      <c r="E18" s="18"/>
      <c r="F18" s="18">
        <f>SUM(F2:F12)</f>
        <v>54509</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1" t="s">
        <v>78</v>
      </c>
      <c r="P21" s="891"/>
    </row>
    <row r="22" spans="1:16" ht="15.75" thickTop="1" x14ac:dyDescent="0.25">
      <c r="O22" s="79">
        <v>1.1000000000000001</v>
      </c>
      <c r="P22" s="79">
        <f>O22*$Q$4</f>
        <v>30.723000000000003</v>
      </c>
    </row>
    <row r="23" spans="1:16" x14ac:dyDescent="0.25">
      <c r="O23" s="79">
        <v>1.0900000000000001</v>
      </c>
      <c r="P23" s="79">
        <f t="shared" ref="P23:P42" si="1">O23*$Q$4</f>
        <v>30.443700000000003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30.164400000000001</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29.885100000000001</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29.605800000000002</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29.326499999999999</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29.0472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28.767900000000001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28.488600000000002</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28.209299999999999</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27.93</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27.650700000000001</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27.371399999999998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27.092099999999999</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26.812799999999999</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26.5335</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26.254199999999997</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25.974900000000002</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25.695600000000002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25.4163</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25.137</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7" si="14">C75*(E75-D75)</f>
        <v>-12577.100000000002</v>
      </c>
      <c r="G75" s="39">
        <f t="shared" ref="G75:G77" si="15">D75*C75</f>
        <v>28827.100000000002</v>
      </c>
      <c r="H75" s="177">
        <f t="shared" ref="H75:H77"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c r="B78" s="162"/>
      <c r="C78" s="10"/>
      <c r="D78" s="39"/>
      <c r="E78" s="39"/>
      <c r="F78" s="39"/>
      <c r="G78" s="39"/>
      <c r="H78" s="177"/>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093" priority="53">
      <formula>F25&gt;0</formula>
    </cfRule>
    <cfRule type="expression" dxfId="2092" priority="54">
      <formula>F25&lt;0</formula>
    </cfRule>
  </conditionalFormatting>
  <conditionalFormatting sqref="Q7">
    <cfRule type="expression" dxfId="2091" priority="51">
      <formula>Q7&gt;0</formula>
    </cfRule>
    <cfRule type="expression" dxfId="2090" priority="52">
      <formula>Q7&lt;0</formula>
    </cfRule>
  </conditionalFormatting>
  <conditionalFormatting sqref="Q8">
    <cfRule type="expression" dxfId="2089" priority="49">
      <formula>Q8&gt;0</formula>
    </cfRule>
    <cfRule type="expression" dxfId="2088" priority="50">
      <formula>Q8&lt;0</formula>
    </cfRule>
  </conditionalFormatting>
  <conditionalFormatting sqref="Q10">
    <cfRule type="expression" dxfId="2087" priority="43">
      <formula>Q10&gt;0</formula>
    </cfRule>
    <cfRule type="expression" dxfId="2086" priority="44">
      <formula>Q10&lt;0</formula>
    </cfRule>
  </conditionalFormatting>
  <conditionalFormatting sqref="L25:L32">
    <cfRule type="expression" dxfId="2085" priority="37">
      <formula>L25&gt;0</formula>
    </cfRule>
    <cfRule type="expression" dxfId="2084" priority="38">
      <formula>L25&lt;0</formula>
    </cfRule>
  </conditionalFormatting>
  <conditionalFormatting sqref="F110:F131">
    <cfRule type="expression" dxfId="2083" priority="35">
      <formula>F110&gt;0</formula>
    </cfRule>
    <cfRule type="expression" dxfId="2082" priority="36">
      <formula>F110&lt;0</formula>
    </cfRule>
  </conditionalFormatting>
  <conditionalFormatting sqref="H110:H131">
    <cfRule type="expression" dxfId="2081" priority="33">
      <formula>H110&gt;0</formula>
    </cfRule>
    <cfRule type="expression" dxfId="2080" priority="34">
      <formula>H110&lt;0</formula>
    </cfRule>
  </conditionalFormatting>
  <conditionalFormatting sqref="J110:J123">
    <cfRule type="expression" dxfId="2079" priority="31">
      <formula>J110&gt;0</formula>
    </cfRule>
    <cfRule type="expression" dxfId="2078" priority="32">
      <formula>J110&lt;0</formula>
    </cfRule>
  </conditionalFormatting>
  <conditionalFormatting sqref="K110:K123">
    <cfRule type="expression" dxfId="2077" priority="29">
      <formula>K110&gt;0</formula>
    </cfRule>
    <cfRule type="expression" dxfId="2076" priority="30">
      <formula>K110&lt;0</formula>
    </cfRule>
  </conditionalFormatting>
  <conditionalFormatting sqref="L110:L123">
    <cfRule type="expression" dxfId="2075" priority="27">
      <formula>L110&gt;0</formula>
    </cfRule>
    <cfRule type="expression" dxfId="2074" priority="28">
      <formula>L110&lt;0</formula>
    </cfRule>
  </conditionalFormatting>
  <conditionalFormatting sqref="F25:F29">
    <cfRule type="expression" dxfId="2073" priority="25">
      <formula>F25&gt;0</formula>
    </cfRule>
    <cfRule type="expression" dxfId="2072" priority="26">
      <formula>F25&lt;0</formula>
    </cfRule>
  </conditionalFormatting>
  <conditionalFormatting sqref="H25:H29">
    <cfRule type="expression" dxfId="2071" priority="23">
      <formula>H25&gt;0</formula>
    </cfRule>
    <cfRule type="expression" dxfId="2070" priority="24">
      <formula>H25&lt;0</formula>
    </cfRule>
  </conditionalFormatting>
  <conditionalFormatting sqref="F35:F38">
    <cfRule type="expression" dxfId="2069" priority="21">
      <formula>F35&gt;0</formula>
    </cfRule>
    <cfRule type="expression" dxfId="2068" priority="22">
      <formula>F35&lt;0</formula>
    </cfRule>
  </conditionalFormatting>
  <conditionalFormatting sqref="H35:H38">
    <cfRule type="expression" dxfId="2067" priority="19">
      <formula>H35&gt;0</formula>
    </cfRule>
    <cfRule type="expression" dxfId="2066" priority="20">
      <formula>H35&lt;0</formula>
    </cfRule>
  </conditionalFormatting>
  <conditionalFormatting sqref="H61:H64 F61:F64">
    <cfRule type="expression" dxfId="2065" priority="17">
      <formula>F61&gt;0</formula>
    </cfRule>
    <cfRule type="expression" dxfId="2064" priority="18">
      <formula>F61&lt;0</formula>
    </cfRule>
  </conditionalFormatting>
  <conditionalFormatting sqref="H70 F70">
    <cfRule type="expression" dxfId="2063" priority="15">
      <formula>F70&gt;0</formula>
    </cfRule>
    <cfRule type="expression" dxfId="2062" priority="16">
      <formula>F70&lt;0</formula>
    </cfRule>
  </conditionalFormatting>
  <conditionalFormatting sqref="H67:H69 F67:F69">
    <cfRule type="expression" dxfId="2061" priority="13">
      <formula>F67&gt;0</formula>
    </cfRule>
    <cfRule type="expression" dxfId="2060" priority="14">
      <formula>F67&lt;0</formula>
    </cfRule>
  </conditionalFormatting>
  <conditionalFormatting sqref="H65:H66 F65:F66">
    <cfRule type="expression" dxfId="2059" priority="11">
      <formula>F65&gt;0</formula>
    </cfRule>
    <cfRule type="expression" dxfId="2058" priority="12">
      <formula>F65&lt;0</formula>
    </cfRule>
  </conditionalFormatting>
  <conditionalFormatting sqref="F74:F76 H74:H76">
    <cfRule type="expression" dxfId="2057" priority="7">
      <formula>F74&gt;0</formula>
    </cfRule>
    <cfRule type="expression" dxfId="2056" priority="8">
      <formula>F74&lt;0</formula>
    </cfRule>
  </conditionalFormatting>
  <conditionalFormatting sqref="F81:F82 H81:H82">
    <cfRule type="expression" dxfId="2055" priority="5">
      <formula>F81&gt;0</formula>
    </cfRule>
    <cfRule type="expression" dxfId="2054" priority="6">
      <formula>F81&lt;0</formula>
    </cfRule>
  </conditionalFormatting>
  <conditionalFormatting sqref="F79:F80 H79:H80">
    <cfRule type="expression" dxfId="2053" priority="3">
      <formula>F79&gt;0</formula>
    </cfRule>
    <cfRule type="expression" dxfId="2052" priority="4">
      <formula>F79&lt;0</formula>
    </cfRule>
  </conditionalFormatting>
  <conditionalFormatting sqref="F77:F78 H77:H78">
    <cfRule type="expression" dxfId="2051" priority="1">
      <formula>F77&gt;0</formula>
    </cfRule>
    <cfRule type="expression" dxfId="2050"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25.72</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25.72</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2.1772939346811824E-2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12.395180722891565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28.292000000000002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28.034800000000001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27.7776</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27.520399999999999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27.263200000000001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27.006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26.748799999999999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26.491599999999998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26.234400000000001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25.9772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25.72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25.462799999999998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25.205599999999997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24.948399999999999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24.691199999999998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24.433999999999997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24.176799999999997</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23.919599999999999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23.662400000000002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23.405200000000001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23.148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49" priority="129">
      <formula>F99&gt;0</formula>
    </cfRule>
    <cfRule type="expression" dxfId="2048" priority="130">
      <formula>F99&lt;0</formula>
    </cfRule>
  </conditionalFormatting>
  <conditionalFormatting sqref="F156:F169 F172:F216 F219:F220">
    <cfRule type="expression" dxfId="2047" priority="125">
      <formula>F156&gt;0</formula>
    </cfRule>
    <cfRule type="expression" dxfId="2046" priority="126">
      <formula>F156&lt;0</formula>
    </cfRule>
  </conditionalFormatting>
  <conditionalFormatting sqref="F156:F169 F172:F216 F219:F220">
    <cfRule type="expression" dxfId="2045" priority="127">
      <formula>F156&gt;0</formula>
    </cfRule>
    <cfRule type="expression" dxfId="2044" priority="128">
      <formula>F156&lt;0</formula>
    </cfRule>
  </conditionalFormatting>
  <conditionalFormatting sqref="H151:H169 H172:H216 H219:H220">
    <cfRule type="expression" dxfId="2043" priority="123">
      <formula>H151&gt;0</formula>
    </cfRule>
    <cfRule type="expression" dxfId="2042" priority="124">
      <formula>H151&lt;0</formula>
    </cfRule>
  </conditionalFormatting>
  <conditionalFormatting sqref="F147:F150">
    <cfRule type="expression" dxfId="2041" priority="117">
      <formula>F147&gt;0</formula>
    </cfRule>
    <cfRule type="expression" dxfId="2040" priority="118">
      <formula>F147&lt;0</formula>
    </cfRule>
  </conditionalFormatting>
  <conditionalFormatting sqref="H147:H150">
    <cfRule type="expression" dxfId="2039" priority="115">
      <formula>H147&gt;0</formula>
    </cfRule>
    <cfRule type="expression" dxfId="2038" priority="116">
      <formula>H147&lt;0</formula>
    </cfRule>
  </conditionalFormatting>
  <conditionalFormatting sqref="Q8">
    <cfRule type="expression" dxfId="2037" priority="111">
      <formula>Q8&gt;0</formula>
    </cfRule>
    <cfRule type="expression" dxfId="2036" priority="112">
      <formula>Q8&lt;0</formula>
    </cfRule>
  </conditionalFormatting>
  <conditionalFormatting sqref="Q7">
    <cfRule type="expression" dxfId="2035" priority="113">
      <formula>Q7&gt;0</formula>
    </cfRule>
    <cfRule type="expression" dxfId="2034" priority="114">
      <formula>Q7&lt;0</formula>
    </cfRule>
  </conditionalFormatting>
  <conditionalFormatting sqref="F170">
    <cfRule type="expression" dxfId="2033" priority="107">
      <formula>F170&gt;0</formula>
    </cfRule>
    <cfRule type="expression" dxfId="2032" priority="108">
      <formula>F170&lt;0</formula>
    </cfRule>
  </conditionalFormatting>
  <conditionalFormatting sqref="F170">
    <cfRule type="expression" dxfId="2031" priority="109">
      <formula>F170&gt;0</formula>
    </cfRule>
    <cfRule type="expression" dxfId="2030" priority="110">
      <formula>F170&lt;0</formula>
    </cfRule>
  </conditionalFormatting>
  <conditionalFormatting sqref="H170">
    <cfRule type="expression" dxfId="2029" priority="105">
      <formula>H170&gt;0</formula>
    </cfRule>
    <cfRule type="expression" dxfId="2028" priority="106">
      <formula>H170&lt;0</formula>
    </cfRule>
  </conditionalFormatting>
  <conditionalFormatting sqref="F171">
    <cfRule type="expression" dxfId="2027" priority="101">
      <formula>F171&gt;0</formula>
    </cfRule>
    <cfRule type="expression" dxfId="2026" priority="102">
      <formula>F171&lt;0</formula>
    </cfRule>
  </conditionalFormatting>
  <conditionalFormatting sqref="F171">
    <cfRule type="expression" dxfId="2025" priority="103">
      <formula>F171&gt;0</formula>
    </cfRule>
    <cfRule type="expression" dxfId="2024" priority="104">
      <formula>F171&lt;0</formula>
    </cfRule>
  </conditionalFormatting>
  <conditionalFormatting sqref="H171">
    <cfRule type="expression" dxfId="2023" priority="99">
      <formula>H171&gt;0</formula>
    </cfRule>
    <cfRule type="expression" dxfId="2022" priority="100">
      <formula>H171&lt;0</formula>
    </cfRule>
  </conditionalFormatting>
  <conditionalFormatting sqref="F217:F218">
    <cfRule type="expression" dxfId="2021" priority="95">
      <formula>F217&gt;0</formula>
    </cfRule>
    <cfRule type="expression" dxfId="2020" priority="96">
      <formula>F217&lt;0</formula>
    </cfRule>
  </conditionalFormatting>
  <conditionalFormatting sqref="F217:F218">
    <cfRule type="expression" dxfId="2019" priority="97">
      <formula>F217&gt;0</formula>
    </cfRule>
    <cfRule type="expression" dxfId="2018" priority="98">
      <formula>F217&lt;0</formula>
    </cfRule>
  </conditionalFormatting>
  <conditionalFormatting sqref="H217:H218">
    <cfRule type="expression" dxfId="2017" priority="93">
      <formula>H217&gt;0</formula>
    </cfRule>
    <cfRule type="expression" dxfId="2016" priority="94">
      <formula>H217&lt;0</formula>
    </cfRule>
  </conditionalFormatting>
  <conditionalFormatting sqref="F24:F39">
    <cfRule type="expression" dxfId="2015" priority="91">
      <formula>F24&gt;0</formula>
    </cfRule>
    <cfRule type="expression" dxfId="2014" priority="92">
      <formula>F24&lt;0</formula>
    </cfRule>
  </conditionalFormatting>
  <conditionalFormatting sqref="H24:H39">
    <cfRule type="expression" dxfId="2013" priority="89">
      <formula>H24&gt;0</formula>
    </cfRule>
    <cfRule type="expression" dxfId="2012" priority="90">
      <formula>H24&lt;0</formula>
    </cfRule>
  </conditionalFormatting>
  <conditionalFormatting sqref="Q10">
    <cfRule type="expression" dxfId="2011" priority="87">
      <formula>Q10&gt;0</formula>
    </cfRule>
    <cfRule type="expression" dxfId="2010" priority="88">
      <formula>Q10&lt;0</formula>
    </cfRule>
  </conditionalFormatting>
  <conditionalFormatting sqref="J34">
    <cfRule type="expression" dxfId="2009" priority="85">
      <formula>J34&gt;0</formula>
    </cfRule>
    <cfRule type="expression" dxfId="2008" priority="86">
      <formula>J34&lt;0</formula>
    </cfRule>
  </conditionalFormatting>
  <conditionalFormatting sqref="F41:F49">
    <cfRule type="expression" dxfId="2007" priority="79">
      <formula>F41&gt;0</formula>
    </cfRule>
    <cfRule type="expression" dxfId="2006" priority="80">
      <formula>F41&lt;0</formula>
    </cfRule>
  </conditionalFormatting>
  <conditionalFormatting sqref="H41:H49">
    <cfRule type="expression" dxfId="2005" priority="77">
      <formula>H41&gt;0</formula>
    </cfRule>
    <cfRule type="expression" dxfId="2004" priority="78">
      <formula>H41&lt;0</formula>
    </cfRule>
  </conditionalFormatting>
  <conditionalFormatting sqref="R4">
    <cfRule type="expression" dxfId="2003" priority="75">
      <formula>R4&gt;0</formula>
    </cfRule>
    <cfRule type="expression" dxfId="2002" priority="76">
      <formula>R4&lt;0</formula>
    </cfRule>
  </conditionalFormatting>
  <conditionalFormatting sqref="Q9">
    <cfRule type="expression" dxfId="2001" priority="73">
      <formula>Q9&gt;0</formula>
    </cfRule>
    <cfRule type="expression" dxfId="2000" priority="74">
      <formula>Q9&lt;0</formula>
    </cfRule>
  </conditionalFormatting>
  <conditionalFormatting sqref="F50:F73">
    <cfRule type="expression" dxfId="1999" priority="69">
      <formula>F50&gt;0</formula>
    </cfRule>
    <cfRule type="expression" dxfId="1998" priority="70">
      <formula>F50&lt;0</formula>
    </cfRule>
  </conditionalFormatting>
  <conditionalFormatting sqref="H50:H73">
    <cfRule type="expression" dxfId="1997" priority="67">
      <formula>H50&gt;0</formula>
    </cfRule>
    <cfRule type="expression" dxfId="1996"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995" priority="63">
      <formula>F74&gt;0</formula>
    </cfRule>
    <cfRule type="expression" dxfId="1994" priority="64">
      <formula>F74&lt;0</formula>
    </cfRule>
  </conditionalFormatting>
  <conditionalFormatting sqref="H74:H98">
    <cfRule type="expression" dxfId="1993" priority="61">
      <formula>H74&gt;0</formula>
    </cfRule>
    <cfRule type="expression" dxfId="1992" priority="62">
      <formula>H74&lt;0</formula>
    </cfRule>
  </conditionalFormatting>
  <conditionalFormatting sqref="H108:H109 F108:F109">
    <cfRule type="expression" dxfId="1991" priority="43">
      <formula>F108&gt;0</formula>
    </cfRule>
    <cfRule type="expression" dxfId="1990" priority="44">
      <formula>F108&lt;0</formula>
    </cfRule>
  </conditionalFormatting>
  <conditionalFormatting sqref="H103:H107 F103:F107">
    <cfRule type="expression" dxfId="1989" priority="41">
      <formula>F103&gt;0</formula>
    </cfRule>
    <cfRule type="expression" dxfId="1988" priority="42">
      <formula>F103&lt;0</formula>
    </cfRule>
  </conditionalFormatting>
  <conditionalFormatting sqref="F40">
    <cfRule type="expression" dxfId="1987" priority="39">
      <formula>F40&gt;0</formula>
    </cfRule>
    <cfRule type="expression" dxfId="1986" priority="40">
      <formula>F40&lt;0</formula>
    </cfRule>
  </conditionalFormatting>
  <conditionalFormatting sqref="H40">
    <cfRule type="expression" dxfId="1985" priority="37">
      <formula>H40&gt;0</formula>
    </cfRule>
    <cfRule type="expression" dxfId="1984" priority="38">
      <formula>H40&lt;0</formula>
    </cfRule>
  </conditionalFormatting>
  <conditionalFormatting sqref="F131:F133 H131:H133">
    <cfRule type="expression" dxfId="1983" priority="35">
      <formula>F131&gt;0</formula>
    </cfRule>
    <cfRule type="expression" dxfId="1982" priority="36">
      <formula>F131&lt;0</formula>
    </cfRule>
  </conditionalFormatting>
  <conditionalFormatting sqref="F120:F124 H120:H124">
    <cfRule type="expression" dxfId="1981" priority="31">
      <formula>F120&gt;0</formula>
    </cfRule>
    <cfRule type="expression" dxfId="1980" priority="32">
      <formula>F120&lt;0</formula>
    </cfRule>
  </conditionalFormatting>
  <conditionalFormatting sqref="F117:F119 H117:H119">
    <cfRule type="expression" dxfId="1979" priority="27">
      <formula>F117&gt;0</formula>
    </cfRule>
    <cfRule type="expression" dxfId="1978" priority="28">
      <formula>F117&lt;0</formula>
    </cfRule>
  </conditionalFormatting>
  <conditionalFormatting sqref="F114:F116 H114:H116">
    <cfRule type="expression" dxfId="1977" priority="25">
      <formula>F114&gt;0</formula>
    </cfRule>
    <cfRule type="expression" dxfId="1976" priority="26">
      <formula>F114&lt;0</formula>
    </cfRule>
  </conditionalFormatting>
  <conditionalFormatting sqref="F113 H113">
    <cfRule type="expression" dxfId="1975" priority="23">
      <formula>F113&gt;0</formula>
    </cfRule>
    <cfRule type="expression" dxfId="1974" priority="24">
      <formula>F113&lt;0</formula>
    </cfRule>
  </conditionalFormatting>
  <conditionalFormatting sqref="F126:F128 H126:H128 K24:K128">
    <cfRule type="expression" dxfId="1973" priority="21">
      <formula>F24&gt;0</formula>
    </cfRule>
    <cfRule type="expression" dxfId="1972" priority="22">
      <formula>F24&lt;0</formula>
    </cfRule>
  </conditionalFormatting>
  <conditionalFormatting sqref="F125 H125">
    <cfRule type="expression" dxfId="1971" priority="19">
      <formula>F125&gt;0</formula>
    </cfRule>
    <cfRule type="expression" dxfId="1970" priority="20">
      <formula>F125&lt;0</formula>
    </cfRule>
  </conditionalFormatting>
  <conditionalFormatting sqref="F129:F130 H129:H130 K129:K130">
    <cfRule type="expression" dxfId="1969" priority="17">
      <formula>F129&gt;0</formula>
    </cfRule>
    <cfRule type="expression" dxfId="1968" priority="18">
      <formula>F129&lt;0</formula>
    </cfRule>
  </conditionalFormatting>
  <conditionalFormatting sqref="F136:F138 H136:H138 K136:K138">
    <cfRule type="expression" dxfId="1967" priority="13">
      <formula>F136&gt;0</formula>
    </cfRule>
    <cfRule type="expression" dxfId="1966" priority="14">
      <formula>F136&lt;0</formula>
    </cfRule>
  </conditionalFormatting>
  <conditionalFormatting sqref="F134:F135 H134:H135 K134:K135">
    <cfRule type="expression" dxfId="1965" priority="11">
      <formula>F134&gt;0</formula>
    </cfRule>
    <cfRule type="expression" dxfId="1964" priority="12">
      <formula>F134&lt;0</formula>
    </cfRule>
  </conditionalFormatting>
  <conditionalFormatting sqref="F143 H143 K143">
    <cfRule type="expression" dxfId="1963" priority="7">
      <formula>F143&gt;0</formula>
    </cfRule>
    <cfRule type="expression" dxfId="1962" priority="8">
      <formula>F143&lt;0</formula>
    </cfRule>
  </conditionalFormatting>
  <conditionalFormatting sqref="F140:F142 H140:H142">
    <cfRule type="expression" dxfId="1961" priority="5">
      <formula>F140&gt;0</formula>
    </cfRule>
    <cfRule type="expression" dxfId="1960" priority="6">
      <formula>F140&lt;0</formula>
    </cfRule>
  </conditionalFormatting>
  <conditionalFormatting sqref="F139 H139 K139">
    <cfRule type="expression" dxfId="1959" priority="3">
      <formula>F139&gt;0</formula>
    </cfRule>
    <cfRule type="expression" dxfId="1958" priority="4">
      <formula>F139&lt;0</formula>
    </cfRule>
  </conditionalFormatting>
  <conditionalFormatting sqref="K140:K142">
    <cfRule type="expression" dxfId="1957" priority="1">
      <formula>K140&gt;0</formula>
    </cfRule>
    <cfRule type="expression" dxfId="1956"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266.85000000000002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266.85000000000002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7.1950534007869582E-3</v>
      </c>
      <c r="R11">
        <v>0.48</v>
      </c>
    </row>
    <row r="12" spans="1:21" x14ac:dyDescent="0.25">
      <c r="B12" s="29"/>
      <c r="G12" s="29"/>
      <c r="H12" s="68"/>
      <c r="O12" s="11" t="s">
        <v>969</v>
      </c>
      <c r="Q12" s="29" t="s">
        <v>1369</v>
      </c>
    </row>
    <row r="13" spans="1:21" x14ac:dyDescent="0.25">
      <c r="B13" s="29"/>
      <c r="G13" s="29"/>
      <c r="H13" s="68"/>
      <c r="O13" s="11" t="s">
        <v>947</v>
      </c>
      <c r="Q13" s="2">
        <f>Q4/8.62</f>
        <v>30.957076566125295</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293.53500000000003</v>
      </c>
    </row>
    <row r="23" spans="1:16" x14ac:dyDescent="0.25">
      <c r="O23" s="79">
        <v>1.0900000000000001</v>
      </c>
      <c r="P23" s="79">
        <f t="shared" ref="P23:P42" si="2">O23*$Q$4</f>
        <v>290.86650000000003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288.19800000000004</v>
      </c>
    </row>
    <row r="25" spans="1:16" x14ac:dyDescent="0.25">
      <c r="B25" s="162">
        <v>43161</v>
      </c>
      <c r="C25" s="10">
        <v>20</v>
      </c>
      <c r="D25" s="39">
        <v>198</v>
      </c>
      <c r="E25" s="39"/>
      <c r="F25" s="39"/>
      <c r="G25" s="39"/>
      <c r="H25" s="177"/>
      <c r="I25" s="39"/>
      <c r="J25" s="39"/>
      <c r="K25" s="39"/>
      <c r="L25" s="39"/>
      <c r="O25" s="79">
        <v>1.07</v>
      </c>
      <c r="P25" s="79">
        <f t="shared" si="2"/>
        <v>285.52950000000004</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282.86100000000005</v>
      </c>
    </row>
    <row r="27" spans="1:16" x14ac:dyDescent="0.25">
      <c r="B27" s="162">
        <v>43227</v>
      </c>
      <c r="C27" s="10">
        <v>0</v>
      </c>
      <c r="D27" s="39"/>
      <c r="E27" s="39"/>
      <c r="F27" s="39">
        <v>137.51</v>
      </c>
      <c r="G27" s="39"/>
      <c r="H27" s="177"/>
      <c r="I27" s="39"/>
      <c r="J27" s="39">
        <v>137.51</v>
      </c>
      <c r="K27" s="39"/>
      <c r="L27" s="153"/>
      <c r="O27" s="79">
        <v>1.05</v>
      </c>
      <c r="P27" s="79">
        <f t="shared" si="2"/>
        <v>280.19250000000005</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277.52400000000006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274.85550000000001</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272.18700000000001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269.51850000000002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266.85000000000002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264.18150000000003</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261.51300000000003</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258.84450000000004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256.17599999999999</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253.50750000000002</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250.839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248.17050000000003</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245.50200000000004</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242.83350000000002</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240.16500000000002</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55" priority="49">
      <formula>F52&gt;0</formula>
    </cfRule>
    <cfRule type="expression" dxfId="1954" priority="50">
      <formula>F52&lt;0</formula>
    </cfRule>
  </conditionalFormatting>
  <conditionalFormatting sqref="Q7">
    <cfRule type="expression" dxfId="1953" priority="47">
      <formula>Q7&gt;0</formula>
    </cfRule>
    <cfRule type="expression" dxfId="1952" priority="48">
      <formula>Q7&lt;0</formula>
    </cfRule>
  </conditionalFormatting>
  <conditionalFormatting sqref="Q8">
    <cfRule type="expression" dxfId="1951" priority="45">
      <formula>Q8&gt;0</formula>
    </cfRule>
    <cfRule type="expression" dxfId="1950" priority="46">
      <formula>Q8&lt;0</formula>
    </cfRule>
  </conditionalFormatting>
  <conditionalFormatting sqref="F34:F41 F43:F51">
    <cfRule type="expression" dxfId="1949" priority="43">
      <formula>F34&gt;0</formula>
    </cfRule>
    <cfRule type="expression" dxfId="1948" priority="44">
      <formula>F34&lt;0</formula>
    </cfRule>
  </conditionalFormatting>
  <conditionalFormatting sqref="H34:H51">
    <cfRule type="expression" dxfId="1947" priority="41">
      <formula>H34&gt;0</formula>
    </cfRule>
    <cfRule type="expression" dxfId="1946" priority="42">
      <formula>H34&lt;0</formula>
    </cfRule>
  </conditionalFormatting>
  <conditionalFormatting sqref="Q10">
    <cfRule type="expression" dxfId="1945" priority="39">
      <formula>Q10&gt;0</formula>
    </cfRule>
    <cfRule type="expression" dxfId="1944" priority="40">
      <formula>Q10&lt;0</formula>
    </cfRule>
  </conditionalFormatting>
  <conditionalFormatting sqref="J25">
    <cfRule type="expression" dxfId="1943" priority="37">
      <formula>J25&gt;0</formula>
    </cfRule>
    <cfRule type="expression" dxfId="1942" priority="38">
      <formula>J25&lt;0</formula>
    </cfRule>
  </conditionalFormatting>
  <conditionalFormatting sqref="K25:K29 K31:K38">
    <cfRule type="expression" dxfId="1941" priority="35">
      <formula>K25&gt;0</formula>
    </cfRule>
    <cfRule type="expression" dxfId="1940" priority="36">
      <formula>K25&lt;0</formula>
    </cfRule>
  </conditionalFormatting>
  <conditionalFormatting sqref="L25:L38">
    <cfRule type="expression" dxfId="1939" priority="33">
      <formula>L25&gt;0</formula>
    </cfRule>
    <cfRule type="expression" dxfId="1938" priority="34">
      <formula>L25&lt;0</formula>
    </cfRule>
  </conditionalFormatting>
  <conditionalFormatting sqref="F89:F110">
    <cfRule type="expression" dxfId="1937" priority="31">
      <formula>F89&gt;0</formula>
    </cfRule>
    <cfRule type="expression" dxfId="1936" priority="32">
      <formula>F89&lt;0</formula>
    </cfRule>
  </conditionalFormatting>
  <conditionalFormatting sqref="H89:H110">
    <cfRule type="expression" dxfId="1935" priority="29">
      <formula>H89&gt;0</formula>
    </cfRule>
    <cfRule type="expression" dxfId="1934" priority="30">
      <formula>H89&lt;0</formula>
    </cfRule>
  </conditionalFormatting>
  <conditionalFormatting sqref="J89:J102">
    <cfRule type="expression" dxfId="1933" priority="27">
      <formula>J89&gt;0</formula>
    </cfRule>
    <cfRule type="expression" dxfId="1932" priority="28">
      <formula>J89&lt;0</formula>
    </cfRule>
  </conditionalFormatting>
  <conditionalFormatting sqref="K89:K102">
    <cfRule type="expression" dxfId="1931" priority="25">
      <formula>K89&gt;0</formula>
    </cfRule>
    <cfRule type="expression" dxfId="1930" priority="26">
      <formula>K89&lt;0</formula>
    </cfRule>
  </conditionalFormatting>
  <conditionalFormatting sqref="L89:L102">
    <cfRule type="expression" dxfId="1929" priority="23">
      <formula>L89&gt;0</formula>
    </cfRule>
    <cfRule type="expression" dxfId="1928" priority="24">
      <formula>L89&lt;0</formula>
    </cfRule>
  </conditionalFormatting>
  <conditionalFormatting sqref="F25:F27">
    <cfRule type="expression" dxfId="1927" priority="21">
      <formula>F25&gt;0</formula>
    </cfRule>
    <cfRule type="expression" dxfId="1926" priority="22">
      <formula>F25&lt;0</formula>
    </cfRule>
  </conditionalFormatting>
  <conditionalFormatting sqref="H25:H27">
    <cfRule type="expression" dxfId="1925" priority="19">
      <formula>H25&gt;0</formula>
    </cfRule>
    <cfRule type="expression" dxfId="1924" priority="20">
      <formula>H25&lt;0</formula>
    </cfRule>
  </conditionalFormatting>
  <conditionalFormatting sqref="F28:F33">
    <cfRule type="expression" dxfId="1923" priority="17">
      <formula>F28&gt;0</formula>
    </cfRule>
    <cfRule type="expression" dxfId="1922" priority="18">
      <formula>F28&lt;0</formula>
    </cfRule>
  </conditionalFormatting>
  <conditionalFormatting sqref="H28:H33">
    <cfRule type="expression" dxfId="1921" priority="15">
      <formula>H28&gt;0</formula>
    </cfRule>
    <cfRule type="expression" dxfId="1920" priority="16">
      <formula>H28&lt;0</formula>
    </cfRule>
  </conditionalFormatting>
  <conditionalFormatting sqref="F42">
    <cfRule type="expression" dxfId="1919" priority="13">
      <formula>F42&gt;0</formula>
    </cfRule>
    <cfRule type="expression" dxfId="1918" priority="14">
      <formula>F42&lt;0</formula>
    </cfRule>
  </conditionalFormatting>
  <conditionalFormatting sqref="J48">
    <cfRule type="expression" dxfId="1917" priority="11">
      <formula>J48&gt;0</formula>
    </cfRule>
    <cfRule type="expression" dxfId="1916" priority="12">
      <formula>J48&lt;0</formula>
    </cfRule>
  </conditionalFormatting>
  <conditionalFormatting sqref="J34:J41 J43:J47">
    <cfRule type="expression" dxfId="1915" priority="9">
      <formula>J34&gt;0</formula>
    </cfRule>
    <cfRule type="expression" dxfId="1914" priority="10">
      <formula>J34&lt;0</formula>
    </cfRule>
  </conditionalFormatting>
  <conditionalFormatting sqref="J26:J27">
    <cfRule type="expression" dxfId="1913" priority="7">
      <formula>J26&gt;0</formula>
    </cfRule>
    <cfRule type="expression" dxfId="1912" priority="8">
      <formula>J26&lt;0</formula>
    </cfRule>
  </conditionalFormatting>
  <conditionalFormatting sqref="J28:J33">
    <cfRule type="expression" dxfId="1911" priority="5">
      <formula>J28&gt;0</formula>
    </cfRule>
    <cfRule type="expression" dxfId="1910" priority="6">
      <formula>J28&lt;0</formula>
    </cfRule>
  </conditionalFormatting>
  <conditionalFormatting sqref="J42">
    <cfRule type="expression" dxfId="1909" priority="3">
      <formula>J42&gt;0</formula>
    </cfRule>
    <cfRule type="expression" dxfId="1908" priority="4">
      <formula>J42&lt;0</formula>
    </cfRule>
  </conditionalFormatting>
  <conditionalFormatting sqref="J49">
    <cfRule type="expression" dxfId="1907" priority="1">
      <formula>J49&gt;0</formula>
    </cfRule>
    <cfRule type="expression" dxfId="1906"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92.5</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92.5</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1.0378378378378378E-2</v>
      </c>
      <c r="R11">
        <v>0.24</v>
      </c>
    </row>
    <row r="12" spans="1:21" x14ac:dyDescent="0.25">
      <c r="H12" s="68"/>
      <c r="O12" s="11" t="s">
        <v>921</v>
      </c>
      <c r="Q12" s="1"/>
    </row>
    <row r="13" spans="1:21" x14ac:dyDescent="0.25">
      <c r="H13" s="68"/>
      <c r="O13" s="11" t="s">
        <v>947</v>
      </c>
      <c r="Q13" s="2">
        <f>Q4/3.55</f>
        <v>26.056338028169016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101.75000000000001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100.825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99.9</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98.975000000000009</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98.050000000000011</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97.125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96.2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95.275000000000006</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94.350000000000009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93.424999999999997</v>
      </c>
      <c r="Q32" s="2"/>
    </row>
    <row r="33" spans="1:17" x14ac:dyDescent="0.25">
      <c r="B33" s="162">
        <v>43299</v>
      </c>
      <c r="C33" s="10">
        <v>0</v>
      </c>
      <c r="D33" s="39"/>
      <c r="E33" s="39">
        <v>76.28</v>
      </c>
      <c r="F33" s="39">
        <v>641.1</v>
      </c>
      <c r="G33" s="39"/>
      <c r="H33" s="177"/>
      <c r="I33" s="39"/>
      <c r="J33" s="99">
        <v>641.1</v>
      </c>
      <c r="K33" s="39"/>
      <c r="L33" s="153"/>
      <c r="O33" s="79">
        <v>1</v>
      </c>
      <c r="P33" s="79">
        <f t="shared" si="0"/>
        <v>92.5</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91.575000000000003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90.649999999999991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89.724999999999994</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88.8</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87.875</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86.949999999999989</v>
      </c>
    </row>
    <row r="40" spans="1:17" x14ac:dyDescent="0.25">
      <c r="B40" s="162"/>
      <c r="C40" s="10"/>
      <c r="D40" s="39"/>
      <c r="E40" s="39"/>
      <c r="F40" s="39"/>
      <c r="G40" s="39"/>
      <c r="H40" s="177"/>
      <c r="I40" s="39"/>
      <c r="J40" s="39"/>
      <c r="K40" s="39"/>
      <c r="L40" s="39"/>
      <c r="O40" s="79">
        <v>0.93</v>
      </c>
      <c r="P40" s="79">
        <f t="shared" si="0"/>
        <v>86.025000000000006</v>
      </c>
    </row>
    <row r="41" spans="1:17" x14ac:dyDescent="0.25">
      <c r="B41" s="162"/>
      <c r="C41" s="10"/>
      <c r="D41" s="39"/>
      <c r="E41" s="39"/>
      <c r="F41" s="39"/>
      <c r="G41" s="39"/>
      <c r="H41" s="177"/>
      <c r="I41" s="39"/>
      <c r="J41" s="39"/>
      <c r="K41" s="39"/>
      <c r="L41" s="39"/>
      <c r="O41" s="79">
        <v>0.92</v>
      </c>
      <c r="P41" s="79">
        <f t="shared" si="0"/>
        <v>85.100000000000009</v>
      </c>
    </row>
    <row r="42" spans="1:17" x14ac:dyDescent="0.25">
      <c r="B42" s="162"/>
      <c r="C42" s="10"/>
      <c r="D42" s="39"/>
      <c r="E42" s="39"/>
      <c r="F42" s="39"/>
      <c r="G42" s="39"/>
      <c r="H42" s="177"/>
      <c r="I42" s="39"/>
      <c r="J42" s="39"/>
      <c r="K42" s="39"/>
      <c r="L42" s="39"/>
      <c r="O42" s="79">
        <v>0.91</v>
      </c>
      <c r="P42" s="79">
        <f t="shared" si="0"/>
        <v>84.174999999999997</v>
      </c>
    </row>
    <row r="43" spans="1:17" x14ac:dyDescent="0.25">
      <c r="B43" s="162"/>
      <c r="C43" s="10"/>
      <c r="D43" s="39"/>
      <c r="E43" s="39"/>
      <c r="F43" s="39"/>
      <c r="G43" s="39"/>
      <c r="H43" s="177"/>
      <c r="I43" s="39"/>
      <c r="J43" s="39"/>
      <c r="K43" s="39"/>
      <c r="L43" s="39"/>
      <c r="O43" s="79">
        <v>0.9</v>
      </c>
      <c r="P43" s="79">
        <f t="shared" si="0"/>
        <v>83.25</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05" priority="39">
      <formula>F47&gt;0</formula>
    </cfRule>
    <cfRule type="expression" dxfId="1904" priority="40">
      <formula>F47&lt;0</formula>
    </cfRule>
  </conditionalFormatting>
  <conditionalFormatting sqref="Q7">
    <cfRule type="expression" dxfId="1903" priority="37">
      <formula>Q7&gt;0</formula>
    </cfRule>
    <cfRule type="expression" dxfId="1902" priority="38">
      <formula>Q7&lt;0</formula>
    </cfRule>
  </conditionalFormatting>
  <conditionalFormatting sqref="Q8">
    <cfRule type="expression" dxfId="1901" priority="35">
      <formula>Q8&gt;0</formula>
    </cfRule>
    <cfRule type="expression" dxfId="1900" priority="36">
      <formula>Q8&lt;0</formula>
    </cfRule>
  </conditionalFormatting>
  <conditionalFormatting sqref="F30:F33 F38:F46">
    <cfRule type="expression" dxfId="1899" priority="33">
      <formula>F30&gt;0</formula>
    </cfRule>
    <cfRule type="expression" dxfId="1898" priority="34">
      <formula>F30&lt;0</formula>
    </cfRule>
  </conditionalFormatting>
  <conditionalFormatting sqref="H30:H33 H37:H46">
    <cfRule type="expression" dxfId="1897" priority="31">
      <formula>H30&gt;0</formula>
    </cfRule>
    <cfRule type="expression" dxfId="1896" priority="32">
      <formula>H30&lt;0</formula>
    </cfRule>
  </conditionalFormatting>
  <conditionalFormatting sqref="Q10">
    <cfRule type="expression" dxfId="1895" priority="29">
      <formula>Q10&gt;0</formula>
    </cfRule>
    <cfRule type="expression" dxfId="1894" priority="30">
      <formula>Q10&lt;0</formula>
    </cfRule>
  </conditionalFormatting>
  <conditionalFormatting sqref="K25:K38">
    <cfRule type="expression" dxfId="1893" priority="25">
      <formula>K25&gt;0</formula>
    </cfRule>
    <cfRule type="expression" dxfId="1892" priority="26">
      <formula>K25&lt;0</formula>
    </cfRule>
  </conditionalFormatting>
  <conditionalFormatting sqref="L25:L38">
    <cfRule type="expression" dxfId="1891" priority="23">
      <formula>L25&gt;0</formula>
    </cfRule>
    <cfRule type="expression" dxfId="1890" priority="24">
      <formula>L25&lt;0</formula>
    </cfRule>
  </conditionalFormatting>
  <conditionalFormatting sqref="F89:F110">
    <cfRule type="expression" dxfId="1889" priority="21">
      <formula>F89&gt;0</formula>
    </cfRule>
    <cfRule type="expression" dxfId="1888" priority="22">
      <formula>F89&lt;0</formula>
    </cfRule>
  </conditionalFormatting>
  <conditionalFormatting sqref="H89:H110">
    <cfRule type="expression" dxfId="1887" priority="19">
      <formula>H89&gt;0</formula>
    </cfRule>
    <cfRule type="expression" dxfId="1886" priority="20">
      <formula>H89&lt;0</formula>
    </cfRule>
  </conditionalFormatting>
  <conditionalFormatting sqref="J89:J102">
    <cfRule type="expression" dxfId="1885" priority="17">
      <formula>J89&gt;0</formula>
    </cfRule>
    <cfRule type="expression" dxfId="1884" priority="18">
      <formula>J89&lt;0</formula>
    </cfRule>
  </conditionalFormatting>
  <conditionalFormatting sqref="K89:K102">
    <cfRule type="expression" dxfId="1883" priority="15">
      <formula>K89&gt;0</formula>
    </cfRule>
    <cfRule type="expression" dxfId="1882" priority="16">
      <formula>K89&lt;0</formula>
    </cfRule>
  </conditionalFormatting>
  <conditionalFormatting sqref="L89:L102">
    <cfRule type="expression" dxfId="1881" priority="13">
      <formula>L89&gt;0</formula>
    </cfRule>
    <cfRule type="expression" dxfId="1880" priority="14">
      <formula>L89&lt;0</formula>
    </cfRule>
  </conditionalFormatting>
  <conditionalFormatting sqref="F25:F29">
    <cfRule type="expression" dxfId="1879" priority="11">
      <formula>F25&gt;0</formula>
    </cfRule>
    <cfRule type="expression" dxfId="1878" priority="12">
      <formula>F25&lt;0</formula>
    </cfRule>
  </conditionalFormatting>
  <conditionalFormatting sqref="H25:H29">
    <cfRule type="expression" dxfId="1877" priority="9">
      <formula>H25&gt;0</formula>
    </cfRule>
    <cfRule type="expression" dxfId="1876" priority="10">
      <formula>H25&lt;0</formula>
    </cfRule>
  </conditionalFormatting>
  <conditionalFormatting sqref="F34:F37">
    <cfRule type="expression" dxfId="1875" priority="7">
      <formula>F34&gt;0</formula>
    </cfRule>
    <cfRule type="expression" dxfId="1874" priority="8">
      <formula>F34&lt;0</formula>
    </cfRule>
  </conditionalFormatting>
  <conditionalFormatting sqref="H34:H36">
    <cfRule type="expression" dxfId="1873" priority="5">
      <formula>H34&gt;0</formula>
    </cfRule>
    <cfRule type="expression" dxfId="1872" priority="6">
      <formula>H34&lt;0</formula>
    </cfRule>
  </conditionalFormatting>
  <conditionalFormatting sqref="J39">
    <cfRule type="expression" dxfId="1871" priority="3">
      <formula>J39&gt;0</formula>
    </cfRule>
    <cfRule type="expression" dxfId="1870" priority="4">
      <formula>J39&lt;0</formula>
    </cfRule>
  </conditionalFormatting>
  <conditionalFormatting sqref="J25:J38">
    <cfRule type="expression" dxfId="1869" priority="1">
      <formula>J25&gt;0</formula>
    </cfRule>
    <cfRule type="expression" dxfId="1868"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87.69</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87.69</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96.459000000000003</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95.582100000000011</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94.705200000000005</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93.828299999999999</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92.951400000000007</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92.0745</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91.197599999999994</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90.320700000000002</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89.443799999999996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88.566900000000004</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87.69</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86.813099999999991</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85.936199999999999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85.059299999999993</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84.182400000000001</v>
      </c>
      <c r="W59" s="128">
        <v>42748</v>
      </c>
      <c r="X59" s="10">
        <v>52.59</v>
      </c>
      <c r="Y59" s="10">
        <v>52.93</v>
      </c>
      <c r="Z59" s="10">
        <v>52.23</v>
      </c>
      <c r="AA59" s="10">
        <v>52.92</v>
      </c>
      <c r="AB59" s="91">
        <v>6694400</v>
      </c>
      <c r="AC59" s="10">
        <v>52.76</v>
      </c>
      <c r="AE59" s="132"/>
    </row>
    <row r="60" spans="1:41" x14ac:dyDescent="0.25">
      <c r="O60" s="79">
        <v>0.95</v>
      </c>
      <c r="P60" s="79">
        <f t="shared" si="1"/>
        <v>83.305499999999995</v>
      </c>
      <c r="W60" s="128">
        <v>42747</v>
      </c>
      <c r="X60" s="10">
        <v>52.51</v>
      </c>
      <c r="Y60" s="10">
        <v>52.69</v>
      </c>
      <c r="Z60" s="10">
        <v>52.16</v>
      </c>
      <c r="AA60" s="10">
        <v>52.4</v>
      </c>
      <c r="AB60" s="91">
        <v>7368700</v>
      </c>
      <c r="AC60" s="10">
        <v>52.24</v>
      </c>
      <c r="AE60" s="132"/>
    </row>
    <row r="61" spans="1:41" x14ac:dyDescent="0.25">
      <c r="O61" s="79">
        <v>0.94</v>
      </c>
      <c r="P61" s="79">
        <f t="shared" si="1"/>
        <v>82.428599999999989</v>
      </c>
      <c r="W61" s="128">
        <v>42746</v>
      </c>
      <c r="X61" s="10">
        <v>53.12</v>
      </c>
      <c r="Y61" s="10">
        <v>53.29</v>
      </c>
      <c r="Z61" s="10">
        <v>52.67</v>
      </c>
      <c r="AA61" s="10">
        <v>52.69</v>
      </c>
      <c r="AB61" s="91">
        <v>8208300</v>
      </c>
      <c r="AC61" s="10">
        <v>52.53</v>
      </c>
      <c r="AE61" s="132"/>
    </row>
    <row r="62" spans="1:41" x14ac:dyDescent="0.25">
      <c r="O62" s="79">
        <v>0.93</v>
      </c>
      <c r="P62" s="79">
        <f t="shared" si="1"/>
        <v>81.551699999999997</v>
      </c>
      <c r="W62" s="128">
        <v>42745</v>
      </c>
      <c r="X62" s="10">
        <v>53.55</v>
      </c>
      <c r="Y62" s="10">
        <v>53.73</v>
      </c>
      <c r="Z62" s="10">
        <v>53.11</v>
      </c>
      <c r="AA62" s="10">
        <v>53.11</v>
      </c>
      <c r="AB62" s="91">
        <v>8041900</v>
      </c>
      <c r="AC62" s="10">
        <v>52.95</v>
      </c>
      <c r="AE62" s="132"/>
    </row>
    <row r="63" spans="1:41" x14ac:dyDescent="0.25">
      <c r="O63" s="79">
        <v>0.92</v>
      </c>
      <c r="P63" s="79">
        <f t="shared" si="1"/>
        <v>80.674800000000005</v>
      </c>
      <c r="W63" s="128">
        <v>42744</v>
      </c>
      <c r="X63" s="10">
        <v>53.96</v>
      </c>
      <c r="Y63" s="10">
        <v>53.99</v>
      </c>
      <c r="Z63" s="10">
        <v>53.22</v>
      </c>
      <c r="AA63" s="10">
        <v>53.38</v>
      </c>
      <c r="AB63" s="91">
        <v>8724800</v>
      </c>
      <c r="AC63" s="10">
        <v>53.21</v>
      </c>
      <c r="AE63" s="132"/>
    </row>
    <row r="64" spans="1:41" x14ac:dyDescent="0.25">
      <c r="O64" s="79">
        <v>0.91</v>
      </c>
      <c r="P64" s="79">
        <f t="shared" si="1"/>
        <v>79.797899999999998</v>
      </c>
      <c r="W64" s="128">
        <v>42741</v>
      </c>
      <c r="X64" s="10">
        <v>53.09</v>
      </c>
      <c r="Y64" s="10">
        <v>54.09</v>
      </c>
      <c r="Z64" s="10">
        <v>52.98</v>
      </c>
      <c r="AA64" s="10">
        <v>53.91</v>
      </c>
      <c r="AB64" s="91">
        <v>12532400</v>
      </c>
      <c r="AC64" s="10">
        <v>53.74</v>
      </c>
      <c r="AE64" s="132"/>
    </row>
    <row r="65" spans="15:31" x14ac:dyDescent="0.25">
      <c r="O65" s="79">
        <v>0.9</v>
      </c>
      <c r="P65" s="79">
        <f t="shared" si="1"/>
        <v>78.921000000000006</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67" priority="57">
      <formula>F27&gt;0</formula>
    </cfRule>
    <cfRule type="expression" dxfId="1866" priority="58">
      <formula>F27&lt;0</formula>
    </cfRule>
  </conditionalFormatting>
  <conditionalFormatting sqref="H28:H33">
    <cfRule type="expression" dxfId="1865" priority="53">
      <formula>H28&gt;0</formula>
    </cfRule>
    <cfRule type="expression" dxfId="1864" priority="54">
      <formula>H28&lt;0</formula>
    </cfRule>
  </conditionalFormatting>
  <conditionalFormatting sqref="F24:F26">
    <cfRule type="expression" dxfId="1863" priority="39">
      <formula>F24&gt;0</formula>
    </cfRule>
    <cfRule type="expression" dxfId="1862" priority="40">
      <formula>F24&lt;0</formula>
    </cfRule>
  </conditionalFormatting>
  <conditionalFormatting sqref="Q8">
    <cfRule type="expression" dxfId="1861" priority="33">
      <formula>Q8&gt;0</formula>
    </cfRule>
    <cfRule type="expression" dxfId="1860" priority="34">
      <formula>Q8&lt;0</formula>
    </cfRule>
  </conditionalFormatting>
  <conditionalFormatting sqref="Q7">
    <cfRule type="expression" dxfId="1859" priority="35">
      <formula>Q7&gt;0</formula>
    </cfRule>
    <cfRule type="expression" dxfId="1858" priority="36">
      <formula>Q7&lt;0</formula>
    </cfRule>
  </conditionalFormatting>
  <conditionalFormatting sqref="F34">
    <cfRule type="expression" dxfId="1857" priority="31">
      <formula>F34&gt;0</formula>
    </cfRule>
    <cfRule type="expression" dxfId="1856" priority="32">
      <formula>F34&lt;0</formula>
    </cfRule>
  </conditionalFormatting>
  <conditionalFormatting sqref="H34">
    <cfRule type="expression" dxfId="1855" priority="29">
      <formula>H34&gt;0</formula>
    </cfRule>
    <cfRule type="expression" dxfId="1854" priority="30">
      <formula>H34&lt;0</formula>
    </cfRule>
  </conditionalFormatting>
  <conditionalFormatting sqref="M36">
    <cfRule type="expression" dxfId="1853" priority="19">
      <formula>M36&gt;0</formula>
    </cfRule>
    <cfRule type="expression" dxfId="1852" priority="20">
      <formula>M36&lt;0</formula>
    </cfRule>
  </conditionalFormatting>
  <conditionalFormatting sqref="Q10">
    <cfRule type="expression" dxfId="1851" priority="15">
      <formula>Q10&gt;0</formula>
    </cfRule>
    <cfRule type="expression" dxfId="1850" priority="16">
      <formula>Q10&lt;0</formula>
    </cfRule>
  </conditionalFormatting>
  <conditionalFormatting sqref="F23">
    <cfRule type="expression" dxfId="1849" priority="13">
      <formula>F23&gt;0</formula>
    </cfRule>
    <cfRule type="expression" dxfId="1848" priority="14">
      <formula>F23&lt;0</formula>
    </cfRule>
  </conditionalFormatting>
  <conditionalFormatting sqref="I25:J25">
    <cfRule type="expression" dxfId="1847" priority="9">
      <formula>I25&gt;0</formula>
    </cfRule>
    <cfRule type="expression" dxfId="1846" priority="10">
      <formula>I25&lt;0</formula>
    </cfRule>
  </conditionalFormatting>
  <conditionalFormatting sqref="I26:J27">
    <cfRule type="expression" dxfId="1845" priority="7">
      <formula>I26&gt;0</formula>
    </cfRule>
    <cfRule type="expression" dxfId="1844" priority="8">
      <formula>I26&lt;0</formula>
    </cfRule>
  </conditionalFormatting>
  <conditionalFormatting sqref="K25:K27">
    <cfRule type="expression" dxfId="1843" priority="5">
      <formula>K25&gt;0</formula>
    </cfRule>
    <cfRule type="expression" dxfId="1842" priority="6">
      <formula>K25&lt;0</formula>
    </cfRule>
  </conditionalFormatting>
  <conditionalFormatting sqref="I23:J23">
    <cfRule type="expression" dxfId="1841" priority="3">
      <formula>I23&gt;0</formula>
    </cfRule>
    <cfRule type="expression" dxfId="184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43.42</v>
      </c>
      <c r="T3" s="1"/>
      <c r="U3" s="22"/>
    </row>
    <row r="4" spans="1:21" x14ac:dyDescent="0.25">
      <c r="B4" s="70"/>
      <c r="C4" s="4"/>
      <c r="D4" s="3"/>
      <c r="E4" s="3"/>
      <c r="F4" s="3"/>
      <c r="G4" s="70"/>
      <c r="H4" s="159"/>
      <c r="I4" s="3"/>
      <c r="J4" s="3"/>
      <c r="K4" s="3"/>
      <c r="L4" s="4"/>
      <c r="M4" s="4"/>
      <c r="O4" s="11" t="s">
        <v>66</v>
      </c>
      <c r="Q4" s="53">
        <v>43.42</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2.660525103638876E-2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47.762000000000008</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47.327800000000003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46.893600000000006</v>
      </c>
    </row>
    <row r="20" spans="1:16" x14ac:dyDescent="0.25">
      <c r="O20" s="79">
        <v>1.07</v>
      </c>
      <c r="P20" s="79">
        <f t="shared" si="0"/>
        <v>46.459400000000002</v>
      </c>
    </row>
    <row r="21" spans="1:16" x14ac:dyDescent="0.25">
      <c r="O21" s="79">
        <v>1.06</v>
      </c>
      <c r="P21" s="79">
        <f t="shared" si="0"/>
        <v>46.025200000000005</v>
      </c>
    </row>
    <row r="22" spans="1:16" x14ac:dyDescent="0.25">
      <c r="O22" s="79">
        <v>1.05</v>
      </c>
      <c r="P22" s="79">
        <f t="shared" si="0"/>
        <v>45.591000000000001</v>
      </c>
    </row>
    <row r="23" spans="1:16" x14ac:dyDescent="0.25">
      <c r="O23" s="79">
        <v>1.04</v>
      </c>
      <c r="P23" s="79">
        <f t="shared" si="0"/>
        <v>45.156800000000004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44.7226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44.288400000000003</v>
      </c>
    </row>
    <row r="26" spans="1:16" x14ac:dyDescent="0.25">
      <c r="B26" s="162">
        <v>43483</v>
      </c>
      <c r="C26" s="10">
        <v>0</v>
      </c>
      <c r="D26" s="39">
        <v>38.43</v>
      </c>
      <c r="E26" s="39">
        <v>41.9</v>
      </c>
      <c r="F26" s="39"/>
      <c r="G26" s="39"/>
      <c r="H26" s="177"/>
      <c r="I26" s="39"/>
      <c r="J26" s="39">
        <v>347.43</v>
      </c>
      <c r="K26" s="39"/>
      <c r="L26" s="39"/>
      <c r="O26" s="79">
        <v>1.01</v>
      </c>
      <c r="P26" s="79">
        <f t="shared" si="0"/>
        <v>43.854199999999999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43.42</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42.985800000000005</v>
      </c>
    </row>
    <row r="29" spans="1:16" x14ac:dyDescent="0.25">
      <c r="B29" s="162"/>
      <c r="C29" s="10"/>
      <c r="D29" s="39"/>
      <c r="E29" s="39"/>
      <c r="F29" s="39"/>
      <c r="G29" s="39"/>
      <c r="H29" s="177"/>
      <c r="I29" s="39"/>
      <c r="J29" s="39"/>
      <c r="K29" s="39"/>
      <c r="L29" s="39"/>
      <c r="O29" s="79">
        <v>0.98</v>
      </c>
      <c r="P29" s="79">
        <f t="shared" si="0"/>
        <v>42.551600000000001</v>
      </c>
    </row>
    <row r="30" spans="1:16" x14ac:dyDescent="0.25">
      <c r="B30" s="162"/>
      <c r="C30" s="10"/>
      <c r="D30" s="39"/>
      <c r="E30" s="39"/>
      <c r="F30" s="39"/>
      <c r="G30" s="39"/>
      <c r="H30" s="177"/>
      <c r="I30" s="39"/>
      <c r="J30" s="39"/>
      <c r="K30" s="39"/>
      <c r="L30" s="39"/>
      <c r="O30" s="79">
        <v>0.97</v>
      </c>
      <c r="P30" s="79">
        <f t="shared" si="0"/>
        <v>42.117400000000004</v>
      </c>
    </row>
    <row r="31" spans="1:16" x14ac:dyDescent="0.25">
      <c r="B31" s="162"/>
      <c r="C31" s="10"/>
      <c r="D31" s="39"/>
      <c r="E31" s="39"/>
      <c r="F31" s="39"/>
      <c r="G31" s="39"/>
      <c r="H31" s="177"/>
      <c r="I31" s="39"/>
      <c r="J31" s="39"/>
      <c r="K31" s="39"/>
      <c r="L31" s="39"/>
      <c r="O31" s="79">
        <v>0.96</v>
      </c>
      <c r="P31" s="79">
        <f t="shared" si="0"/>
        <v>41.683199999999999</v>
      </c>
    </row>
    <row r="32" spans="1:16" x14ac:dyDescent="0.25">
      <c r="B32" s="162"/>
      <c r="C32" s="10"/>
      <c r="D32" s="39"/>
      <c r="E32" s="39"/>
      <c r="F32" s="39"/>
      <c r="G32" s="39"/>
      <c r="H32" s="177"/>
      <c r="I32" s="39"/>
      <c r="J32" s="39"/>
      <c r="K32" s="39"/>
      <c r="L32" s="39"/>
      <c r="O32" s="79">
        <v>0.95</v>
      </c>
      <c r="P32" s="79">
        <f t="shared" si="0"/>
        <v>41.249000000000002</v>
      </c>
    </row>
    <row r="33" spans="2:17" x14ac:dyDescent="0.25">
      <c r="B33" s="162"/>
      <c r="C33" s="10"/>
      <c r="D33" s="39"/>
      <c r="E33" s="39"/>
      <c r="F33" s="39"/>
      <c r="G33" s="39"/>
      <c r="H33" s="177"/>
      <c r="I33" s="39"/>
      <c r="J33" s="39"/>
      <c r="K33" s="39"/>
      <c r="L33" s="39"/>
      <c r="O33" s="79">
        <v>0.94</v>
      </c>
      <c r="P33" s="79">
        <f t="shared" si="0"/>
        <v>40.814799999999998</v>
      </c>
    </row>
    <row r="34" spans="2:17" x14ac:dyDescent="0.25">
      <c r="B34" s="162"/>
      <c r="C34" s="10"/>
      <c r="D34" s="39"/>
      <c r="E34" s="39"/>
      <c r="F34" s="39"/>
      <c r="G34" s="39"/>
      <c r="H34" s="177"/>
      <c r="I34" s="39"/>
      <c r="J34" s="39"/>
      <c r="K34" s="39"/>
      <c r="L34" s="39"/>
      <c r="O34" s="79">
        <v>0.93</v>
      </c>
      <c r="P34" s="79">
        <f t="shared" si="0"/>
        <v>40.380600000000001</v>
      </c>
    </row>
    <row r="35" spans="2:17" x14ac:dyDescent="0.25">
      <c r="B35" s="162"/>
      <c r="C35" s="10"/>
      <c r="D35" s="39"/>
      <c r="E35" s="39"/>
      <c r="F35" s="39"/>
      <c r="G35" s="39"/>
      <c r="H35" s="177"/>
      <c r="I35" s="39"/>
      <c r="J35" s="39"/>
      <c r="K35" s="39"/>
      <c r="L35" s="39"/>
      <c r="O35" s="79">
        <v>0.92</v>
      </c>
      <c r="P35" s="79">
        <f t="shared" si="0"/>
        <v>39.946400000000004</v>
      </c>
    </row>
    <row r="36" spans="2:17" x14ac:dyDescent="0.25">
      <c r="B36" s="162"/>
      <c r="C36" s="10"/>
      <c r="D36" s="39"/>
      <c r="E36" s="39"/>
      <c r="F36" s="39"/>
      <c r="G36" s="39"/>
      <c r="H36" s="177"/>
      <c r="I36" s="39"/>
      <c r="J36" s="39"/>
      <c r="K36" s="39"/>
      <c r="L36" s="39"/>
      <c r="O36" s="79">
        <v>0.91</v>
      </c>
      <c r="P36" s="79">
        <f t="shared" si="0"/>
        <v>39.5122</v>
      </c>
    </row>
    <row r="37" spans="2:17" x14ac:dyDescent="0.25">
      <c r="B37" s="162"/>
      <c r="C37" s="10"/>
      <c r="D37" s="39"/>
      <c r="E37" s="39"/>
      <c r="F37" s="39"/>
      <c r="G37" s="39"/>
      <c r="H37" s="177"/>
      <c r="I37" s="39"/>
      <c r="J37" s="39"/>
      <c r="K37" s="39"/>
      <c r="L37" s="39"/>
      <c r="O37" s="79">
        <v>0.9</v>
      </c>
      <c r="P37" s="79">
        <f t="shared" si="0"/>
        <v>39.078000000000003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39" priority="39">
      <formula>F47&gt;0</formula>
    </cfRule>
    <cfRule type="expression" dxfId="1838" priority="40">
      <formula>F47&lt;0</formula>
    </cfRule>
  </conditionalFormatting>
  <conditionalFormatting sqref="Q7">
    <cfRule type="expression" dxfId="1837" priority="37">
      <formula>Q7&gt;0</formula>
    </cfRule>
    <cfRule type="expression" dxfId="1836" priority="38">
      <formula>Q7&lt;0</formula>
    </cfRule>
  </conditionalFormatting>
  <conditionalFormatting sqref="Q8">
    <cfRule type="expression" dxfId="1835" priority="35">
      <formula>Q8&gt;0</formula>
    </cfRule>
    <cfRule type="expression" dxfId="1834" priority="36">
      <formula>Q8&lt;0</formula>
    </cfRule>
  </conditionalFormatting>
  <conditionalFormatting sqref="F30:F46">
    <cfRule type="expression" dxfId="1833" priority="33">
      <formula>F30&gt;0</formula>
    </cfRule>
    <cfRule type="expression" dxfId="1832" priority="34">
      <formula>F30&lt;0</formula>
    </cfRule>
  </conditionalFormatting>
  <conditionalFormatting sqref="H30:H46">
    <cfRule type="expression" dxfId="1831" priority="31">
      <formula>H30&gt;0</formula>
    </cfRule>
    <cfRule type="expression" dxfId="1830" priority="32">
      <formula>H30&lt;0</formula>
    </cfRule>
  </conditionalFormatting>
  <conditionalFormatting sqref="Q10">
    <cfRule type="expression" dxfId="1829" priority="29">
      <formula>Q10&gt;0</formula>
    </cfRule>
    <cfRule type="expression" dxfId="1828" priority="30">
      <formula>Q10&lt;0</formula>
    </cfRule>
  </conditionalFormatting>
  <conditionalFormatting sqref="J25:J38">
    <cfRule type="expression" dxfId="1827" priority="27">
      <formula>J25&gt;0</formula>
    </cfRule>
    <cfRule type="expression" dxfId="1826" priority="28">
      <formula>J25&lt;0</formula>
    </cfRule>
  </conditionalFormatting>
  <conditionalFormatting sqref="K25:K38">
    <cfRule type="expression" dxfId="1825" priority="25">
      <formula>K25&gt;0</formula>
    </cfRule>
    <cfRule type="expression" dxfId="1824" priority="26">
      <formula>K25&lt;0</formula>
    </cfRule>
  </conditionalFormatting>
  <conditionalFormatting sqref="L25 L38">
    <cfRule type="expression" dxfId="1823" priority="23">
      <formula>L25&gt;0</formula>
    </cfRule>
    <cfRule type="expression" dxfId="1822" priority="24">
      <formula>L25&lt;0</formula>
    </cfRule>
  </conditionalFormatting>
  <conditionalFormatting sqref="F89:F110">
    <cfRule type="expression" dxfId="1821" priority="21">
      <formula>F89&gt;0</formula>
    </cfRule>
    <cfRule type="expression" dxfId="1820" priority="22">
      <formula>F89&lt;0</formula>
    </cfRule>
  </conditionalFormatting>
  <conditionalFormatting sqref="H89:H110">
    <cfRule type="expression" dxfId="1819" priority="19">
      <formula>H89&gt;0</formula>
    </cfRule>
    <cfRule type="expression" dxfId="1818" priority="20">
      <formula>H89&lt;0</formula>
    </cfRule>
  </conditionalFormatting>
  <conditionalFormatting sqref="J89:J102">
    <cfRule type="expression" dxfId="1817" priority="17">
      <formula>J89&gt;0</formula>
    </cfRule>
    <cfRule type="expression" dxfId="1816" priority="18">
      <formula>J89&lt;0</formula>
    </cfRule>
  </conditionalFormatting>
  <conditionalFormatting sqref="K89:K102">
    <cfRule type="expression" dxfId="1815" priority="15">
      <formula>K89&gt;0</formula>
    </cfRule>
    <cfRule type="expression" dxfId="1814" priority="16">
      <formula>K89&lt;0</formula>
    </cfRule>
  </conditionalFormatting>
  <conditionalFormatting sqref="L89:L102">
    <cfRule type="expression" dxfId="1813" priority="13">
      <formula>L89&gt;0</formula>
    </cfRule>
    <cfRule type="expression" dxfId="1812" priority="14">
      <formula>L89&lt;0</formula>
    </cfRule>
  </conditionalFormatting>
  <conditionalFormatting sqref="F29 F25:F26">
    <cfRule type="expression" dxfId="1811" priority="11">
      <formula>F25&gt;0</formula>
    </cfRule>
    <cfRule type="expression" dxfId="1810" priority="12">
      <formula>F25&lt;0</formula>
    </cfRule>
  </conditionalFormatting>
  <conditionalFormatting sqref="H29 H25:H26">
    <cfRule type="expression" dxfId="1809" priority="9">
      <formula>H25&gt;0</formula>
    </cfRule>
    <cfRule type="expression" dxfId="1808" priority="10">
      <formula>H25&lt;0</formula>
    </cfRule>
  </conditionalFormatting>
  <conditionalFormatting sqref="F28">
    <cfRule type="expression" dxfId="1807" priority="7">
      <formula>F28&gt;0</formula>
    </cfRule>
    <cfRule type="expression" dxfId="1806" priority="8">
      <formula>F28&lt;0</formula>
    </cfRule>
  </conditionalFormatting>
  <conditionalFormatting sqref="F27">
    <cfRule type="expression" dxfId="1805" priority="3">
      <formula>F27&gt;0</formula>
    </cfRule>
    <cfRule type="expression" dxfId="1804" priority="4">
      <formula>F27&lt;0</formula>
    </cfRule>
  </conditionalFormatting>
  <conditionalFormatting sqref="H27:H28">
    <cfRule type="expression" dxfId="1803" priority="1">
      <formula>H27&gt;0</formula>
    </cfRule>
    <cfRule type="expression" dxfId="1802"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10"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46.015699999999995</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40.729999999999997</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8145.9999999999991</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9203.14</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-1057.1400000000003</v>
      </c>
      <c r="R7">
        <v>100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-1057.1400000000003</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-0.11486731702440693</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399">
        <v>43727</v>
      </c>
      <c r="C11" s="7">
        <v>100</v>
      </c>
      <c r="D11" s="43">
        <v>40.299999999999997</v>
      </c>
      <c r="E11" s="43">
        <v>0</v>
      </c>
      <c r="F11" s="43">
        <f t="shared" si="0"/>
        <v>4029.9999999999995</v>
      </c>
      <c r="G11" s="4"/>
      <c r="H11" s="159"/>
      <c r="I11" s="3"/>
      <c r="J11" s="3"/>
      <c r="K11" s="3"/>
      <c r="L11" s="4"/>
      <c r="M11" s="4"/>
      <c r="O11" s="11" t="s">
        <v>175</v>
      </c>
      <c r="P11" s="33"/>
      <c r="Q11" s="132">
        <f>R11*4/Q4</f>
        <v>6.8745396513626322E-2</v>
      </c>
      <c r="R11">
        <v>0.7</v>
      </c>
      <c r="T11" s="1">
        <v>43285</v>
      </c>
      <c r="U11" t="s">
        <v>1130</v>
      </c>
    </row>
    <row r="12" spans="1:21" x14ac:dyDescent="0.25">
      <c r="H12" s="68"/>
      <c r="O12" s="11" t="s">
        <v>921</v>
      </c>
      <c r="Q12" s="1" t="s">
        <v>1401</v>
      </c>
    </row>
    <row r="13" spans="1:21" x14ac:dyDescent="0.25">
      <c r="H13" s="68"/>
      <c r="O13" s="11" t="s">
        <v>947</v>
      </c>
      <c r="Q13" s="2">
        <f>Q4/(3.94+4.03)*2</f>
        <v>10.220828105395231</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44.802999999999997</v>
      </c>
    </row>
    <row r="18" spans="1:21" x14ac:dyDescent="0.25">
      <c r="A18" s="31" t="s">
        <v>81</v>
      </c>
      <c r="B18" s="14"/>
      <c r="C18" s="14">
        <f>SUM(C2:C11)</f>
        <v>900</v>
      </c>
      <c r="D18" s="18"/>
      <c r="E18" s="18"/>
      <c r="F18" s="18">
        <f>SUM(F2:F11)</f>
        <v>49116</v>
      </c>
      <c r="G18" s="14"/>
      <c r="H18" s="69">
        <f>SUM(H2:H10)</f>
        <v>700</v>
      </c>
      <c r="I18" s="18"/>
      <c r="J18" s="18"/>
      <c r="K18" s="18">
        <f>SUM(K2:K10)</f>
        <v>39327.86</v>
      </c>
      <c r="L18" s="14"/>
      <c r="M18" s="18">
        <f>SUM(M2:M10)</f>
        <v>585</v>
      </c>
      <c r="O18" s="79">
        <v>1.0900000000000001</v>
      </c>
      <c r="P18" s="79">
        <f t="shared" ref="P18:P37" si="2">O18*$Q$4</f>
        <v>44.395699999999998</v>
      </c>
      <c r="T18" s="1">
        <v>43307</v>
      </c>
      <c r="U18" t="s">
        <v>1191</v>
      </c>
    </row>
    <row r="19" spans="1:21" ht="15.75" thickBot="1" x14ac:dyDescent="0.3">
      <c r="A19" s="275" t="s">
        <v>191</v>
      </c>
      <c r="B19" s="276"/>
      <c r="C19" s="277">
        <f>SumByColor($A$19,C2:C17)</f>
        <v>700</v>
      </c>
      <c r="D19" s="277"/>
      <c r="E19" s="277"/>
      <c r="F19" s="278">
        <f>SumByColor($A$19,F2:F17)</f>
        <v>37533</v>
      </c>
      <c r="G19" s="277"/>
      <c r="H19" s="277">
        <f>SumByColor($A$19,H2:H17)</f>
        <v>700</v>
      </c>
      <c r="I19" s="277"/>
      <c r="J19" s="277"/>
      <c r="K19" s="278">
        <f>SumByColor($A$19,K2:K17)</f>
        <v>39327</v>
      </c>
      <c r="L19" s="277"/>
      <c r="M19" s="278">
        <f>SumByColor($A$19,M2:M17)</f>
        <v>585</v>
      </c>
      <c r="O19" s="79">
        <v>1.08</v>
      </c>
      <c r="P19" s="79">
        <f t="shared" si="2"/>
        <v>43.988399999999999</v>
      </c>
    </row>
    <row r="20" spans="1:21" x14ac:dyDescent="0.25">
      <c r="O20" s="79">
        <v>1.07</v>
      </c>
      <c r="P20" s="79">
        <f t="shared" si="2"/>
        <v>43.581099999999999</v>
      </c>
      <c r="T20" s="1">
        <v>43416</v>
      </c>
      <c r="U20" t="s">
        <v>1296</v>
      </c>
    </row>
    <row r="21" spans="1:21" x14ac:dyDescent="0.25">
      <c r="O21" s="79">
        <v>1.06</v>
      </c>
      <c r="P21" s="79">
        <f t="shared" si="2"/>
        <v>43.1738</v>
      </c>
    </row>
    <row r="22" spans="1:21" x14ac:dyDescent="0.25">
      <c r="O22" s="79">
        <v>1.05</v>
      </c>
      <c r="P22" s="79">
        <f t="shared" si="2"/>
        <v>42.766500000000001</v>
      </c>
    </row>
    <row r="23" spans="1:21" x14ac:dyDescent="0.25">
      <c r="O23" s="79">
        <v>1.04</v>
      </c>
      <c r="P23" s="79">
        <f t="shared" si="2"/>
        <v>42.359200000000001</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41.951899999999995</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41.544599999999996</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41.137299999999996</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40.729999999999997</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40.322699999999998</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39.915399999999998</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39.508099999999999</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39.100799999999992</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38.693499999999993</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38.286199999999994</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37.878900000000002</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37.471600000000002</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37.064299999999996</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36.656999999999996</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 si="24">C68*(E68-D68)</f>
        <v>-1015.2</v>
      </c>
      <c r="G68" s="39">
        <f t="shared" ref="G68" si="25">D68*C68</f>
        <v>9203.1999999999989</v>
      </c>
      <c r="H68" s="177">
        <f t="shared" ref="H68" si="26">(E68-D68)/D68</f>
        <v>-0.11030945757997219</v>
      </c>
      <c r="I68" s="39"/>
      <c r="J68" s="39">
        <f t="shared" ref="J68" si="27">F68+$Q$10</f>
        <v>-1015.2</v>
      </c>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01" priority="53">
      <formula>F7&gt;0</formula>
    </cfRule>
    <cfRule type="expression" dxfId="1800" priority="54">
      <formula>F7&lt;0</formula>
    </cfRule>
  </conditionalFormatting>
  <conditionalFormatting sqref="Q8">
    <cfRule type="expression" dxfId="1799" priority="51">
      <formula>Q8&gt;0</formula>
    </cfRule>
    <cfRule type="expression" dxfId="1798" priority="52">
      <formula>Q8&lt;0</formula>
    </cfRule>
  </conditionalFormatting>
  <conditionalFormatting sqref="Q10">
    <cfRule type="expression" dxfId="1797" priority="45">
      <formula>Q10&gt;0</formula>
    </cfRule>
    <cfRule type="expression" dxfId="1796" priority="46">
      <formula>Q10&lt;0</formula>
    </cfRule>
  </conditionalFormatting>
  <conditionalFormatting sqref="K25:K39">
    <cfRule type="expression" dxfId="1795" priority="41">
      <formula>K25&gt;0</formula>
    </cfRule>
    <cfRule type="expression" dxfId="1794" priority="42">
      <formula>K25&lt;0</formula>
    </cfRule>
  </conditionalFormatting>
  <conditionalFormatting sqref="L25">
    <cfRule type="expression" dxfId="1793" priority="39">
      <formula>L25&gt;0</formula>
    </cfRule>
    <cfRule type="expression" dxfId="1792" priority="40">
      <formula>L25&lt;0</formula>
    </cfRule>
  </conditionalFormatting>
  <conditionalFormatting sqref="F99:F120">
    <cfRule type="expression" dxfId="1791" priority="37">
      <formula>F99&gt;0</formula>
    </cfRule>
    <cfRule type="expression" dxfId="1790" priority="38">
      <formula>F99&lt;0</formula>
    </cfRule>
  </conditionalFormatting>
  <conditionalFormatting sqref="H99:H120">
    <cfRule type="expression" dxfId="1789" priority="35">
      <formula>H99&gt;0</formula>
    </cfRule>
    <cfRule type="expression" dxfId="1788" priority="36">
      <formula>H99&lt;0</formula>
    </cfRule>
  </conditionalFormatting>
  <conditionalFormatting sqref="J99:J112">
    <cfRule type="expression" dxfId="1787" priority="33">
      <formula>J99&gt;0</formula>
    </cfRule>
    <cfRule type="expression" dxfId="1786" priority="34">
      <formula>J99&lt;0</formula>
    </cfRule>
  </conditionalFormatting>
  <conditionalFormatting sqref="K99:K112">
    <cfRule type="expression" dxfId="1785" priority="31">
      <formula>K99&gt;0</formula>
    </cfRule>
    <cfRule type="expression" dxfId="1784" priority="32">
      <formula>K99&lt;0</formula>
    </cfRule>
  </conditionalFormatting>
  <conditionalFormatting sqref="L99:L112">
    <cfRule type="expression" dxfId="1783" priority="29">
      <formula>L99&gt;0</formula>
    </cfRule>
    <cfRule type="expression" dxfId="1782" priority="30">
      <formula>L99&lt;0</formula>
    </cfRule>
  </conditionalFormatting>
  <conditionalFormatting sqref="F25 F29">
    <cfRule type="expression" dxfId="1781" priority="27">
      <formula>F25&gt;0</formula>
    </cfRule>
    <cfRule type="expression" dxfId="1780" priority="28">
      <formula>F25&lt;0</formula>
    </cfRule>
  </conditionalFormatting>
  <conditionalFormatting sqref="H25 H29">
    <cfRule type="expression" dxfId="1779" priority="25">
      <formula>H25&gt;0</formula>
    </cfRule>
    <cfRule type="expression" dxfId="1778" priority="26">
      <formula>H25&lt;0</formula>
    </cfRule>
  </conditionalFormatting>
  <conditionalFormatting sqref="F26:F28">
    <cfRule type="expression" dxfId="1777" priority="23">
      <formula>F26&gt;0</formula>
    </cfRule>
    <cfRule type="expression" dxfId="1776" priority="24">
      <formula>F26&lt;0</formula>
    </cfRule>
  </conditionalFormatting>
  <conditionalFormatting sqref="H26:H28">
    <cfRule type="expression" dxfId="1775" priority="21">
      <formula>H26&gt;0</formula>
    </cfRule>
    <cfRule type="expression" dxfId="1774" priority="22">
      <formula>H26&lt;0</formula>
    </cfRule>
  </conditionalFormatting>
  <conditionalFormatting sqref="J25:J49">
    <cfRule type="expression" dxfId="1773" priority="17">
      <formula>J25&gt;0</formula>
    </cfRule>
    <cfRule type="expression" dxfId="1772" priority="18">
      <formula>J25&lt;0</formula>
    </cfRule>
  </conditionalFormatting>
  <conditionalFormatting sqref="J50:J61">
    <cfRule type="expression" dxfId="1771" priority="15">
      <formula>J50&gt;0</formula>
    </cfRule>
    <cfRule type="expression" dxfId="1770" priority="16">
      <formula>J50&lt;0</formula>
    </cfRule>
  </conditionalFormatting>
  <conditionalFormatting sqref="H62:H63 F62:F63">
    <cfRule type="expression" dxfId="1769" priority="7">
      <formula>F62&gt;0</formula>
    </cfRule>
    <cfRule type="expression" dxfId="1768" priority="8">
      <formula>F62&lt;0</formula>
    </cfRule>
  </conditionalFormatting>
  <conditionalFormatting sqref="J62:J68">
    <cfRule type="expression" dxfId="1767" priority="5">
      <formula>J62&gt;0</formula>
    </cfRule>
    <cfRule type="expression" dxfId="1766" priority="6">
      <formula>J62&lt;0</formula>
    </cfRule>
  </conditionalFormatting>
  <conditionalFormatting sqref="F66:F69 H66:H69">
    <cfRule type="expression" dxfId="1765" priority="1">
      <formula>F66&gt;0</formula>
    </cfRule>
    <cfRule type="expression" dxfId="1764"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65.510000000000005</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65.510000000000005</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72.061000000000007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71.405900000000017</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70.750800000000012</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70.095700000000008</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69.440600000000003</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68.785500000000013</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68.130400000000009</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67.475300000000004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66.8202</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66.16510000000001</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65.510000000000005</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64.854900000000001</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64.19980000000001</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63.544700000000006</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62.889600000000002</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62.234500000000004</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61.5794</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60.924300000000009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60.269200000000005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59.614100000000008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58.959000000000003</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63" priority="17">
      <formula>F38&gt;0</formula>
    </cfRule>
    <cfRule type="expression" dxfId="1762" priority="18">
      <formula>F38&lt;0</formula>
    </cfRule>
  </conditionalFormatting>
  <conditionalFormatting sqref="H38:H72">
    <cfRule type="expression" dxfId="1761" priority="9">
      <formula>H38&gt;0</formula>
    </cfRule>
    <cfRule type="expression" dxfId="1760" priority="10">
      <formula>H38&lt;0</formula>
    </cfRule>
  </conditionalFormatting>
  <conditionalFormatting sqref="F21:F37">
    <cfRule type="expression" dxfId="1759" priority="7">
      <formula>F21&gt;0</formula>
    </cfRule>
    <cfRule type="expression" dxfId="1758" priority="8">
      <formula>F21&lt;0</formula>
    </cfRule>
  </conditionalFormatting>
  <conditionalFormatting sqref="H21:H37">
    <cfRule type="expression" dxfId="1757" priority="5">
      <formula>H21&gt;0</formula>
    </cfRule>
    <cfRule type="expression" dxfId="1756" priority="6">
      <formula>H21&lt;0</formula>
    </cfRule>
  </conditionalFormatting>
  <conditionalFormatting sqref="Q8">
    <cfRule type="expression" dxfId="1755" priority="1">
      <formula>Q8&gt;0</formula>
    </cfRule>
    <cfRule type="expression" dxfId="1754" priority="2">
      <formula>Q8&lt;0</formula>
    </cfRule>
  </conditionalFormatting>
  <conditionalFormatting sqref="Q7">
    <cfRule type="expression" dxfId="1753" priority="3">
      <formula>Q7&gt;0</formula>
    </cfRule>
    <cfRule type="expression" dxfId="175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54.48</v>
      </c>
      <c r="T3" s="1"/>
    </row>
    <row r="4" spans="1:21" x14ac:dyDescent="0.25">
      <c r="B4" s="70"/>
      <c r="C4" s="4"/>
      <c r="D4" s="3"/>
      <c r="E4" s="3"/>
      <c r="F4" s="3"/>
      <c r="G4" s="4"/>
      <c r="H4" s="159"/>
      <c r="I4" s="3"/>
      <c r="J4" s="3"/>
      <c r="K4" s="3"/>
      <c r="L4" s="4"/>
      <c r="M4" s="4"/>
      <c r="O4" s="11" t="s">
        <v>66</v>
      </c>
      <c r="Q4" s="53">
        <v>54.48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59.928000000000004</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59.383200000000002</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58.8384</v>
      </c>
      <c r="Q43" s="2"/>
    </row>
    <row r="44" spans="2:17" x14ac:dyDescent="0.25">
      <c r="B44" s="162">
        <v>42640</v>
      </c>
      <c r="C44" s="10">
        <v>0</v>
      </c>
      <c r="D44" s="39"/>
      <c r="E44" s="39"/>
      <c r="F44" s="39">
        <v>117.74</v>
      </c>
      <c r="G44" s="39"/>
      <c r="H44" s="177"/>
      <c r="I44" s="39"/>
      <c r="O44" s="79">
        <v>1.07</v>
      </c>
      <c r="P44" s="79">
        <f t="shared" si="4"/>
        <v>58.293599999999998</v>
      </c>
      <c r="Q44" s="2"/>
    </row>
    <row r="45" spans="2:17" x14ac:dyDescent="0.25">
      <c r="B45" s="162"/>
      <c r="C45" s="10"/>
      <c r="D45" s="39"/>
      <c r="E45" s="39"/>
      <c r="F45" s="39"/>
      <c r="G45" s="39"/>
      <c r="H45" s="177"/>
      <c r="I45" s="39"/>
      <c r="O45" s="79">
        <v>1.06</v>
      </c>
      <c r="P45" s="79">
        <f t="shared" si="4"/>
        <v>57.748800000000003</v>
      </c>
      <c r="Q45" s="2"/>
    </row>
    <row r="46" spans="2:17" x14ac:dyDescent="0.25">
      <c r="B46" s="162"/>
      <c r="C46" s="10"/>
      <c r="D46" s="39"/>
      <c r="E46" s="39"/>
      <c r="F46" s="39"/>
      <c r="G46" s="39"/>
      <c r="H46" s="177"/>
      <c r="I46" s="39"/>
      <c r="O46" s="79">
        <v>1.05</v>
      </c>
      <c r="P46" s="79">
        <f t="shared" si="4"/>
        <v>57.204000000000001</v>
      </c>
      <c r="Q46" s="2"/>
    </row>
    <row r="47" spans="2:17" x14ac:dyDescent="0.25">
      <c r="B47" s="162"/>
      <c r="C47" s="10"/>
      <c r="D47" s="39"/>
      <c r="E47" s="39"/>
      <c r="F47" s="39"/>
      <c r="G47" s="39"/>
      <c r="H47" s="177"/>
      <c r="I47" s="39"/>
      <c r="O47" s="79">
        <v>1.04</v>
      </c>
      <c r="P47" s="79">
        <f t="shared" si="4"/>
        <v>56.659199999999998</v>
      </c>
      <c r="Q47" s="2"/>
    </row>
    <row r="48" spans="2:17" x14ac:dyDescent="0.25">
      <c r="O48" s="79">
        <v>1.03</v>
      </c>
      <c r="P48" s="79">
        <f t="shared" si="4"/>
        <v>56.114399999999996</v>
      </c>
      <c r="Q48" s="2"/>
    </row>
    <row r="49" spans="1:17" x14ac:dyDescent="0.25">
      <c r="O49" s="79">
        <v>1.02</v>
      </c>
      <c r="P49" s="79">
        <f t="shared" si="4"/>
        <v>55.569600000000001</v>
      </c>
      <c r="Q49" s="2"/>
    </row>
    <row r="50" spans="1:17" x14ac:dyDescent="0.25">
      <c r="O50" s="79">
        <v>1.01</v>
      </c>
      <c r="P50" s="79">
        <f t="shared" si="4"/>
        <v>55.024799999999999</v>
      </c>
      <c r="Q50" s="2"/>
    </row>
    <row r="51" spans="1:17" x14ac:dyDescent="0.25">
      <c r="O51" s="79">
        <v>1</v>
      </c>
      <c r="P51" s="79">
        <f t="shared" si="4"/>
        <v>54.48</v>
      </c>
      <c r="Q51" s="2"/>
    </row>
    <row r="52" spans="1:17" x14ac:dyDescent="0.25">
      <c r="O52" s="79">
        <v>0.99</v>
      </c>
      <c r="P52" s="79">
        <f t="shared" si="4"/>
        <v>53.935199999999995</v>
      </c>
      <c r="Q52" s="2"/>
    </row>
    <row r="53" spans="1:17" x14ac:dyDescent="0.25">
      <c r="O53" s="79">
        <v>0.98</v>
      </c>
      <c r="P53" s="79">
        <f t="shared" si="4"/>
        <v>53.390399999999993</v>
      </c>
      <c r="Q53" s="2"/>
    </row>
    <row r="54" spans="1:17" x14ac:dyDescent="0.25">
      <c r="O54" s="79">
        <v>0.97</v>
      </c>
      <c r="P54" s="79">
        <f t="shared" si="4"/>
        <v>52.845599999999997</v>
      </c>
    </row>
    <row r="55" spans="1:17" x14ac:dyDescent="0.25">
      <c r="L55" t="s">
        <v>65</v>
      </c>
      <c r="M55" s="2">
        <f>M73+K73-F73</f>
        <v>117.73999999999978</v>
      </c>
      <c r="O55" s="79">
        <v>0.96</v>
      </c>
      <c r="P55" s="79">
        <f t="shared" si="4"/>
        <v>52.300799999999995</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51.755999999999993</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51.211199999999991</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50.666400000000003</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50.121600000000001</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49.576799999999999</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49.031999999999996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51" priority="15">
      <formula>F39&gt;0</formula>
    </cfRule>
    <cfRule type="expression" dxfId="1750" priority="16">
      <formula>F39&lt;0</formula>
    </cfRule>
  </conditionalFormatting>
  <conditionalFormatting sqref="Q7">
    <cfRule type="expression" dxfId="1749" priority="13">
      <formula>Q7&gt;0</formula>
    </cfRule>
    <cfRule type="expression" dxfId="1748" priority="14">
      <formula>Q7&lt;0</formula>
    </cfRule>
  </conditionalFormatting>
  <conditionalFormatting sqref="Q8">
    <cfRule type="expression" dxfId="1747" priority="11">
      <formula>Q8&gt;0</formula>
    </cfRule>
    <cfRule type="expression" dxfId="1746" priority="12">
      <formula>Q8&lt;0</formula>
    </cfRule>
  </conditionalFormatting>
  <conditionalFormatting sqref="F25:F38">
    <cfRule type="expression" dxfId="1745" priority="9">
      <formula>F25&gt;0</formula>
    </cfRule>
    <cfRule type="expression" dxfId="1744" priority="10">
      <formula>F25&lt;0</formula>
    </cfRule>
  </conditionalFormatting>
  <conditionalFormatting sqref="H25:H38">
    <cfRule type="expression" dxfId="1743" priority="7">
      <formula>H25&gt;0</formula>
    </cfRule>
    <cfRule type="expression" dxfId="1742" priority="8">
      <formula>H25&lt;0</formula>
    </cfRule>
  </conditionalFormatting>
  <conditionalFormatting sqref="M55">
    <cfRule type="expression" dxfId="1741" priority="3">
      <formula>M55&gt;0</formula>
    </cfRule>
    <cfRule type="expression" dxfId="1740" priority="4">
      <formula>M55&lt;0</formula>
    </cfRule>
  </conditionalFormatting>
  <conditionalFormatting sqref="Q10">
    <cfRule type="expression" dxfId="1739" priority="1">
      <formula>Q10&gt;0</formula>
    </cfRule>
    <cfRule type="expression" dxfId="173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7"/>
  <sheetViews>
    <sheetView zoomScale="98" zoomScaleNormal="98" workbookViewId="0">
      <pane ySplit="1" topLeftCell="A2" activePane="bottomLeft" state="frozen"/>
      <selection activeCell="M34" sqref="M34"/>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5" si="1">I2*H2-J2</f>
        <v>2890.94</v>
      </c>
      <c r="L2" s="70">
        <v>42810</v>
      </c>
      <c r="M2" s="43">
        <v>27.5</v>
      </c>
      <c r="O2" s="11" t="s">
        <v>57</v>
      </c>
      <c r="Q2">
        <f>C59-H59</f>
        <v>500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9.5076199999999371</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20.05</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10025</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4753.8099999999686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6723.4500000000298</v>
      </c>
      <c r="R7">
        <v>400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5271.1900000000314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1.1088348082906272</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M248</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4.9875311720698253E-3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11.457142857142857</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22.055000000000003</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21.854500000000002</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21.654000000000003</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21.453500000000002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21.253</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21.052500000000002</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20.852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20.651500000000002</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20.451000000000001</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20.250500000000002</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20.05</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19.849499999999999</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19.649000000000001</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19.448499999999999</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19.248000000000001</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19.047499999999999</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18.847000000000001</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18.646500000000003</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18.446000000000002</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18.2455</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18.045000000000002</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5"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1: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1:33" x14ac:dyDescent="0.25">
      <c r="B52" s="402">
        <v>43689</v>
      </c>
      <c r="C52" s="7">
        <v>100</v>
      </c>
      <c r="D52" s="43">
        <v>20.86</v>
      </c>
      <c r="E52" s="43">
        <v>0</v>
      </c>
      <c r="F52" s="43">
        <f t="shared" si="5"/>
        <v>2086</v>
      </c>
      <c r="G52" s="29"/>
      <c r="Q52" s="2"/>
      <c r="Z52" s="629"/>
      <c r="AA52" s="635"/>
      <c r="AB52" s="596"/>
      <c r="AC52" s="596"/>
      <c r="AD52" s="596"/>
      <c r="AE52" s="596"/>
      <c r="AF52" s="596"/>
      <c r="AG52" s="596"/>
    </row>
    <row r="53" spans="1:33" x14ac:dyDescent="0.25">
      <c r="B53" s="402">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1:33" x14ac:dyDescent="0.25">
      <c r="B54" s="402">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654">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1:33" x14ac:dyDescent="0.25">
      <c r="B56" s="29"/>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7250</v>
      </c>
      <c r="D59" s="18"/>
      <c r="E59" s="18"/>
      <c r="F59" s="18">
        <f>SUM(F2:F57)</f>
        <v>186598.01</v>
      </c>
      <c r="G59" s="14"/>
      <c r="H59" s="14">
        <f>SUM(H2:H58)</f>
        <v>6750</v>
      </c>
      <c r="I59" s="18"/>
      <c r="J59" s="18"/>
      <c r="K59" s="18">
        <f>SUM(K2:K58)</f>
        <v>181446.70000000004</v>
      </c>
      <c r="L59" s="14"/>
      <c r="M59" s="18">
        <f>SUM(M2:M58)</f>
        <v>397.5</v>
      </c>
      <c r="Z59" s="632"/>
      <c r="AA59" s="636"/>
      <c r="AB59" s="596"/>
      <c r="AC59" s="596"/>
      <c r="AD59" s="596"/>
      <c r="AE59" s="596"/>
      <c r="AF59" s="596"/>
      <c r="AG59" s="596"/>
    </row>
    <row r="60" spans="1:33" ht="15.75" thickBot="1" x14ac:dyDescent="0.3">
      <c r="A60" s="275" t="s">
        <v>191</v>
      </c>
      <c r="B60" s="276"/>
      <c r="C60" s="277">
        <f>SumByColor($A$60,C2:C58)</f>
        <v>6550</v>
      </c>
      <c r="D60" s="277"/>
      <c r="E60" s="277"/>
      <c r="F60" s="278">
        <f>SumByColor($A$60,F2:F58)</f>
        <v>166585</v>
      </c>
      <c r="G60" s="277"/>
      <c r="H60" s="277">
        <f>SumByColor($A$60,H2:H58)</f>
        <v>6750</v>
      </c>
      <c r="I60" s="277"/>
      <c r="J60" s="277"/>
      <c r="K60" s="278">
        <f>SumByColor($A$60,K2:K58)</f>
        <v>181450</v>
      </c>
      <c r="L60" s="277"/>
      <c r="M60" s="278">
        <f>SumByColor($A$60,M2:M58)</f>
        <v>399</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A197">
        <v>200</v>
      </c>
      <c r="B197" s="162">
        <v>43706</v>
      </c>
      <c r="C197" s="354">
        <v>800</v>
      </c>
      <c r="D197" s="355">
        <v>13.862</v>
      </c>
      <c r="E197" s="39">
        <v>18.38</v>
      </c>
      <c r="F197" s="39">
        <f t="shared" ref="F197:F199" si="61">C197*(E197-D197)</f>
        <v>3614.3999999999992</v>
      </c>
      <c r="G197" s="39">
        <f t="shared" ref="G197:G199" si="62">D197*C197</f>
        <v>11089.6</v>
      </c>
      <c r="H197" s="177">
        <f t="shared" ref="H197:H199" si="63">(E197-D197)/D197</f>
        <v>0.32592699466166491</v>
      </c>
      <c r="I197" s="39"/>
      <c r="J197" s="39"/>
      <c r="K197" s="39">
        <f t="shared" ref="K197:K199" si="64">F197+$Q$10</f>
        <v>5066.659999999998</v>
      </c>
      <c r="L197" s="39"/>
    </row>
    <row r="198" spans="1:12" x14ac:dyDescent="0.25">
      <c r="A198">
        <v>200</v>
      </c>
      <c r="B198" s="162">
        <v>43711</v>
      </c>
      <c r="C198" s="10">
        <v>900</v>
      </c>
      <c r="D198" s="39">
        <v>14.305199999999999</v>
      </c>
      <c r="E198" s="39">
        <v>17.850000000000001</v>
      </c>
      <c r="F198" s="39">
        <f t="shared" si="61"/>
        <v>3190.320000000002</v>
      </c>
      <c r="G198" s="39">
        <f t="shared" si="62"/>
        <v>12874.679999999998</v>
      </c>
      <c r="H198" s="177">
        <f t="shared" si="63"/>
        <v>0.24779800352319453</v>
      </c>
      <c r="I198" s="39"/>
      <c r="J198" s="39"/>
      <c r="K198" s="39">
        <f t="shared" si="64"/>
        <v>4642.58</v>
      </c>
      <c r="L198" s="39"/>
    </row>
    <row r="199" spans="1:12" x14ac:dyDescent="0.25">
      <c r="A199">
        <v>100</v>
      </c>
      <c r="B199" s="162">
        <v>43713</v>
      </c>
      <c r="C199" s="10">
        <v>700</v>
      </c>
      <c r="D199" s="39">
        <v>12.9125</v>
      </c>
      <c r="E199" s="39">
        <v>19.38</v>
      </c>
      <c r="F199" s="39">
        <f t="shared" si="61"/>
        <v>4527.25</v>
      </c>
      <c r="G199" s="39">
        <f t="shared" si="62"/>
        <v>9038.75</v>
      </c>
      <c r="H199" s="177">
        <f t="shared" si="63"/>
        <v>0.50087124878993217</v>
      </c>
      <c r="I199" s="39"/>
      <c r="J199" s="39"/>
      <c r="K199" s="39">
        <f t="shared" si="64"/>
        <v>5979.5099999999984</v>
      </c>
      <c r="L199" s="39"/>
    </row>
    <row r="200" spans="1:12" x14ac:dyDescent="0.25">
      <c r="A200">
        <v>0</v>
      </c>
      <c r="B200" s="162">
        <v>43718</v>
      </c>
      <c r="C200" s="10">
        <v>500</v>
      </c>
      <c r="D200" s="39">
        <v>9.6</v>
      </c>
      <c r="E200" s="39">
        <v>21.2</v>
      </c>
      <c r="F200" s="39">
        <f t="shared" ref="F200" si="65">C200*(E200-D200)</f>
        <v>5800</v>
      </c>
      <c r="G200" s="39">
        <f t="shared" ref="G200" si="66">D200*C200</f>
        <v>4800</v>
      </c>
      <c r="H200" s="177">
        <f t="shared" ref="H200" si="67">(E200-D200)/D200</f>
        <v>1.2083333333333333</v>
      </c>
      <c r="I200" s="39"/>
      <c r="J200" s="39"/>
      <c r="K200" s="39">
        <f t="shared" ref="K200" si="68">F200+$Q$10</f>
        <v>7252.2599999999984</v>
      </c>
      <c r="L200" s="39"/>
    </row>
    <row r="201" spans="1:12" x14ac:dyDescent="0.25">
      <c r="B201" s="162"/>
      <c r="C201" s="10"/>
      <c r="D201" s="39"/>
      <c r="E201" s="39"/>
      <c r="F201" s="39"/>
      <c r="G201" s="39"/>
      <c r="H201" s="177"/>
      <c r="I201" s="39"/>
      <c r="J201" s="39"/>
      <c r="K201" s="39"/>
      <c r="L201" s="39"/>
    </row>
    <row r="202" spans="1:12" x14ac:dyDescent="0.25">
      <c r="B202" s="162"/>
      <c r="C202" s="10"/>
      <c r="D202" s="39"/>
      <c r="E202" s="39"/>
      <c r="F202" s="39"/>
      <c r="G202" s="39"/>
      <c r="H202" s="177"/>
      <c r="I202" s="39"/>
      <c r="J202" s="39"/>
      <c r="K202" s="39"/>
      <c r="L202" s="39"/>
    </row>
    <row r="203" spans="1:12" x14ac:dyDescent="0.25">
      <c r="B203" s="162"/>
      <c r="C203" s="10"/>
      <c r="D203" s="39"/>
      <c r="E203" s="39"/>
      <c r="F203" s="39"/>
      <c r="G203" s="39"/>
      <c r="H203" s="177"/>
      <c r="I203" s="39"/>
      <c r="J203" s="39"/>
      <c r="K203" s="39"/>
      <c r="L203" s="39"/>
    </row>
    <row r="205" spans="1:12" x14ac:dyDescent="0.25">
      <c r="B205" s="409" t="s">
        <v>113</v>
      </c>
      <c r="C205" s="409" t="s">
        <v>145</v>
      </c>
      <c r="D205" s="410" t="s">
        <v>144</v>
      </c>
      <c r="E205" s="411" t="s">
        <v>146</v>
      </c>
      <c r="F205" s="411" t="s">
        <v>65</v>
      </c>
      <c r="G205" s="413" t="s">
        <v>150</v>
      </c>
      <c r="H205" s="413" t="s">
        <v>88</v>
      </c>
      <c r="I205" s="413" t="s">
        <v>153</v>
      </c>
    </row>
    <row r="206" spans="1:12" x14ac:dyDescent="0.25">
      <c r="B206" s="292">
        <v>42548</v>
      </c>
      <c r="C206" s="293">
        <v>100</v>
      </c>
      <c r="D206" s="294">
        <v>25</v>
      </c>
      <c r="E206" s="294">
        <v>24.69</v>
      </c>
      <c r="F206" s="294">
        <f t="shared" ref="F206:F211" si="69">C206*(E206-D206)</f>
        <v>-30.999999999999872</v>
      </c>
      <c r="G206" s="294">
        <f t="shared" ref="G206:G211" si="70">D206*C206</f>
        <v>2500</v>
      </c>
      <c r="H206" s="295">
        <f t="shared" ref="H206:H211" si="71">(E206-D206)/D206</f>
        <v>-1.2399999999999949E-2</v>
      </c>
      <c r="I206" s="294"/>
    </row>
    <row r="207" spans="1:12" x14ac:dyDescent="0.25">
      <c r="B207" s="292">
        <v>42549</v>
      </c>
      <c r="C207" s="293">
        <v>100</v>
      </c>
      <c r="D207" s="294">
        <v>25</v>
      </c>
      <c r="E207" s="294">
        <v>25.26</v>
      </c>
      <c r="F207" s="294">
        <f t="shared" si="69"/>
        <v>26.000000000000156</v>
      </c>
      <c r="G207" s="294">
        <f t="shared" si="70"/>
        <v>2500</v>
      </c>
      <c r="H207" s="295">
        <f t="shared" si="71"/>
        <v>1.0400000000000062E-2</v>
      </c>
      <c r="I207" s="294"/>
    </row>
    <row r="208" spans="1:12" x14ac:dyDescent="0.25">
      <c r="B208" s="292">
        <v>42552</v>
      </c>
      <c r="C208" s="293">
        <v>100</v>
      </c>
      <c r="D208" s="294">
        <v>25</v>
      </c>
      <c r="E208" s="294">
        <v>26.57</v>
      </c>
      <c r="F208" s="294">
        <f t="shared" si="69"/>
        <v>157.00000000000003</v>
      </c>
      <c r="G208" s="294">
        <f t="shared" si="70"/>
        <v>2500</v>
      </c>
      <c r="H208" s="295">
        <f t="shared" si="71"/>
        <v>6.2800000000000009E-2</v>
      </c>
      <c r="I208" s="294"/>
    </row>
    <row r="209" spans="2:9" x14ac:dyDescent="0.25">
      <c r="B209" s="292">
        <v>42556</v>
      </c>
      <c r="C209" s="293">
        <v>100</v>
      </c>
      <c r="D209" s="294">
        <v>25</v>
      </c>
      <c r="E209" s="294">
        <v>25.47</v>
      </c>
      <c r="F209" s="294">
        <f t="shared" si="69"/>
        <v>46.999999999999886</v>
      </c>
      <c r="G209" s="294">
        <f t="shared" si="70"/>
        <v>2500</v>
      </c>
      <c r="H209" s="295">
        <f t="shared" si="71"/>
        <v>1.8799999999999956E-2</v>
      </c>
      <c r="I209" s="294"/>
    </row>
    <row r="210" spans="2:9" x14ac:dyDescent="0.25">
      <c r="B210" s="292">
        <v>42562</v>
      </c>
      <c r="C210" s="293">
        <v>100</v>
      </c>
      <c r="D210" s="294">
        <v>25</v>
      </c>
      <c r="E210" s="294">
        <v>25.69</v>
      </c>
      <c r="F210" s="294">
        <f t="shared" si="69"/>
        <v>69.000000000000128</v>
      </c>
      <c r="G210" s="294">
        <f t="shared" si="70"/>
        <v>2500</v>
      </c>
      <c r="H210" s="295">
        <f t="shared" si="71"/>
        <v>2.7600000000000052E-2</v>
      </c>
      <c r="I210" s="294"/>
    </row>
    <row r="211" spans="2:9" x14ac:dyDescent="0.25">
      <c r="B211" s="292">
        <v>42563</v>
      </c>
      <c r="C211" s="293">
        <v>100</v>
      </c>
      <c r="D211" s="294">
        <v>25</v>
      </c>
      <c r="E211" s="294">
        <v>26.48</v>
      </c>
      <c r="F211" s="294">
        <f t="shared" si="69"/>
        <v>148.00000000000006</v>
      </c>
      <c r="G211" s="294">
        <f t="shared" si="70"/>
        <v>2500</v>
      </c>
      <c r="H211" s="295">
        <f t="shared" si="71"/>
        <v>5.9200000000000016E-2</v>
      </c>
      <c r="I211" s="294"/>
    </row>
    <row r="212" spans="2:9" x14ac:dyDescent="0.25">
      <c r="B212" s="292">
        <v>42569</v>
      </c>
      <c r="C212" s="293">
        <v>100</v>
      </c>
      <c r="D212" s="294">
        <v>25</v>
      </c>
      <c r="E212" s="294">
        <v>29.28</v>
      </c>
      <c r="F212" s="294">
        <f t="shared" ref="F212:F218" si="72">C212*(E212-D212)</f>
        <v>428.00000000000011</v>
      </c>
      <c r="G212" s="294">
        <f t="shared" ref="G212:G218" si="73">D212*C212</f>
        <v>2500</v>
      </c>
      <c r="H212" s="295">
        <f t="shared" ref="H212:H218" si="74">(E212-D212)/D212</f>
        <v>0.17120000000000005</v>
      </c>
      <c r="I212" s="294"/>
    </row>
    <row r="213" spans="2:9" x14ac:dyDescent="0.25">
      <c r="B213" s="292">
        <v>42570</v>
      </c>
      <c r="C213" s="293">
        <v>100</v>
      </c>
      <c r="D213" s="294">
        <v>25</v>
      </c>
      <c r="E213" s="294">
        <v>28.68</v>
      </c>
      <c r="F213" s="294">
        <f t="shared" si="72"/>
        <v>368</v>
      </c>
      <c r="G213" s="294">
        <f t="shared" si="73"/>
        <v>2500</v>
      </c>
      <c r="H213" s="295">
        <f t="shared" si="74"/>
        <v>0.1472</v>
      </c>
      <c r="I213" s="294"/>
    </row>
    <row r="214" spans="2:9" x14ac:dyDescent="0.25">
      <c r="B214" s="292">
        <v>42571</v>
      </c>
      <c r="C214" s="293">
        <v>100</v>
      </c>
      <c r="D214" s="294">
        <v>25</v>
      </c>
      <c r="E214" s="294">
        <v>29.01</v>
      </c>
      <c r="F214" s="294">
        <f t="shared" si="72"/>
        <v>401.00000000000017</v>
      </c>
      <c r="G214" s="294">
        <f t="shared" si="73"/>
        <v>2500</v>
      </c>
      <c r="H214" s="295">
        <f t="shared" si="74"/>
        <v>0.16040000000000007</v>
      </c>
      <c r="I214" s="294"/>
    </row>
    <row r="215" spans="2:9" x14ac:dyDescent="0.25">
      <c r="B215" s="292">
        <v>42572</v>
      </c>
      <c r="C215" s="293">
        <v>100</v>
      </c>
      <c r="D215" s="294">
        <v>25</v>
      </c>
      <c r="E215" s="294">
        <v>28.89</v>
      </c>
      <c r="F215" s="294">
        <f t="shared" si="72"/>
        <v>389.00000000000006</v>
      </c>
      <c r="G215" s="294">
        <f t="shared" si="73"/>
        <v>2500</v>
      </c>
      <c r="H215" s="295">
        <f t="shared" si="74"/>
        <v>0.15560000000000002</v>
      </c>
      <c r="I215" s="294"/>
    </row>
    <row r="216" spans="2:9" x14ac:dyDescent="0.25">
      <c r="B216" s="292">
        <v>42576</v>
      </c>
      <c r="C216" s="293">
        <v>100</v>
      </c>
      <c r="D216" s="294">
        <v>25</v>
      </c>
      <c r="E216" s="294">
        <v>28.63</v>
      </c>
      <c r="F216" s="294">
        <f t="shared" si="72"/>
        <v>362.99999999999989</v>
      </c>
      <c r="G216" s="294">
        <f t="shared" si="73"/>
        <v>2500</v>
      </c>
      <c r="H216" s="295">
        <f t="shared" si="74"/>
        <v>0.14519999999999997</v>
      </c>
      <c r="I216" s="294"/>
    </row>
    <row r="217" spans="2:9" x14ac:dyDescent="0.25">
      <c r="B217" s="292">
        <v>42577</v>
      </c>
      <c r="C217" s="293">
        <v>100</v>
      </c>
      <c r="D217" s="294">
        <v>25</v>
      </c>
      <c r="E217" s="294">
        <v>29.34</v>
      </c>
      <c r="F217" s="294">
        <f t="shared" si="72"/>
        <v>434</v>
      </c>
      <c r="G217" s="294">
        <f t="shared" si="73"/>
        <v>2500</v>
      </c>
      <c r="H217" s="295">
        <f t="shared" si="74"/>
        <v>0.1736</v>
      </c>
      <c r="I217" s="294"/>
    </row>
    <row r="218" spans="2:9" x14ac:dyDescent="0.25">
      <c r="B218" s="292">
        <v>42580</v>
      </c>
      <c r="C218" s="293">
        <v>100</v>
      </c>
      <c r="D218" s="294">
        <v>25</v>
      </c>
      <c r="E218" s="294">
        <v>27</v>
      </c>
      <c r="F218" s="294">
        <f t="shared" si="72"/>
        <v>200</v>
      </c>
      <c r="G218" s="294">
        <f t="shared" si="73"/>
        <v>2500</v>
      </c>
      <c r="H218" s="295">
        <f t="shared" si="74"/>
        <v>0.08</v>
      </c>
      <c r="I218" s="294"/>
    </row>
    <row r="219" spans="2:9" x14ac:dyDescent="0.25">
      <c r="B219" s="292">
        <v>42584</v>
      </c>
      <c r="C219" s="293">
        <v>0</v>
      </c>
      <c r="D219" s="294"/>
      <c r="E219" s="294"/>
      <c r="F219" s="294">
        <v>287.94</v>
      </c>
      <c r="G219" s="294"/>
      <c r="H219" s="295"/>
      <c r="I219" s="294"/>
    </row>
    <row r="220" spans="2:9" x14ac:dyDescent="0.25">
      <c r="B220" s="162"/>
      <c r="C220" s="10"/>
      <c r="D220" s="39"/>
      <c r="E220" s="39"/>
      <c r="F220" s="39"/>
      <c r="G220" s="39"/>
      <c r="H220" s="177"/>
      <c r="I220" s="39"/>
    </row>
    <row r="221" spans="2:9" x14ac:dyDescent="0.25">
      <c r="B221" s="160" t="s">
        <v>113</v>
      </c>
      <c r="C221" s="160" t="s">
        <v>145</v>
      </c>
      <c r="D221" s="161" t="s">
        <v>144</v>
      </c>
      <c r="E221" s="163" t="s">
        <v>146</v>
      </c>
      <c r="F221" s="163" t="s">
        <v>65</v>
      </c>
      <c r="G221" s="175" t="s">
        <v>150</v>
      </c>
      <c r="H221" s="175" t="s">
        <v>88</v>
      </c>
      <c r="I221" s="175" t="s">
        <v>153</v>
      </c>
    </row>
    <row r="222" spans="2:9" x14ac:dyDescent="0.25">
      <c r="B222" s="200">
        <v>42627</v>
      </c>
      <c r="C222" s="195">
        <v>50</v>
      </c>
      <c r="D222" s="196">
        <v>25.74</v>
      </c>
      <c r="E222" s="196">
        <v>25.83</v>
      </c>
      <c r="F222" s="196">
        <f>C222*(E222-D222)</f>
        <v>4.4999999999999929</v>
      </c>
      <c r="G222" s="196">
        <f>D222*C222</f>
        <v>1287</v>
      </c>
      <c r="H222" s="210">
        <f>(E222-D222)/D222</f>
        <v>3.4965034965034913E-3</v>
      </c>
      <c r="I222" s="196"/>
    </row>
    <row r="223" spans="2:9" x14ac:dyDescent="0.25">
      <c r="B223" s="200">
        <v>42629</v>
      </c>
      <c r="C223" s="195">
        <v>50</v>
      </c>
      <c r="D223" s="196">
        <v>25.74</v>
      </c>
      <c r="E223" s="196">
        <v>25.54</v>
      </c>
      <c r="F223" s="196">
        <f t="shared" ref="F223:F228" si="75">C223*(E223-D223)</f>
        <v>-9.9999999999999645</v>
      </c>
      <c r="G223" s="196">
        <f t="shared" ref="G223:G228" si="76">D223*C223</f>
        <v>1287</v>
      </c>
      <c r="H223" s="210">
        <f t="shared" ref="H223:H228" si="77">(E223-D223)/D223</f>
        <v>-7.7700077700077431E-3</v>
      </c>
      <c r="I223" s="196"/>
    </row>
    <row r="224" spans="2:9" x14ac:dyDescent="0.25">
      <c r="B224" s="200">
        <v>42636</v>
      </c>
      <c r="C224" s="195">
        <v>50</v>
      </c>
      <c r="D224" s="196">
        <v>25.74</v>
      </c>
      <c r="E224" s="196">
        <v>24.82</v>
      </c>
      <c r="F224" s="196">
        <f t="shared" si="75"/>
        <v>-45.999999999999908</v>
      </c>
      <c r="G224" s="196">
        <f t="shared" si="76"/>
        <v>1287</v>
      </c>
      <c r="H224" s="210">
        <f t="shared" si="77"/>
        <v>-3.5742035742035674E-2</v>
      </c>
      <c r="I224" s="196"/>
    </row>
    <row r="225" spans="2:9" x14ac:dyDescent="0.25">
      <c r="B225" s="200">
        <v>42639</v>
      </c>
      <c r="C225" s="195">
        <v>100</v>
      </c>
      <c r="D225" s="196">
        <v>24.96</v>
      </c>
      <c r="E225" s="196">
        <v>24.14</v>
      </c>
      <c r="F225" s="196">
        <f t="shared" si="75"/>
        <v>-82.000000000000028</v>
      </c>
      <c r="G225" s="196">
        <f t="shared" si="76"/>
        <v>2496</v>
      </c>
      <c r="H225" s="210">
        <f t="shared" si="77"/>
        <v>-3.2852564102564111E-2</v>
      </c>
      <c r="I225" s="196"/>
    </row>
    <row r="226" spans="2:9" x14ac:dyDescent="0.25">
      <c r="B226" s="200">
        <v>42639</v>
      </c>
      <c r="C226" s="195">
        <v>150</v>
      </c>
      <c r="D226" s="196">
        <v>24.8</v>
      </c>
      <c r="E226" s="196">
        <v>24.14</v>
      </c>
      <c r="F226" s="196">
        <f t="shared" si="75"/>
        <v>-99.000000000000028</v>
      </c>
      <c r="G226" s="196">
        <f t="shared" si="76"/>
        <v>3720</v>
      </c>
      <c r="H226" s="210">
        <f t="shared" si="77"/>
        <v>-2.6612903225806457E-2</v>
      </c>
      <c r="I226" s="196"/>
    </row>
    <row r="227" spans="2:9" x14ac:dyDescent="0.25">
      <c r="B227" s="200">
        <v>42640</v>
      </c>
      <c r="C227" s="195">
        <v>150</v>
      </c>
      <c r="D227" s="196">
        <v>24.8</v>
      </c>
      <c r="E227" s="196">
        <v>23.99</v>
      </c>
      <c r="F227" s="196">
        <f t="shared" si="75"/>
        <v>-121.50000000000034</v>
      </c>
      <c r="G227" s="196">
        <f t="shared" si="76"/>
        <v>3720</v>
      </c>
      <c r="H227" s="210">
        <f t="shared" si="77"/>
        <v>-3.2661290322580736E-2</v>
      </c>
      <c r="I227" s="196"/>
    </row>
    <row r="228" spans="2:9" x14ac:dyDescent="0.25">
      <c r="B228" s="200">
        <v>42643</v>
      </c>
      <c r="C228" s="195">
        <v>150</v>
      </c>
      <c r="D228" s="196">
        <v>24.8</v>
      </c>
      <c r="E228" s="196">
        <v>24.46</v>
      </c>
      <c r="F228" s="196">
        <f t="shared" si="75"/>
        <v>-50.999999999999979</v>
      </c>
      <c r="G228" s="196">
        <f t="shared" si="76"/>
        <v>3720</v>
      </c>
      <c r="H228" s="210">
        <f t="shared" si="77"/>
        <v>-1.3709677419354832E-2</v>
      </c>
      <c r="I228" s="196"/>
    </row>
    <row r="229" spans="2:9" x14ac:dyDescent="0.25">
      <c r="B229" s="200">
        <v>42646</v>
      </c>
      <c r="C229" s="195">
        <v>150</v>
      </c>
      <c r="D229" s="196">
        <v>24.8</v>
      </c>
      <c r="E229" s="196">
        <v>24.89</v>
      </c>
      <c r="F229" s="196">
        <f t="shared" ref="F229:F240" si="78">C229*(E229-D229)</f>
        <v>13.499999999999979</v>
      </c>
      <c r="G229" s="196">
        <f t="shared" ref="G229:G240" si="79">D229*C229</f>
        <v>3720</v>
      </c>
      <c r="H229" s="210">
        <f t="shared" ref="H229:H240" si="80">(E229-D229)/D229</f>
        <v>3.6290322580645102E-3</v>
      </c>
      <c r="I229" s="196"/>
    </row>
    <row r="230" spans="2:9" x14ac:dyDescent="0.25">
      <c r="B230" s="200">
        <v>42648</v>
      </c>
      <c r="C230" s="195">
        <v>150</v>
      </c>
      <c r="D230" s="196">
        <v>24.8</v>
      </c>
      <c r="E230" s="196">
        <v>25.07</v>
      </c>
      <c r="F230" s="196">
        <f t="shared" si="78"/>
        <v>40.499999999999936</v>
      </c>
      <c r="G230" s="196">
        <f t="shared" si="79"/>
        <v>3720</v>
      </c>
      <c r="H230" s="210">
        <f t="shared" si="80"/>
        <v>1.0887096774193531E-2</v>
      </c>
      <c r="I230" s="196"/>
    </row>
    <row r="231" spans="2:9" x14ac:dyDescent="0.25">
      <c r="B231" s="200">
        <v>42649</v>
      </c>
      <c r="C231" s="195">
        <v>150</v>
      </c>
      <c r="D231" s="196">
        <v>24.8</v>
      </c>
      <c r="E231" s="196">
        <v>24.85</v>
      </c>
      <c r="F231" s="196">
        <f t="shared" si="78"/>
        <v>7.5000000000001066</v>
      </c>
      <c r="G231" s="196">
        <f t="shared" si="79"/>
        <v>3720</v>
      </c>
      <c r="H231" s="210">
        <f t="shared" si="80"/>
        <v>2.0161290322580931E-3</v>
      </c>
      <c r="I231" s="196"/>
    </row>
    <row r="232" spans="2:9" x14ac:dyDescent="0.25">
      <c r="B232" s="200">
        <v>42650</v>
      </c>
      <c r="C232" s="195">
        <v>150</v>
      </c>
      <c r="D232" s="196">
        <v>24.8</v>
      </c>
      <c r="E232" s="196">
        <v>24.58</v>
      </c>
      <c r="F232" s="196">
        <f t="shared" si="78"/>
        <v>-33.000000000000362</v>
      </c>
      <c r="G232" s="196">
        <f t="shared" si="79"/>
        <v>3720</v>
      </c>
      <c r="H232" s="210">
        <f t="shared" si="80"/>
        <v>-8.8709677419355811E-3</v>
      </c>
      <c r="I232" s="196"/>
    </row>
    <row r="233" spans="2:9" x14ac:dyDescent="0.25">
      <c r="B233" s="200">
        <v>42661</v>
      </c>
      <c r="C233" s="195">
        <v>150</v>
      </c>
      <c r="D233" s="196">
        <v>24.8</v>
      </c>
      <c r="E233" s="196">
        <v>23.39</v>
      </c>
      <c r="F233" s="196">
        <f t="shared" si="78"/>
        <v>-211.50000000000003</v>
      </c>
      <c r="G233" s="196">
        <f t="shared" si="79"/>
        <v>3720</v>
      </c>
      <c r="H233" s="210">
        <f t="shared" si="80"/>
        <v>-5.6854838709677426E-2</v>
      </c>
      <c r="I233" s="196"/>
    </row>
    <row r="234" spans="2:9" x14ac:dyDescent="0.25">
      <c r="B234" s="200">
        <v>42662</v>
      </c>
      <c r="C234" s="195">
        <v>150</v>
      </c>
      <c r="D234" s="196">
        <v>24.8</v>
      </c>
      <c r="E234" s="196">
        <v>23.84</v>
      </c>
      <c r="F234" s="196">
        <f t="shared" si="78"/>
        <v>-144.00000000000011</v>
      </c>
      <c r="G234" s="196">
        <f t="shared" si="79"/>
        <v>3720</v>
      </c>
      <c r="H234" s="210">
        <f t="shared" si="80"/>
        <v>-3.8709677419354875E-2</v>
      </c>
      <c r="I234" s="196"/>
    </row>
    <row r="235" spans="2:9" x14ac:dyDescent="0.25">
      <c r="B235" s="200">
        <v>42664</v>
      </c>
      <c r="C235" s="195">
        <v>150</v>
      </c>
      <c r="D235" s="196">
        <v>24.8</v>
      </c>
      <c r="E235" s="196">
        <v>24.31</v>
      </c>
      <c r="F235" s="196">
        <f t="shared" si="78"/>
        <v>-73.500000000000298</v>
      </c>
      <c r="G235" s="196">
        <f t="shared" si="79"/>
        <v>3720</v>
      </c>
      <c r="H235" s="210">
        <f t="shared" si="80"/>
        <v>-1.975806451612911E-2</v>
      </c>
      <c r="I235" s="196"/>
    </row>
    <row r="236" spans="2:9" x14ac:dyDescent="0.25">
      <c r="B236" s="200">
        <v>42670</v>
      </c>
      <c r="C236" s="195">
        <v>150</v>
      </c>
      <c r="D236" s="196">
        <v>24.626899999999999</v>
      </c>
      <c r="E236" s="196">
        <v>23.93</v>
      </c>
      <c r="F236" s="196">
        <f t="shared" si="78"/>
        <v>-104.53499999999991</v>
      </c>
      <c r="G236" s="196">
        <f t="shared" si="79"/>
        <v>3694.0349999999999</v>
      </c>
      <c r="H236" s="210">
        <f t="shared" si="80"/>
        <v>-2.8298324190214743E-2</v>
      </c>
      <c r="I236" s="196"/>
    </row>
    <row r="237" spans="2:9" x14ac:dyDescent="0.25">
      <c r="B237" s="200">
        <v>42674</v>
      </c>
      <c r="C237" s="195">
        <v>150</v>
      </c>
      <c r="D237" s="196">
        <v>24.626899999999999</v>
      </c>
      <c r="E237" s="196">
        <v>23.53</v>
      </c>
      <c r="F237" s="196">
        <f t="shared" si="78"/>
        <v>-164.53499999999968</v>
      </c>
      <c r="G237" s="196">
        <f t="shared" si="79"/>
        <v>3694.0349999999999</v>
      </c>
      <c r="H237" s="210">
        <f t="shared" si="80"/>
        <v>-4.4540725791715481E-2</v>
      </c>
      <c r="I237" s="196"/>
    </row>
    <row r="238" spans="2:9" x14ac:dyDescent="0.25">
      <c r="B238" s="200">
        <v>42675</v>
      </c>
      <c r="C238" s="195">
        <v>150</v>
      </c>
      <c r="D238" s="196">
        <v>24.264700000000001</v>
      </c>
      <c r="E238" s="196">
        <v>24.32</v>
      </c>
      <c r="F238" s="196">
        <f t="shared" si="78"/>
        <v>8.2949999999998525</v>
      </c>
      <c r="G238" s="196">
        <f t="shared" si="79"/>
        <v>3639.7050000000004</v>
      </c>
      <c r="H238" s="210">
        <f t="shared" si="80"/>
        <v>2.2790308555225912E-3</v>
      </c>
      <c r="I238" s="196"/>
    </row>
    <row r="239" spans="2:9" x14ac:dyDescent="0.25">
      <c r="B239" s="200">
        <v>42676</v>
      </c>
      <c r="C239" s="195">
        <v>150</v>
      </c>
      <c r="D239" s="196">
        <v>24.264700000000001</v>
      </c>
      <c r="E239" s="196">
        <v>24.73</v>
      </c>
      <c r="F239" s="196">
        <f t="shared" si="78"/>
        <v>69.794999999999874</v>
      </c>
      <c r="G239" s="196">
        <f t="shared" si="79"/>
        <v>3639.7050000000004</v>
      </c>
      <c r="H239" s="210">
        <f t="shared" si="80"/>
        <v>1.9176004648728363E-2</v>
      </c>
      <c r="I239" s="196"/>
    </row>
    <row r="240" spans="2:9" x14ac:dyDescent="0.25">
      <c r="B240" s="200">
        <v>42704</v>
      </c>
      <c r="C240" s="195">
        <v>100</v>
      </c>
      <c r="D240" s="196">
        <v>22.507400000000001</v>
      </c>
      <c r="E240" s="196">
        <v>28.4</v>
      </c>
      <c r="F240" s="196">
        <f t="shared" si="78"/>
        <v>589.25999999999976</v>
      </c>
      <c r="G240" s="196">
        <f t="shared" si="79"/>
        <v>2250.7400000000002</v>
      </c>
      <c r="H240" s="210">
        <f t="shared" si="80"/>
        <v>0.26180722784506422</v>
      </c>
      <c r="I240" s="196"/>
    </row>
    <row r="241" spans="1:13" x14ac:dyDescent="0.25">
      <c r="B241" s="200">
        <v>42711</v>
      </c>
      <c r="C241" s="195">
        <v>0</v>
      </c>
      <c r="D241" s="196"/>
      <c r="E241" s="196"/>
      <c r="F241" s="196">
        <v>727.2</v>
      </c>
      <c r="G241" s="196"/>
      <c r="H241" s="210"/>
      <c r="I241" s="196"/>
    </row>
    <row r="242" spans="1:13" x14ac:dyDescent="0.25">
      <c r="B242" s="162"/>
      <c r="C242" s="10"/>
      <c r="D242" s="39"/>
      <c r="E242" s="39"/>
      <c r="F242" s="39"/>
      <c r="G242" s="39"/>
      <c r="H242" s="177"/>
      <c r="I242" s="39"/>
    </row>
    <row r="243" spans="1:13" x14ac:dyDescent="0.25">
      <c r="B243" s="162"/>
      <c r="C243" s="10"/>
      <c r="D243" s="39"/>
      <c r="E243" s="39"/>
      <c r="F243" s="39"/>
      <c r="G243" s="39"/>
      <c r="H243" s="177"/>
      <c r="I243" s="39"/>
    </row>
    <row r="244" spans="1:13" x14ac:dyDescent="0.25">
      <c r="B244" s="162"/>
      <c r="C244" s="10"/>
      <c r="D244" s="39"/>
      <c r="E244" s="39"/>
      <c r="F244" s="39"/>
      <c r="G244" s="39"/>
      <c r="H244" s="177"/>
      <c r="I244" s="39"/>
    </row>
    <row r="248" spans="1:13" x14ac:dyDescent="0.25">
      <c r="L248" t="s">
        <v>65</v>
      </c>
      <c r="M248" s="2">
        <f>K266+M266-F266</f>
        <v>1452.2599999999984</v>
      </c>
    </row>
    <row r="249" spans="1:13" x14ac:dyDescent="0.25">
      <c r="A249" s="378" t="s">
        <v>1</v>
      </c>
      <c r="B249" s="378" t="s">
        <v>2</v>
      </c>
      <c r="C249" s="378" t="s">
        <v>4</v>
      </c>
      <c r="D249" s="379" t="s">
        <v>5</v>
      </c>
      <c r="E249" s="379" t="s">
        <v>94</v>
      </c>
      <c r="F249" s="379" t="s">
        <v>60</v>
      </c>
      <c r="G249" s="378" t="s">
        <v>3</v>
      </c>
      <c r="H249" s="378" t="s">
        <v>6</v>
      </c>
      <c r="I249" s="379" t="s">
        <v>7</v>
      </c>
      <c r="J249" s="379" t="s">
        <v>95</v>
      </c>
      <c r="K249" s="379" t="s">
        <v>61</v>
      </c>
      <c r="L249" s="378" t="s">
        <v>37</v>
      </c>
      <c r="M249" s="378" t="s">
        <v>38</v>
      </c>
    </row>
    <row r="250" spans="1:13" x14ac:dyDescent="0.25">
      <c r="A250" s="380" t="s">
        <v>221</v>
      </c>
      <c r="B250" s="381">
        <v>42548</v>
      </c>
      <c r="C250" s="382">
        <v>100</v>
      </c>
      <c r="D250" s="383">
        <v>25</v>
      </c>
      <c r="E250" s="383">
        <v>0</v>
      </c>
      <c r="F250" s="383">
        <f>D250*C250+E250</f>
        <v>2500</v>
      </c>
      <c r="G250" s="381">
        <v>42584</v>
      </c>
      <c r="H250" s="384">
        <v>100</v>
      </c>
      <c r="I250" s="383">
        <v>27.88</v>
      </c>
      <c r="J250" s="383">
        <v>0.06</v>
      </c>
      <c r="K250" s="383">
        <f>H250*I250-J250</f>
        <v>2787.94</v>
      </c>
      <c r="L250" s="381">
        <v>42719</v>
      </c>
      <c r="M250" s="382">
        <v>41.25</v>
      </c>
    </row>
    <row r="251" spans="1:13" x14ac:dyDescent="0.25">
      <c r="A251" s="385" t="s">
        <v>71</v>
      </c>
      <c r="B251" s="381">
        <v>42627</v>
      </c>
      <c r="C251" s="382">
        <v>50</v>
      </c>
      <c r="D251" s="383">
        <v>25.74</v>
      </c>
      <c r="E251" s="383">
        <v>0</v>
      </c>
      <c r="F251" s="383">
        <v>1287</v>
      </c>
      <c r="G251" s="381" t="s">
        <v>327</v>
      </c>
      <c r="H251" s="384">
        <v>50</v>
      </c>
      <c r="I251" s="383">
        <v>25</v>
      </c>
      <c r="J251" s="383">
        <v>0.03</v>
      </c>
      <c r="K251" s="383">
        <v>1249.97</v>
      </c>
      <c r="L251" s="382"/>
      <c r="M251" s="382"/>
    </row>
    <row r="252" spans="1:13" x14ac:dyDescent="0.25">
      <c r="A252" s="382"/>
      <c r="B252" s="381">
        <v>42639</v>
      </c>
      <c r="C252" s="382">
        <v>50</v>
      </c>
      <c r="D252" s="383">
        <v>24.48</v>
      </c>
      <c r="E252" s="383">
        <v>0</v>
      </c>
      <c r="F252" s="383">
        <v>1224</v>
      </c>
      <c r="G252" s="381" t="s">
        <v>327</v>
      </c>
      <c r="H252" s="384">
        <v>100</v>
      </c>
      <c r="I252" s="383">
        <v>24.88</v>
      </c>
      <c r="J252" s="383">
        <v>0.05</v>
      </c>
      <c r="K252" s="383">
        <v>2487.9499999999998</v>
      </c>
      <c r="L252" s="382"/>
      <c r="M252" s="382"/>
    </row>
    <row r="253" spans="1:13" x14ac:dyDescent="0.25">
      <c r="A253" s="382"/>
      <c r="B253" s="381">
        <v>42639</v>
      </c>
      <c r="C253" s="382">
        <v>50</v>
      </c>
      <c r="D253" s="383">
        <v>24.18</v>
      </c>
      <c r="E253" s="383">
        <v>0</v>
      </c>
      <c r="F253" s="383">
        <v>1209</v>
      </c>
      <c r="G253" s="381" t="s">
        <v>327</v>
      </c>
      <c r="H253" s="384">
        <v>50</v>
      </c>
      <c r="I253" s="383">
        <v>27.78</v>
      </c>
      <c r="J253" s="383">
        <v>0.03</v>
      </c>
      <c r="K253" s="383">
        <v>1388.97</v>
      </c>
      <c r="L253" s="382"/>
      <c r="M253" s="382"/>
    </row>
    <row r="254" spans="1:13" x14ac:dyDescent="0.25">
      <c r="A254" s="382"/>
      <c r="B254" s="381">
        <v>42670</v>
      </c>
      <c r="C254" s="382">
        <v>50</v>
      </c>
      <c r="D254" s="383">
        <v>24.48</v>
      </c>
      <c r="E254" s="383">
        <v>0</v>
      </c>
      <c r="F254" s="383">
        <v>1224</v>
      </c>
      <c r="G254" s="381" t="s">
        <v>327</v>
      </c>
      <c r="H254" s="384">
        <v>100</v>
      </c>
      <c r="I254" s="383">
        <v>29.78</v>
      </c>
      <c r="J254" s="383">
        <v>0.06</v>
      </c>
      <c r="K254" s="383">
        <v>2977.94</v>
      </c>
      <c r="L254" s="382"/>
      <c r="M254" s="382"/>
    </row>
    <row r="255" spans="1:13" x14ac:dyDescent="0.25">
      <c r="A255" s="382"/>
      <c r="B255" s="381" t="s">
        <v>327</v>
      </c>
      <c r="C255" s="382">
        <v>100</v>
      </c>
      <c r="D255" s="383">
        <v>24.34</v>
      </c>
      <c r="E255" s="383">
        <v>-0.37</v>
      </c>
      <c r="F255" s="383">
        <v>2433.63</v>
      </c>
      <c r="G255" s="382"/>
      <c r="H255" s="384"/>
      <c r="I255" s="383"/>
      <c r="J255" s="383"/>
      <c r="K255" s="383"/>
      <c r="L255" s="382"/>
      <c r="M255" s="382"/>
    </row>
    <row r="256" spans="1:13" x14ac:dyDescent="0.25">
      <c r="A256" s="382"/>
      <c r="B256" s="421">
        <v>42723</v>
      </c>
      <c r="C256" s="422">
        <v>100</v>
      </c>
      <c r="D256" s="424">
        <v>27.98</v>
      </c>
      <c r="E256" s="424">
        <v>0</v>
      </c>
      <c r="F256" s="424">
        <f>D256*C256+E256</f>
        <v>2798</v>
      </c>
      <c r="G256" s="421">
        <v>42724</v>
      </c>
      <c r="H256" s="422">
        <v>100</v>
      </c>
      <c r="I256" s="424">
        <v>27.94</v>
      </c>
      <c r="J256" s="424">
        <v>0.06</v>
      </c>
      <c r="K256" s="424">
        <f>I256*H256-J256</f>
        <v>2793.94</v>
      </c>
      <c r="L256" s="382"/>
      <c r="M256" s="382"/>
    </row>
    <row r="257" spans="1:13" x14ac:dyDescent="0.25">
      <c r="A257" s="382"/>
      <c r="B257" s="363">
        <v>42724</v>
      </c>
      <c r="C257" s="7">
        <v>100</v>
      </c>
      <c r="D257" s="43">
        <v>27.58</v>
      </c>
      <c r="E257" s="43">
        <v>0</v>
      </c>
      <c r="F257" s="43">
        <f>D257*C257+E257</f>
        <v>2758</v>
      </c>
      <c r="G257" s="363">
        <v>42758</v>
      </c>
      <c r="H257" s="78">
        <v>100</v>
      </c>
      <c r="I257" s="43">
        <v>31.58</v>
      </c>
      <c r="J257" s="43">
        <v>7.0000000000000007E-2</v>
      </c>
      <c r="K257" s="43">
        <f>H257*I257-J257</f>
        <v>3157.93</v>
      </c>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4"/>
      <c r="I262" s="383"/>
      <c r="J262" s="383"/>
      <c r="K262" s="383"/>
      <c r="L262" s="382"/>
      <c r="M262" s="382"/>
    </row>
    <row r="263" spans="1:13" x14ac:dyDescent="0.25">
      <c r="A263" s="382"/>
      <c r="B263" s="382"/>
      <c r="C263" s="382"/>
      <c r="D263" s="383"/>
      <c r="E263" s="383"/>
      <c r="F263" s="383"/>
      <c r="G263" s="382"/>
      <c r="H263" s="384"/>
      <c r="I263" s="383"/>
      <c r="J263" s="383"/>
      <c r="K263" s="383"/>
      <c r="L263" s="382"/>
      <c r="M263" s="382"/>
    </row>
    <row r="264" spans="1:13" x14ac:dyDescent="0.25">
      <c r="A264" s="382"/>
      <c r="B264" s="382"/>
      <c r="C264" s="382"/>
      <c r="D264" s="383"/>
      <c r="E264" s="383"/>
      <c r="F264" s="383"/>
      <c r="G264" s="382"/>
      <c r="H264" s="384"/>
      <c r="I264" s="383"/>
      <c r="J264" s="383"/>
      <c r="K264" s="383"/>
      <c r="L264" s="382"/>
      <c r="M264" s="382"/>
    </row>
    <row r="265" spans="1:13" x14ac:dyDescent="0.25">
      <c r="A265" s="382"/>
      <c r="B265" s="382"/>
      <c r="C265" s="382"/>
      <c r="D265" s="383"/>
      <c r="E265" s="383"/>
      <c r="F265" s="383"/>
      <c r="G265" s="382"/>
      <c r="H265" s="382"/>
      <c r="I265" s="383"/>
      <c r="J265" s="383"/>
      <c r="K265" s="383"/>
      <c r="L265" s="382"/>
      <c r="M265" s="382"/>
    </row>
    <row r="266" spans="1:13" x14ac:dyDescent="0.25">
      <c r="A266" s="61" t="s">
        <v>81</v>
      </c>
      <c r="B266" s="62"/>
      <c r="C266" s="62">
        <f>SUM(C250:C265)</f>
        <v>600</v>
      </c>
      <c r="D266" s="63"/>
      <c r="E266" s="63"/>
      <c r="F266" s="63">
        <f>SUM(F250:F265)</f>
        <v>15433.630000000001</v>
      </c>
      <c r="G266" s="62"/>
      <c r="H266" s="467">
        <f>SUM(H250:H265)</f>
        <v>600</v>
      </c>
      <c r="I266" s="63"/>
      <c r="J266" s="63"/>
      <c r="K266" s="63">
        <f>SUM(K250:K265)</f>
        <v>16844.64</v>
      </c>
      <c r="L266" s="62"/>
      <c r="M266" s="63">
        <f>SUM(M250:M258)</f>
        <v>41.25</v>
      </c>
    </row>
    <row r="267" spans="1:13" ht="15.75" thickBot="1" x14ac:dyDescent="0.3">
      <c r="A267" s="386" t="s">
        <v>191</v>
      </c>
      <c r="B267" s="387"/>
      <c r="C267" s="388">
        <f>SumByColor($A$60,C250:C265)</f>
        <v>100</v>
      </c>
      <c r="D267" s="388"/>
      <c r="E267" s="388"/>
      <c r="F267" s="389">
        <f>SumByColor($A$60,F250:F265)</f>
        <v>2758</v>
      </c>
      <c r="G267" s="388"/>
      <c r="H267" s="388">
        <f>SumByColor($A$60,H250:H265)</f>
        <v>100</v>
      </c>
      <c r="I267" s="388"/>
      <c r="J267" s="388"/>
      <c r="K267" s="389">
        <f>SumByColor($A$60,K250:K265)</f>
        <v>3158</v>
      </c>
      <c r="L267" s="388"/>
      <c r="M267" s="389">
        <f>SumByColor($A$60,M250:M265)</f>
        <v>0</v>
      </c>
    </row>
  </sheetData>
  <mergeCells count="1">
    <mergeCell ref="O18:P18"/>
  </mergeCells>
  <conditionalFormatting sqref="O19:O39">
    <cfRule type="colorScale" priority="193">
      <colorScale>
        <cfvo type="min"/>
        <cfvo type="percentile" val="50"/>
        <cfvo type="max"/>
        <color rgb="FFF8696B"/>
        <color rgb="FFFFEB84"/>
        <color rgb="FF63BE7B"/>
      </colorScale>
    </cfRule>
  </conditionalFormatting>
  <conditionalFormatting sqref="P19:P39">
    <cfRule type="colorScale" priority="192">
      <colorScale>
        <cfvo type="min"/>
        <cfvo type="percentile" val="50"/>
        <cfvo type="max"/>
        <color rgb="FFF8696B"/>
        <color rgb="FFFFEB84"/>
        <color rgb="FF63BE7B"/>
      </colorScale>
    </cfRule>
  </conditionalFormatting>
  <conditionalFormatting sqref="F219:F220 H219:H220 H226:H244 F226:F244 K112:K119 H112:H119 F112:F119 F133 H133 H142 F142 K129:K142 F164 H164 K164 K194 H194 F194 K196:K197 K201:K203 H196:H197 F196:F197 F201:F203 H201:H203">
    <cfRule type="expression" dxfId="1737" priority="188">
      <formula>F112&gt;0</formula>
    </cfRule>
    <cfRule type="expression" dxfId="1736" priority="189">
      <formula>F112&lt;0</formula>
    </cfRule>
  </conditionalFormatting>
  <conditionalFormatting sqref="Q7">
    <cfRule type="expression" dxfId="1735" priority="176">
      <formula>Q7&gt;0</formula>
    </cfRule>
    <cfRule type="expression" dxfId="1734" priority="177">
      <formula>Q7&lt;0</formula>
    </cfRule>
  </conditionalFormatting>
  <conditionalFormatting sqref="Q8">
    <cfRule type="expression" dxfId="1733" priority="174">
      <formula>Q8&gt;0</formula>
    </cfRule>
    <cfRule type="expression" dxfId="1732" priority="175">
      <formula>Q8&lt;0</formula>
    </cfRule>
  </conditionalFormatting>
  <conditionalFormatting sqref="F206:F218">
    <cfRule type="expression" dxfId="1731" priority="172">
      <formula>F206&gt;0</formula>
    </cfRule>
    <cfRule type="expression" dxfId="1730" priority="173">
      <formula>F206&lt;0</formula>
    </cfRule>
  </conditionalFormatting>
  <conditionalFormatting sqref="H206:H218">
    <cfRule type="expression" dxfId="1729" priority="170">
      <formula>H206&gt;0</formula>
    </cfRule>
    <cfRule type="expression" dxfId="1728" priority="171">
      <formula>H206&lt;0</formula>
    </cfRule>
  </conditionalFormatting>
  <conditionalFormatting sqref="H222:H225">
    <cfRule type="expression" dxfId="1727" priority="166">
      <formula>H222&gt;0</formula>
    </cfRule>
    <cfRule type="expression" dxfId="1726" priority="167">
      <formula>H222&lt;0</formula>
    </cfRule>
  </conditionalFormatting>
  <conditionalFormatting sqref="F222:F225">
    <cfRule type="expression" dxfId="1725" priority="168">
      <formula>F222&gt;0</formula>
    </cfRule>
    <cfRule type="expression" dxfId="1724" priority="169">
      <formula>F222&lt;0</formula>
    </cfRule>
  </conditionalFormatting>
  <conditionalFormatting sqref="M248">
    <cfRule type="expression" dxfId="1723" priority="164">
      <formula>M248&gt;0</formula>
    </cfRule>
    <cfRule type="expression" dxfId="1722" priority="165">
      <formula>M248&lt;0</formula>
    </cfRule>
  </conditionalFormatting>
  <conditionalFormatting sqref="F64:F65 F72:F109">
    <cfRule type="expression" dxfId="1721" priority="162">
      <formula>F64&gt;0</formula>
    </cfRule>
    <cfRule type="expression" dxfId="1720" priority="163">
      <formula>F64&lt;0</formula>
    </cfRule>
  </conditionalFormatting>
  <conditionalFormatting sqref="H64:H65 H72:H109">
    <cfRule type="expression" dxfId="1719" priority="160">
      <formula>H64&gt;0</formula>
    </cfRule>
    <cfRule type="expression" dxfId="1718" priority="161">
      <formula>H64&lt;0</formula>
    </cfRule>
  </conditionalFormatting>
  <conditionalFormatting sqref="Q10">
    <cfRule type="expression" dxfId="1717" priority="158">
      <formula>Q10&gt;0</formula>
    </cfRule>
    <cfRule type="expression" dxfId="1716" priority="159">
      <formula>Q10&lt;0</formula>
    </cfRule>
  </conditionalFormatting>
  <conditionalFormatting sqref="F66:F71">
    <cfRule type="expression" dxfId="1715" priority="156">
      <formula>F66&gt;0</formula>
    </cfRule>
    <cfRule type="expression" dxfId="1714" priority="157">
      <formula>F66&lt;0</formula>
    </cfRule>
  </conditionalFormatting>
  <conditionalFormatting sqref="H66:H71">
    <cfRule type="expression" dxfId="1713" priority="154">
      <formula>H66&gt;0</formula>
    </cfRule>
    <cfRule type="expression" dxfId="1712" priority="155">
      <formula>H66&lt;0</formula>
    </cfRule>
  </conditionalFormatting>
  <conditionalFormatting sqref="K69:K76">
    <cfRule type="expression" dxfId="1711" priority="152">
      <formula>K69&gt;0</formula>
    </cfRule>
    <cfRule type="expression" dxfId="1710" priority="153">
      <formula>K69&lt;0</formula>
    </cfRule>
  </conditionalFormatting>
  <conditionalFormatting sqref="K77:K109">
    <cfRule type="expression" dxfId="1709" priority="150">
      <formula>K77&gt;0</formula>
    </cfRule>
    <cfRule type="expression" dxfId="1708" priority="151">
      <formula>K77&lt;0</formula>
    </cfRule>
  </conditionalFormatting>
  <conditionalFormatting sqref="F110:F111">
    <cfRule type="expression" dxfId="1707" priority="147">
      <formula>F110&gt;0</formula>
    </cfRule>
    <cfRule type="expression" dxfId="1706" priority="148">
      <formula>F110&lt;0</formula>
    </cfRule>
  </conditionalFormatting>
  <conditionalFormatting sqref="H110:H111">
    <cfRule type="expression" dxfId="1705" priority="145">
      <formula>H110&gt;0</formula>
    </cfRule>
    <cfRule type="expression" dxfId="1704" priority="146">
      <formula>H110&lt;0</formula>
    </cfRule>
  </conditionalFormatting>
  <conditionalFormatting sqref="K110:K111">
    <cfRule type="expression" dxfId="1703" priority="143">
      <formula>K110&gt;0</formula>
    </cfRule>
    <cfRule type="expression" dxfId="1702" priority="144">
      <formula>K110&lt;0</formula>
    </cfRule>
  </conditionalFormatting>
  <conditionalFormatting sqref="F120:F122 H120:H122 K120:K122">
    <cfRule type="expression" dxfId="1701" priority="139">
      <formula>F120&gt;0</formula>
    </cfRule>
    <cfRule type="expression" dxfId="1700" priority="140">
      <formula>F120&lt;0</formula>
    </cfRule>
  </conditionalFormatting>
  <conditionalFormatting sqref="L112:L118 L203">
    <cfRule type="expression" dxfId="1699" priority="137">
      <formula>L112&gt;0</formula>
    </cfRule>
    <cfRule type="expression" dxfId="1698" priority="138">
      <formula>L112&lt;0</formula>
    </cfRule>
  </conditionalFormatting>
  <conditionalFormatting sqref="L69:L76">
    <cfRule type="expression" dxfId="1697" priority="135">
      <formula>L69&gt;0</formula>
    </cfRule>
    <cfRule type="expression" dxfId="1696" priority="136">
      <formula>L69&lt;0</formula>
    </cfRule>
  </conditionalFormatting>
  <conditionalFormatting sqref="L77:L109">
    <cfRule type="expression" dxfId="1695" priority="133">
      <formula>L77&gt;0</formula>
    </cfRule>
    <cfRule type="expression" dxfId="1694" priority="134">
      <formula>L77&lt;0</formula>
    </cfRule>
  </conditionalFormatting>
  <conditionalFormatting sqref="L110:L111">
    <cfRule type="expression" dxfId="1693" priority="131">
      <formula>L110&gt;0</formula>
    </cfRule>
    <cfRule type="expression" dxfId="1692" priority="132">
      <formula>L110&lt;0</formula>
    </cfRule>
  </conditionalFormatting>
  <conditionalFormatting sqref="L120:L122">
    <cfRule type="expression" dxfId="1691" priority="129">
      <formula>L120&gt;0</formula>
    </cfRule>
    <cfRule type="expression" dxfId="1690" priority="130">
      <formula>L120&lt;0</formula>
    </cfRule>
  </conditionalFormatting>
  <conditionalFormatting sqref="F129:F132 H129:H132">
    <cfRule type="expression" dxfId="1689" priority="127">
      <formula>F129&gt;0</formula>
    </cfRule>
    <cfRule type="expression" dxfId="1688" priority="128">
      <formula>F129&lt;0</formula>
    </cfRule>
  </conditionalFormatting>
  <conditionalFormatting sqref="K126:K128 F126:F128 H126:H128">
    <cfRule type="expression" dxfId="1687" priority="123">
      <formula>F126&gt;0</formula>
    </cfRule>
    <cfRule type="expression" dxfId="1686" priority="124">
      <formula>F126&lt;0</formula>
    </cfRule>
  </conditionalFormatting>
  <conditionalFormatting sqref="L126:L127">
    <cfRule type="expression" dxfId="1685" priority="121">
      <formula>L126&gt;0</formula>
    </cfRule>
    <cfRule type="expression" dxfId="1684" priority="122">
      <formula>L126&lt;0</formula>
    </cfRule>
  </conditionalFormatting>
  <conditionalFormatting sqref="K123:K125 F123:F125 H123:H125">
    <cfRule type="expression" dxfId="1683" priority="119">
      <formula>F123&gt;0</formula>
    </cfRule>
    <cfRule type="expression" dxfId="1682" priority="120">
      <formula>F123&lt;0</formula>
    </cfRule>
  </conditionalFormatting>
  <conditionalFormatting sqref="L124:L125">
    <cfRule type="expression" dxfId="1681" priority="117">
      <formula>L124&gt;0</formula>
    </cfRule>
    <cfRule type="expression" dxfId="1680" priority="118">
      <formula>L124&lt;0</formula>
    </cfRule>
  </conditionalFormatting>
  <conditionalFormatting sqref="H134:H137 F134:F137">
    <cfRule type="expression" dxfId="1679" priority="111">
      <formula>F134&gt;0</formula>
    </cfRule>
    <cfRule type="expression" dxfId="1678" priority="112">
      <formula>F134&lt;0</formula>
    </cfRule>
  </conditionalFormatting>
  <conditionalFormatting sqref="H138:H141 F138:F141">
    <cfRule type="expression" dxfId="1677" priority="107">
      <formula>F138&gt;0</formula>
    </cfRule>
    <cfRule type="expression" dxfId="1676" priority="108">
      <formula>F138&lt;0</formula>
    </cfRule>
  </conditionalFormatting>
  <conditionalFormatting sqref="F143:F148 H143:H148 K143:K148">
    <cfRule type="expression" dxfId="1675" priority="103">
      <formula>F143&gt;0</formula>
    </cfRule>
    <cfRule type="expression" dxfId="1674" priority="104">
      <formula>F143&lt;0</formula>
    </cfRule>
  </conditionalFormatting>
  <conditionalFormatting sqref="L147:L148">
    <cfRule type="expression" dxfId="1673" priority="97">
      <formula>L147&gt;0</formula>
    </cfRule>
    <cfRule type="expression" dxfId="1672" priority="98">
      <formula>L147&lt;0</formula>
    </cfRule>
  </conditionalFormatting>
  <conditionalFormatting sqref="F149:F151 H149:H151 K149:K152">
    <cfRule type="expression" dxfId="1671" priority="95">
      <formula>F149&gt;0</formula>
    </cfRule>
    <cfRule type="expression" dxfId="1670" priority="96">
      <formula>F149&lt;0</formula>
    </cfRule>
  </conditionalFormatting>
  <conditionalFormatting sqref="F152:F154 H152:H154 K153:K154">
    <cfRule type="expression" dxfId="1669" priority="91">
      <formula>F152&gt;0</formula>
    </cfRule>
    <cfRule type="expression" dxfId="1668" priority="92">
      <formula>F152&lt;0</formula>
    </cfRule>
  </conditionalFormatting>
  <conditionalFormatting sqref="F155:F157 H155:H157 K155:K157">
    <cfRule type="expression" dxfId="1667" priority="87">
      <formula>F155&gt;0</formula>
    </cfRule>
    <cfRule type="expression" dxfId="1666" priority="88">
      <formula>F155&lt;0</formula>
    </cfRule>
  </conditionalFormatting>
  <conditionalFormatting sqref="F158:F160 H158:H160 K158:K160">
    <cfRule type="expression" dxfId="1665" priority="83">
      <formula>F158&gt;0</formula>
    </cfRule>
    <cfRule type="expression" dxfId="1664" priority="84">
      <formula>F158&lt;0</formula>
    </cfRule>
  </conditionalFormatting>
  <conditionalFormatting sqref="F161:F163 H161:H163 K161:K163">
    <cfRule type="expression" dxfId="1663" priority="79">
      <formula>F161&gt;0</formula>
    </cfRule>
    <cfRule type="expression" dxfId="1662" priority="80">
      <formula>F161&lt;0</formula>
    </cfRule>
  </conditionalFormatting>
  <conditionalFormatting sqref="K165:K167 H165:H167 F165:F167">
    <cfRule type="expression" dxfId="1661" priority="75">
      <formula>F165&gt;0</formula>
    </cfRule>
    <cfRule type="expression" dxfId="1660" priority="76">
      <formula>F165&lt;0</formula>
    </cfRule>
  </conditionalFormatting>
  <conditionalFormatting sqref="K168 H168 F168">
    <cfRule type="expression" dxfId="1659" priority="71">
      <formula>F168&gt;0</formula>
    </cfRule>
    <cfRule type="expression" dxfId="1658" priority="72">
      <formula>F168&lt;0</formula>
    </cfRule>
  </conditionalFormatting>
  <conditionalFormatting sqref="H169:H171 F169:F171 K169:K171">
    <cfRule type="expression" dxfId="1657" priority="67">
      <formula>F169&gt;0</formula>
    </cfRule>
    <cfRule type="expression" dxfId="1656" priority="68">
      <formula>F169&lt;0</formula>
    </cfRule>
  </conditionalFormatting>
  <conditionalFormatting sqref="H173:H175 F173:F175 K173:K175">
    <cfRule type="expression" dxfId="1655" priority="59">
      <formula>F173&gt;0</formula>
    </cfRule>
    <cfRule type="expression" dxfId="1654" priority="60">
      <formula>F173&lt;0</formula>
    </cfRule>
  </conditionalFormatting>
  <conditionalFormatting sqref="K172 H172 F172">
    <cfRule type="expression" dxfId="1653" priority="55">
      <formula>F172&gt;0</formula>
    </cfRule>
    <cfRule type="expression" dxfId="1652" priority="56">
      <formula>F172&lt;0</formula>
    </cfRule>
  </conditionalFormatting>
  <conditionalFormatting sqref="K176:K177 H176:H177 F176:F177">
    <cfRule type="expression" dxfId="1651" priority="51">
      <formula>F176&gt;0</formula>
    </cfRule>
    <cfRule type="expression" dxfId="1650" priority="52">
      <formula>F176&lt;0</formula>
    </cfRule>
  </conditionalFormatting>
  <conditionalFormatting sqref="L177">
    <cfRule type="expression" dxfId="1649" priority="49">
      <formula>L177&gt;0</formula>
    </cfRule>
    <cfRule type="expression" dxfId="1648" priority="50">
      <formula>L177&lt;0</formula>
    </cfRule>
  </conditionalFormatting>
  <conditionalFormatting sqref="K178:K180 H178:H180 F178:F180">
    <cfRule type="expression" dxfId="1647" priority="47">
      <formula>F178&gt;0</formula>
    </cfRule>
    <cfRule type="expression" dxfId="1646" priority="48">
      <formula>F178&lt;0</formula>
    </cfRule>
  </conditionalFormatting>
  <conditionalFormatting sqref="L179">
    <cfRule type="expression" dxfId="1645" priority="45">
      <formula>L179&gt;0</formula>
    </cfRule>
    <cfRule type="expression" dxfId="1644" priority="46">
      <formula>L179&lt;0</formula>
    </cfRule>
  </conditionalFormatting>
  <conditionalFormatting sqref="K181 H181 F181">
    <cfRule type="expression" dxfId="1643" priority="43">
      <formula>F181&gt;0</formula>
    </cfRule>
    <cfRule type="expression" dxfId="1642" priority="44">
      <formula>F181&lt;0</formula>
    </cfRule>
  </conditionalFormatting>
  <conditionalFormatting sqref="L181">
    <cfRule type="expression" dxfId="1641" priority="41">
      <formula>L181&gt;0</formula>
    </cfRule>
    <cfRule type="expression" dxfId="1640" priority="42">
      <formula>L181&lt;0</formula>
    </cfRule>
  </conditionalFormatting>
  <conditionalFormatting sqref="H186:H188 F186:F188 K186:K188">
    <cfRule type="expression" dxfId="1639" priority="39">
      <formula>F186&gt;0</formula>
    </cfRule>
    <cfRule type="expression" dxfId="1638" priority="40">
      <formula>F186&lt;0</formula>
    </cfRule>
  </conditionalFormatting>
  <conditionalFormatting sqref="L187">
    <cfRule type="expression" dxfId="1637" priority="37">
      <formula>L187&gt;0</formula>
    </cfRule>
    <cfRule type="expression" dxfId="1636" priority="38">
      <formula>L187&lt;0</formula>
    </cfRule>
  </conditionalFormatting>
  <conditionalFormatting sqref="K185 H185 F185">
    <cfRule type="expression" dxfId="1635" priority="35">
      <formula>F185&gt;0</formula>
    </cfRule>
    <cfRule type="expression" dxfId="1634" priority="36">
      <formula>F185&lt;0</formula>
    </cfRule>
  </conditionalFormatting>
  <conditionalFormatting sqref="L185">
    <cfRule type="expression" dxfId="1633" priority="33">
      <formula>L185&gt;0</formula>
    </cfRule>
    <cfRule type="expression" dxfId="1632" priority="34">
      <formula>L185&lt;0</formula>
    </cfRule>
  </conditionalFormatting>
  <conditionalFormatting sqref="K182:K184 H182:H184 F182:F184">
    <cfRule type="expression" dxfId="1631" priority="31">
      <formula>F182&gt;0</formula>
    </cfRule>
    <cfRule type="expression" dxfId="1630" priority="32">
      <formula>F182&lt;0</formula>
    </cfRule>
  </conditionalFormatting>
  <conditionalFormatting sqref="L183">
    <cfRule type="expression" dxfId="1629" priority="29">
      <formula>L183&gt;0</formula>
    </cfRule>
    <cfRule type="expression" dxfId="1628" priority="30">
      <formula>L183&lt;0</formula>
    </cfRule>
  </conditionalFormatting>
  <conditionalFormatting sqref="K193 H193 F193">
    <cfRule type="expression" dxfId="1627" priority="27">
      <formula>F193&gt;0</formula>
    </cfRule>
    <cfRule type="expression" dxfId="1626" priority="28">
      <formula>F193&lt;0</formula>
    </cfRule>
  </conditionalFormatting>
  <conditionalFormatting sqref="L193">
    <cfRule type="expression" dxfId="1625" priority="25">
      <formula>L193&gt;0</formula>
    </cfRule>
    <cfRule type="expression" dxfId="1624" priority="26">
      <formula>L193&lt;0</formula>
    </cfRule>
  </conditionalFormatting>
  <conditionalFormatting sqref="K190:K192 H190:H192 F190:F192">
    <cfRule type="expression" dxfId="1623" priority="23">
      <formula>F190&gt;0</formula>
    </cfRule>
    <cfRule type="expression" dxfId="1622" priority="24">
      <formula>F190&lt;0</formula>
    </cfRule>
  </conditionalFormatting>
  <conditionalFormatting sqref="K189 H189 F189">
    <cfRule type="expression" dxfId="1621" priority="19">
      <formula>F189&gt;0</formula>
    </cfRule>
    <cfRule type="expression" dxfId="1620" priority="20">
      <formula>F189&lt;0</formula>
    </cfRule>
  </conditionalFormatting>
  <conditionalFormatting sqref="L189">
    <cfRule type="expression" dxfId="1619" priority="17">
      <formula>L189&gt;0</formula>
    </cfRule>
    <cfRule type="expression" dxfId="1618" priority="18">
      <formula>L189&lt;0</formula>
    </cfRule>
  </conditionalFormatting>
  <conditionalFormatting sqref="L201">
    <cfRule type="expression" dxfId="1617" priority="13">
      <formula>L201&gt;0</formula>
    </cfRule>
    <cfRule type="expression" dxfId="1616" priority="14">
      <formula>L201&lt;0</formula>
    </cfRule>
  </conditionalFormatting>
  <conditionalFormatting sqref="F195 H195 K195">
    <cfRule type="expression" dxfId="1615" priority="11">
      <formula>F195&gt;0</formula>
    </cfRule>
    <cfRule type="expression" dxfId="1614" priority="12">
      <formula>F195&lt;0</formula>
    </cfRule>
  </conditionalFormatting>
  <conditionalFormatting sqref="L197">
    <cfRule type="expression" dxfId="1613" priority="9">
      <formula>L197&gt;0</formula>
    </cfRule>
    <cfRule type="expression" dxfId="1612" priority="10">
      <formula>L197&lt;0</formula>
    </cfRule>
  </conditionalFormatting>
  <conditionalFormatting sqref="L195">
    <cfRule type="expression" dxfId="1611" priority="7">
      <formula>L195&gt;0</formula>
    </cfRule>
    <cfRule type="expression" dxfId="1610" priority="8">
      <formula>L195&lt;0</formula>
    </cfRule>
  </conditionalFormatting>
  <conditionalFormatting sqref="K198:K200 F198:F200 H198:H200">
    <cfRule type="expression" dxfId="1609" priority="5">
      <formula>F198&gt;0</formula>
    </cfRule>
    <cfRule type="expression" dxfId="1608" priority="6">
      <formula>F198&lt;0</formula>
    </cfRule>
  </conditionalFormatting>
  <conditionalFormatting sqref="L200">
    <cfRule type="expression" dxfId="1607" priority="3">
      <formula>L200&gt;0</formula>
    </cfRule>
    <cfRule type="expression" dxfId="1606" priority="4">
      <formula>L200&lt;0</formula>
    </cfRule>
  </conditionalFormatting>
  <conditionalFormatting sqref="L198">
    <cfRule type="expression" dxfId="1605" priority="1">
      <formula>L198&gt;0</formula>
    </cfRule>
    <cfRule type="expression" dxfId="1604" priority="2">
      <formula>L198&lt;0</formula>
    </cfRule>
  </conditionalFormatting>
  <hyperlinks>
    <hyperlink ref="A3" location="ACTIVE!A1" display="Back"/>
    <hyperlink ref="A251"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98" activePane="bottomLeft" state="frozen"/>
      <selection activeCell="M34" sqref="M34"/>
      <selection pane="bottomLeft" activeCell="O430" sqref="O430"/>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9" si="1">H3*I3-J3</f>
        <v>3119.93</v>
      </c>
      <c r="L3" s="70">
        <v>42846</v>
      </c>
      <c r="M3" s="43">
        <v>3.25</v>
      </c>
      <c r="O3" s="11" t="s">
        <v>58</v>
      </c>
      <c r="Q3" s="406">
        <f>IF(Q2=0, Q4, (F155-K155-M155)/Q2)</f>
        <v>10.87465142857142</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12.22</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85540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76122.559999999939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24033.011000001687</v>
      </c>
      <c r="R7">
        <v>5619</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9417.4400000000605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0.12371417881900015</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1.6366612111292964E-2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1408</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19.396825396825399</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14.9084</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14.786200000000001</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14.664</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14.5418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14.419600000000001</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14.2974</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14.1752</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14.052999999999999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13.9308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13.8086</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13.686400000000003</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13.564200000000001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13.442000000000002</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13.319800000000003</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13.197600000000001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13.075400000000002</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12.953200000000001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12.831000000000001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12.708800000000002</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12.586600000000001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12.464400000000001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12.3422</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12.22</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12.097800000000001</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11.9756</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11.853400000000001</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11.731199999999999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11.609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11.486800000000001</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11.364600000000001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11.242400000000002</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11.120200000000001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10.998000000000001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10.8758</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10.7536</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10.631400000000001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10.5092</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10.387</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1"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654">
        <v>43707</v>
      </c>
      <c r="C148" s="7">
        <v>200</v>
      </c>
      <c r="D148" s="75">
        <v>11.82</v>
      </c>
      <c r="E148" s="43">
        <v>0</v>
      </c>
      <c r="F148" s="43">
        <f t="shared" si="7"/>
        <v>2364</v>
      </c>
      <c r="G148" s="29"/>
    </row>
    <row r="149" spans="1:13" x14ac:dyDescent="0.25">
      <c r="B149" s="654">
        <v>43719</v>
      </c>
      <c r="C149" s="7">
        <v>181</v>
      </c>
      <c r="D149" s="75">
        <v>12.91</v>
      </c>
      <c r="E149" s="43">
        <v>0</v>
      </c>
      <c r="F149" s="43">
        <f t="shared" si="7"/>
        <v>2336.71</v>
      </c>
      <c r="G149" s="29"/>
    </row>
    <row r="150" spans="1:13" x14ac:dyDescent="0.25">
      <c r="B150" s="654">
        <v>43725</v>
      </c>
      <c r="C150" s="4">
        <v>500</v>
      </c>
      <c r="D150" s="76">
        <v>13.08</v>
      </c>
      <c r="E150" s="2">
        <v>0</v>
      </c>
      <c r="F150" s="2">
        <f t="shared" si="7"/>
        <v>6540</v>
      </c>
      <c r="G150" s="29"/>
    </row>
    <row r="151" spans="1:13" x14ac:dyDescent="0.25">
      <c r="B151" s="654">
        <v>43732</v>
      </c>
      <c r="C151" s="4">
        <v>500</v>
      </c>
      <c r="D151" s="76">
        <v>12.25</v>
      </c>
      <c r="E151" s="2">
        <v>0</v>
      </c>
      <c r="F151" s="2">
        <f t="shared" si="7"/>
        <v>6125</v>
      </c>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45781</v>
      </c>
      <c r="D155" s="18"/>
      <c r="E155" s="18"/>
      <c r="F155" s="18">
        <f>SUM(F2:F154)</f>
        <v>731775.72999999986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39281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7" si="104">C424*(E424-D424)</f>
        <v>14560.000000000002</v>
      </c>
      <c r="G424" s="39">
        <f t="shared" ref="G424:G427" si="105">D424*C424</f>
        <v>70850</v>
      </c>
      <c r="H424" s="177">
        <f t="shared" ref="H424:H427" si="106">(E424-D424)/D424</f>
        <v>0.20550458715596331</v>
      </c>
      <c r="I424" s="39" t="s">
        <v>184</v>
      </c>
      <c r="J424" s="39"/>
      <c r="K424" s="39">
        <f t="shared" ref="K424:K427"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A427">
        <v>5619</v>
      </c>
      <c r="B427" s="148">
        <v>43732</v>
      </c>
      <c r="C427" s="10">
        <v>7000</v>
      </c>
      <c r="D427" s="188">
        <v>10.875</v>
      </c>
      <c r="E427" s="39">
        <v>12.22</v>
      </c>
      <c r="F427" s="39">
        <f t="shared" si="104"/>
        <v>9415.0000000000036</v>
      </c>
      <c r="G427" s="39">
        <f t="shared" si="105"/>
        <v>76125</v>
      </c>
      <c r="H427" s="177">
        <f t="shared" si="106"/>
        <v>0.12367816091954029</v>
      </c>
      <c r="I427" s="39"/>
      <c r="J427" s="39"/>
      <c r="K427" s="39">
        <f t="shared" si="107"/>
        <v>24030.57100000163</v>
      </c>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03" priority="269">
      <formula>F160&gt;0</formula>
    </cfRule>
    <cfRule type="expression" dxfId="1602"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01" priority="262">
      <formula>F440&gt;0</formula>
    </cfRule>
    <cfRule type="expression" dxfId="1600" priority="263">
      <formula>F440&lt;0</formula>
    </cfRule>
  </conditionalFormatting>
  <conditionalFormatting sqref="H440:H446">
    <cfRule type="expression" dxfId="1599" priority="258">
      <formula>H440&gt;0</formula>
    </cfRule>
    <cfRule type="expression" dxfId="1598" priority="259">
      <formula>H440&lt;0</formula>
    </cfRule>
  </conditionalFormatting>
  <conditionalFormatting sqref="Q8">
    <cfRule type="expression" dxfId="1597" priority="244">
      <formula>Q8&gt;0</formula>
    </cfRule>
    <cfRule type="expression" dxfId="1596" priority="245">
      <formula>Q8&lt;0</formula>
    </cfRule>
  </conditionalFormatting>
  <conditionalFormatting sqref="Q7">
    <cfRule type="expression" dxfId="1595" priority="246">
      <formula>Q7&gt;0</formula>
    </cfRule>
    <cfRule type="expression" dxfId="1594" priority="247">
      <formula>Q7&lt;0</formula>
    </cfRule>
  </conditionalFormatting>
  <conditionalFormatting sqref="F548:F554">
    <cfRule type="expression" dxfId="1593" priority="218">
      <formula>F548&gt;0</formula>
    </cfRule>
    <cfRule type="expression" dxfId="1592" priority="219">
      <formula>F548&lt;0</formula>
    </cfRule>
  </conditionalFormatting>
  <conditionalFormatting sqref="F473:F491 H473:H491">
    <cfRule type="expression" dxfId="1591" priority="240">
      <formula>F473&gt;0</formula>
    </cfRule>
    <cfRule type="expression" dxfId="1590" priority="241">
      <formula>F473&lt;0</formula>
    </cfRule>
  </conditionalFormatting>
  <conditionalFormatting sqref="F466:F472">
    <cfRule type="expression" dxfId="1589" priority="238">
      <formula>F466&gt;0</formula>
    </cfRule>
    <cfRule type="expression" dxfId="1588" priority="239">
      <formula>F466&lt;0</formula>
    </cfRule>
  </conditionalFormatting>
  <conditionalFormatting sqref="H466:H472">
    <cfRule type="expression" dxfId="1587" priority="236">
      <formula>H466&gt;0</formula>
    </cfRule>
    <cfRule type="expression" dxfId="1586" priority="237">
      <formula>H466&lt;0</formula>
    </cfRule>
  </conditionalFormatting>
  <conditionalFormatting sqref="F499:F517 H499:H517">
    <cfRule type="expression" dxfId="1585" priority="234">
      <formula>F499&gt;0</formula>
    </cfRule>
    <cfRule type="expression" dxfId="1584" priority="235">
      <formula>F499&lt;0</formula>
    </cfRule>
  </conditionalFormatting>
  <conditionalFormatting sqref="F492:F498">
    <cfRule type="expression" dxfId="1583" priority="232">
      <formula>F492&gt;0</formula>
    </cfRule>
    <cfRule type="expression" dxfId="1582" priority="233">
      <formula>F492&lt;0</formula>
    </cfRule>
  </conditionalFormatting>
  <conditionalFormatting sqref="H492:H498">
    <cfRule type="expression" dxfId="1581" priority="230">
      <formula>H492&gt;0</formula>
    </cfRule>
    <cfRule type="expression" dxfId="1580" priority="231">
      <formula>H492&lt;0</formula>
    </cfRule>
  </conditionalFormatting>
  <conditionalFormatting sqref="F525:F542 H525:H542">
    <cfRule type="expression" dxfId="1579" priority="228">
      <formula>F525&gt;0</formula>
    </cfRule>
    <cfRule type="expression" dxfId="1578" priority="229">
      <formula>F525&lt;0</formula>
    </cfRule>
  </conditionalFormatting>
  <conditionalFormatting sqref="F518:F524">
    <cfRule type="expression" dxfId="1577" priority="226">
      <formula>F518&gt;0</formula>
    </cfRule>
    <cfRule type="expression" dxfId="1576" priority="227">
      <formula>F518&lt;0</formula>
    </cfRule>
  </conditionalFormatting>
  <conditionalFormatting sqref="H518:H524">
    <cfRule type="expression" dxfId="1575" priority="224">
      <formula>H518&gt;0</formula>
    </cfRule>
    <cfRule type="expression" dxfId="1574" priority="225">
      <formula>H518&lt;0</formula>
    </cfRule>
  </conditionalFormatting>
  <conditionalFormatting sqref="F543:F547 H543:H547">
    <cfRule type="expression" dxfId="1573" priority="222">
      <formula>F543&gt;0</formula>
    </cfRule>
    <cfRule type="expression" dxfId="1572" priority="223">
      <formula>F543&lt;0</formula>
    </cfRule>
  </conditionalFormatting>
  <conditionalFormatting sqref="F555:F570 H555:H570">
    <cfRule type="expression" dxfId="1571" priority="220">
      <formula>F555&gt;0</formula>
    </cfRule>
    <cfRule type="expression" dxfId="1570" priority="221">
      <formula>F555&lt;0</formula>
    </cfRule>
  </conditionalFormatting>
  <conditionalFormatting sqref="H548:H554">
    <cfRule type="expression" dxfId="1569" priority="216">
      <formula>H548&gt;0</formula>
    </cfRule>
    <cfRule type="expression" dxfId="1568" priority="217">
      <formula>H548&lt;0</formula>
    </cfRule>
  </conditionalFormatting>
  <conditionalFormatting sqref="F571 H571">
    <cfRule type="expression" dxfId="1567" priority="214">
      <formula>F571&gt;0</formula>
    </cfRule>
    <cfRule type="expression" dxfId="1566" priority="215">
      <formula>F571&lt;0</formula>
    </cfRule>
  </conditionalFormatting>
  <conditionalFormatting sqref="F572:F576 H572:H576">
    <cfRule type="expression" dxfId="1565" priority="212">
      <formula>F572&gt;0</formula>
    </cfRule>
    <cfRule type="expression" dxfId="1564" priority="213">
      <formula>F572&lt;0</formula>
    </cfRule>
  </conditionalFormatting>
  <conditionalFormatting sqref="F584:F599 H584:H599">
    <cfRule type="expression" dxfId="1563" priority="210">
      <formula>F584&gt;0</formula>
    </cfRule>
    <cfRule type="expression" dxfId="1562" priority="211">
      <formula>F584&lt;0</formula>
    </cfRule>
  </conditionalFormatting>
  <conditionalFormatting sqref="F577:F583">
    <cfRule type="expression" dxfId="1561" priority="208">
      <formula>F577&gt;0</formula>
    </cfRule>
    <cfRule type="expression" dxfId="1560" priority="209">
      <formula>F577&lt;0</formula>
    </cfRule>
  </conditionalFormatting>
  <conditionalFormatting sqref="H577:H583">
    <cfRule type="expression" dxfId="1559" priority="206">
      <formula>H577&gt;0</formula>
    </cfRule>
    <cfRule type="expression" dxfId="1558" priority="207">
      <formula>H577&lt;0</formula>
    </cfRule>
  </conditionalFormatting>
  <conditionalFormatting sqref="F601:F606 H601:H606">
    <cfRule type="expression" dxfId="1557" priority="204">
      <formula>F601&gt;0</formula>
    </cfRule>
    <cfRule type="expression" dxfId="1556" priority="205">
      <formula>F601&lt;0</formula>
    </cfRule>
  </conditionalFormatting>
  <conditionalFormatting sqref="F607 H607">
    <cfRule type="expression" dxfId="1555" priority="202">
      <formula>F607&gt;0</formula>
    </cfRule>
    <cfRule type="expression" dxfId="1554" priority="203">
      <formula>F607&lt;0</formula>
    </cfRule>
  </conditionalFormatting>
  <conditionalFormatting sqref="F608:F612 H608:H612">
    <cfRule type="expression" dxfId="1553" priority="200">
      <formula>F608&gt;0</formula>
    </cfRule>
    <cfRule type="expression" dxfId="1552" priority="201">
      <formula>F608&lt;0</formula>
    </cfRule>
  </conditionalFormatting>
  <conditionalFormatting sqref="F620:F635 H620:H635">
    <cfRule type="expression" dxfId="1551" priority="198">
      <formula>F620&gt;0</formula>
    </cfRule>
    <cfRule type="expression" dxfId="1550" priority="199">
      <formula>F620&lt;0</formula>
    </cfRule>
  </conditionalFormatting>
  <conditionalFormatting sqref="F613:F619">
    <cfRule type="expression" dxfId="1549" priority="196">
      <formula>F613&gt;0</formula>
    </cfRule>
    <cfRule type="expression" dxfId="1548" priority="197">
      <formula>F613&lt;0</formula>
    </cfRule>
  </conditionalFormatting>
  <conditionalFormatting sqref="H613:H619">
    <cfRule type="expression" dxfId="1547" priority="194">
      <formula>H613&gt;0</formula>
    </cfRule>
    <cfRule type="expression" dxfId="1546" priority="195">
      <formula>H613&lt;0</formula>
    </cfRule>
  </conditionalFormatting>
  <conditionalFormatting sqref="F636:F641 H636:H641">
    <cfRule type="expression" dxfId="1545" priority="192">
      <formula>F636&gt;0</formula>
    </cfRule>
    <cfRule type="expression" dxfId="1544" priority="193">
      <formula>F636&lt;0</formula>
    </cfRule>
  </conditionalFormatting>
  <conditionalFormatting sqref="F642 H642">
    <cfRule type="expression" dxfId="1543" priority="190">
      <formula>F642&gt;0</formula>
    </cfRule>
    <cfRule type="expression" dxfId="1542" priority="191">
      <formula>F642&lt;0</formula>
    </cfRule>
  </conditionalFormatting>
  <conditionalFormatting sqref="F643:F647 H643:H647">
    <cfRule type="expression" dxfId="1541" priority="188">
      <formula>F643&gt;0</formula>
    </cfRule>
    <cfRule type="expression" dxfId="1540" priority="189">
      <formula>F643&lt;0</formula>
    </cfRule>
  </conditionalFormatting>
  <conditionalFormatting sqref="F655:F670 H655:H670">
    <cfRule type="expression" dxfId="1539" priority="186">
      <formula>F655&gt;0</formula>
    </cfRule>
    <cfRule type="expression" dxfId="1538" priority="187">
      <formula>F655&lt;0</formula>
    </cfRule>
  </conditionalFormatting>
  <conditionalFormatting sqref="F648:F654">
    <cfRule type="expression" dxfId="1537" priority="184">
      <formula>F648&gt;0</formula>
    </cfRule>
    <cfRule type="expression" dxfId="1536" priority="185">
      <formula>F648&lt;0</formula>
    </cfRule>
  </conditionalFormatting>
  <conditionalFormatting sqref="H648:H654">
    <cfRule type="expression" dxfId="1535" priority="182">
      <formula>H648&gt;0</formula>
    </cfRule>
    <cfRule type="expression" dxfId="1534" priority="183">
      <formula>H648&lt;0</formula>
    </cfRule>
  </conditionalFormatting>
  <conditionalFormatting sqref="M699">
    <cfRule type="expression" dxfId="1533" priority="180">
      <formula>M699&gt;0</formula>
    </cfRule>
    <cfRule type="expression" dxfId="1532" priority="181">
      <formula>M699&lt;0</formula>
    </cfRule>
  </conditionalFormatting>
  <conditionalFormatting sqref="F166:F177">
    <cfRule type="expression" dxfId="1531" priority="176">
      <formula>F166&gt;0</formula>
    </cfRule>
    <cfRule type="expression" dxfId="1530" priority="177">
      <formula>F166&lt;0</formula>
    </cfRule>
  </conditionalFormatting>
  <conditionalFormatting sqref="H166:H177">
    <cfRule type="expression" dxfId="1529" priority="174">
      <formula>H166&gt;0</formula>
    </cfRule>
    <cfRule type="expression" dxfId="1528" priority="175">
      <formula>H166&lt;0</formula>
    </cfRule>
  </conditionalFormatting>
  <conditionalFormatting sqref="F160:F165 H160:H165">
    <cfRule type="expression" dxfId="1527" priority="172">
      <formula>F160&gt;0</formula>
    </cfRule>
    <cfRule type="expression" dxfId="1526" priority="173">
      <formula>F160&lt;0</formula>
    </cfRule>
  </conditionalFormatting>
  <conditionalFormatting sqref="J162">
    <cfRule type="expression" dxfId="1525" priority="170">
      <formula>J162&gt;0</formula>
    </cfRule>
    <cfRule type="expression" dxfId="1524" priority="171">
      <formula>J162&lt;0</formula>
    </cfRule>
  </conditionalFormatting>
  <conditionalFormatting sqref="J163:J169">
    <cfRule type="expression" dxfId="1523" priority="168">
      <formula>J163&gt;0</formula>
    </cfRule>
    <cfRule type="expression" dxfId="1522" priority="169">
      <formula>J163&lt;0</formula>
    </cfRule>
  </conditionalFormatting>
  <conditionalFormatting sqref="L162:L244 L251 L253">
    <cfRule type="expression" dxfId="1521" priority="164">
      <formula>L162&gt;0</formula>
    </cfRule>
    <cfRule type="expression" dxfId="1520" priority="165">
      <formula>L162&lt;0</formula>
    </cfRule>
  </conditionalFormatting>
  <conditionalFormatting sqref="Q10">
    <cfRule type="expression" dxfId="1519" priority="162">
      <formula>Q10&gt;0</formula>
    </cfRule>
    <cfRule type="expression" dxfId="1518" priority="163">
      <formula>Q10&lt;0</formula>
    </cfRule>
  </conditionalFormatting>
  <conditionalFormatting sqref="H273:H275 F273:F275">
    <cfRule type="expression" dxfId="1517" priority="159">
      <formula>F273&gt;0</formula>
    </cfRule>
    <cfRule type="expression" dxfId="1516" priority="160">
      <formula>F273&lt;0</formula>
    </cfRule>
  </conditionalFormatting>
  <conditionalFormatting sqref="H269:H271 F269:F271">
    <cfRule type="expression" dxfId="1515" priority="157">
      <formula>F269&gt;0</formula>
    </cfRule>
    <cfRule type="expression" dxfId="1514" priority="158">
      <formula>F269&lt;0</formula>
    </cfRule>
  </conditionalFormatting>
  <conditionalFormatting sqref="H268 F268">
    <cfRule type="expression" dxfId="1513" priority="155">
      <formula>F268&gt;0</formula>
    </cfRule>
    <cfRule type="expression" dxfId="1512" priority="156">
      <formula>F268&lt;0</formula>
    </cfRule>
  </conditionalFormatting>
  <conditionalFormatting sqref="H272 F272">
    <cfRule type="expression" dxfId="1511" priority="153">
      <formula>F272&gt;0</formula>
    </cfRule>
    <cfRule type="expression" dxfId="1510" priority="154">
      <formula>F272&lt;0</formula>
    </cfRule>
  </conditionalFormatting>
  <conditionalFormatting sqref="H278:H281 F278:F281">
    <cfRule type="expression" dxfId="1509" priority="149">
      <formula>F278&gt;0</formula>
    </cfRule>
    <cfRule type="expression" dxfId="1508" priority="150">
      <formula>F278&lt;0</formula>
    </cfRule>
  </conditionalFormatting>
  <conditionalFormatting sqref="H276:H277 F276:F277">
    <cfRule type="expression" dxfId="1507" priority="147">
      <formula>F276&gt;0</formula>
    </cfRule>
    <cfRule type="expression" dxfId="1506" priority="148">
      <formula>F276&lt;0</formula>
    </cfRule>
  </conditionalFormatting>
  <conditionalFormatting sqref="H303 F303">
    <cfRule type="expression" dxfId="1505" priority="145">
      <formula>F303&gt;0</formula>
    </cfRule>
    <cfRule type="expression" dxfId="1504" priority="146">
      <formula>F303&lt;0</formula>
    </cfRule>
  </conditionalFormatting>
  <conditionalFormatting sqref="H284:H286 F284:F286">
    <cfRule type="expression" dxfId="1503" priority="143">
      <formula>F284&gt;0</formula>
    </cfRule>
    <cfRule type="expression" dxfId="1502" priority="144">
      <formula>F284&lt;0</formula>
    </cfRule>
  </conditionalFormatting>
  <conditionalFormatting sqref="H282:H283 F282:F283">
    <cfRule type="expression" dxfId="1501" priority="141">
      <formula>F282&gt;0</formula>
    </cfRule>
    <cfRule type="expression" dxfId="1500" priority="142">
      <formula>F282&lt;0</formula>
    </cfRule>
  </conditionalFormatting>
  <conditionalFormatting sqref="H296:H298 F296:F298">
    <cfRule type="expression" dxfId="1499" priority="139">
      <formula>F296&gt;0</formula>
    </cfRule>
    <cfRule type="expression" dxfId="1498" priority="140">
      <formula>F296&lt;0</formula>
    </cfRule>
  </conditionalFormatting>
  <conditionalFormatting sqref="H295 F295">
    <cfRule type="expression" dxfId="1497" priority="137">
      <formula>F295&gt;0</formula>
    </cfRule>
    <cfRule type="expression" dxfId="1496" priority="138">
      <formula>F295&lt;0</formula>
    </cfRule>
  </conditionalFormatting>
  <conditionalFormatting sqref="H292:H294 F292:F294">
    <cfRule type="expression" dxfId="1495" priority="135">
      <formula>F292&gt;0</formula>
    </cfRule>
    <cfRule type="expression" dxfId="1494" priority="136">
      <formula>F292&lt;0</formula>
    </cfRule>
  </conditionalFormatting>
  <conditionalFormatting sqref="H291 F291">
    <cfRule type="expression" dxfId="1493" priority="133">
      <formula>F291&gt;0</formula>
    </cfRule>
    <cfRule type="expression" dxfId="1492" priority="134">
      <formula>F291&lt;0</formula>
    </cfRule>
  </conditionalFormatting>
  <conditionalFormatting sqref="H288:H290 F288:F290">
    <cfRule type="expression" dxfId="1491" priority="131">
      <formula>F288&gt;0</formula>
    </cfRule>
    <cfRule type="expression" dxfId="1490" priority="132">
      <formula>F288&lt;0</formula>
    </cfRule>
  </conditionalFormatting>
  <conditionalFormatting sqref="H287 F287">
    <cfRule type="expression" dxfId="1489" priority="129">
      <formula>F287&gt;0</formula>
    </cfRule>
    <cfRule type="expression" dxfId="1488" priority="130">
      <formula>F287&lt;0</formula>
    </cfRule>
  </conditionalFormatting>
  <conditionalFormatting sqref="H300:H302 F300:F302">
    <cfRule type="expression" dxfId="1487" priority="127">
      <formula>F300&gt;0</formula>
    </cfRule>
    <cfRule type="expression" dxfId="1486" priority="128">
      <formula>F300&lt;0</formula>
    </cfRule>
  </conditionalFormatting>
  <conditionalFormatting sqref="H299 F299">
    <cfRule type="expression" dxfId="1485" priority="125">
      <formula>F299&gt;0</formula>
    </cfRule>
    <cfRule type="expression" dxfId="1484" priority="126">
      <formula>F299&lt;0</formula>
    </cfRule>
  </conditionalFormatting>
  <conditionalFormatting sqref="H307 F307">
    <cfRule type="expression" dxfId="1483" priority="121">
      <formula>F307&gt;0</formula>
    </cfRule>
    <cfRule type="expression" dxfId="1482" priority="122">
      <formula>F307&lt;0</formula>
    </cfRule>
  </conditionalFormatting>
  <conditionalFormatting sqref="H304:H306 F304:F306">
    <cfRule type="expression" dxfId="1481" priority="119">
      <formula>F304&gt;0</formula>
    </cfRule>
    <cfRule type="expression" dxfId="1480" priority="120">
      <formula>F304&lt;0</formula>
    </cfRule>
  </conditionalFormatting>
  <conditionalFormatting sqref="H318:H319 F318:F319">
    <cfRule type="expression" dxfId="1479" priority="117">
      <formula>F318&gt;0</formula>
    </cfRule>
    <cfRule type="expression" dxfId="1478" priority="118">
      <formula>F318&lt;0</formula>
    </cfRule>
  </conditionalFormatting>
  <conditionalFormatting sqref="H314:H317 F314:F317">
    <cfRule type="expression" dxfId="1477" priority="113">
      <formula>F314&gt;0</formula>
    </cfRule>
    <cfRule type="expression" dxfId="1476" priority="114">
      <formula>F314&lt;0</formula>
    </cfRule>
  </conditionalFormatting>
  <conditionalFormatting sqref="H312:H313 F312:F313">
    <cfRule type="expression" dxfId="1475" priority="111">
      <formula>F312&gt;0</formula>
    </cfRule>
    <cfRule type="expression" dxfId="1474" priority="112">
      <formula>F312&lt;0</formula>
    </cfRule>
  </conditionalFormatting>
  <conditionalFormatting sqref="H308:H311 F308:F311">
    <cfRule type="expression" dxfId="1473" priority="107">
      <formula>F308&gt;0</formula>
    </cfRule>
    <cfRule type="expression" dxfId="1472" priority="108">
      <formula>F308&lt;0</formula>
    </cfRule>
  </conditionalFormatting>
  <conditionalFormatting sqref="F327:F330 H327:H330">
    <cfRule type="expression" dxfId="1471" priority="105">
      <formula>F327&gt;0</formula>
    </cfRule>
    <cfRule type="expression" dxfId="1470" priority="106">
      <formula>F327&lt;0</formula>
    </cfRule>
  </conditionalFormatting>
  <conditionalFormatting sqref="F325:F326 H325:H326">
    <cfRule type="expression" dxfId="1469" priority="103">
      <formula>F325&gt;0</formula>
    </cfRule>
    <cfRule type="expression" dxfId="1468" priority="104">
      <formula>F325&lt;0</formula>
    </cfRule>
  </conditionalFormatting>
  <conditionalFormatting sqref="F331:F333 H331:H333 K331:K334">
    <cfRule type="expression" dxfId="1467" priority="97">
      <formula>F331&gt;0</formula>
    </cfRule>
    <cfRule type="expression" dxfId="1466" priority="98">
      <formula>F331&lt;0</formula>
    </cfRule>
  </conditionalFormatting>
  <conditionalFormatting sqref="H338:H340 F338:F340 K338:K341">
    <cfRule type="expression" dxfId="1465" priority="93">
      <formula>F338&gt;0</formula>
    </cfRule>
    <cfRule type="expression" dxfId="1464" priority="94">
      <formula>F338&lt;0</formula>
    </cfRule>
  </conditionalFormatting>
  <conditionalFormatting sqref="H341:H344 F341:F344 K342:K344">
    <cfRule type="expression" dxfId="1463" priority="91">
      <formula>F341&gt;0</formula>
    </cfRule>
    <cfRule type="expression" dxfId="1462" priority="92">
      <formula>F341&lt;0</formula>
    </cfRule>
  </conditionalFormatting>
  <conditionalFormatting sqref="H345:H346 F345:F346 K345:K346">
    <cfRule type="expression" dxfId="1461" priority="89">
      <formula>F345&gt;0</formula>
    </cfRule>
    <cfRule type="expression" dxfId="1460" priority="90">
      <formula>F345&lt;0</formula>
    </cfRule>
  </conditionalFormatting>
  <conditionalFormatting sqref="K362 F362 H362">
    <cfRule type="expression" dxfId="1459" priority="87">
      <formula>F362&gt;0</formula>
    </cfRule>
    <cfRule type="expression" dxfId="1458" priority="88">
      <formula>F362&lt;0</formula>
    </cfRule>
  </conditionalFormatting>
  <conditionalFormatting sqref="K350:K352 F350:F352 H350:H352">
    <cfRule type="expression" dxfId="1457" priority="85">
      <formula>F350&gt;0</formula>
    </cfRule>
    <cfRule type="expression" dxfId="1456" priority="86">
      <formula>F350&lt;0</formula>
    </cfRule>
  </conditionalFormatting>
  <conditionalFormatting sqref="F354:F356 H354:H356 K354:K356">
    <cfRule type="expression" dxfId="1455" priority="81">
      <formula>F354&gt;0</formula>
    </cfRule>
    <cfRule type="expression" dxfId="1454" priority="82">
      <formula>F354&lt;0</formula>
    </cfRule>
  </conditionalFormatting>
  <conditionalFormatting sqref="K353 F353 H353">
    <cfRule type="expression" dxfId="1453" priority="79">
      <formula>F353&gt;0</formula>
    </cfRule>
    <cfRule type="expression" dxfId="1452" priority="80">
      <formula>F353&lt;0</formula>
    </cfRule>
  </conditionalFormatting>
  <conditionalFormatting sqref="K357:K358 F357:F358 H357:H358">
    <cfRule type="expression" dxfId="1451" priority="77">
      <formula>F357&gt;0</formula>
    </cfRule>
    <cfRule type="expression" dxfId="1450" priority="78">
      <formula>F357&lt;0</formula>
    </cfRule>
  </conditionalFormatting>
  <conditionalFormatting sqref="K359:K361 F359:F361 H359:H361">
    <cfRule type="expression" dxfId="1449" priority="71">
      <formula>F359&gt;0</formula>
    </cfRule>
    <cfRule type="expression" dxfId="1448" priority="72">
      <formula>F359&lt;0</formula>
    </cfRule>
  </conditionalFormatting>
  <conditionalFormatting sqref="F367:F369 H367:H369">
    <cfRule type="expression" dxfId="1447" priority="69">
      <formula>F367&gt;0</formula>
    </cfRule>
    <cfRule type="expression" dxfId="1446" priority="70">
      <formula>F367&lt;0</formula>
    </cfRule>
  </conditionalFormatting>
  <conditionalFormatting sqref="F366 H366">
    <cfRule type="expression" dxfId="1445" priority="67">
      <formula>F366&gt;0</formula>
    </cfRule>
    <cfRule type="expression" dxfId="1444" priority="68">
      <formula>F366&lt;0</formula>
    </cfRule>
  </conditionalFormatting>
  <conditionalFormatting sqref="F363:F365 H363:H365 K363:K369">
    <cfRule type="expression" dxfId="1443" priority="65">
      <formula>F363&gt;0</formula>
    </cfRule>
    <cfRule type="expression" dxfId="1442" priority="66">
      <formula>F363&lt;0</formula>
    </cfRule>
  </conditionalFormatting>
  <conditionalFormatting sqref="K370 F370 H370">
    <cfRule type="expression" dxfId="1441" priority="63">
      <formula>F370&gt;0</formula>
    </cfRule>
    <cfRule type="expression" dxfId="1440" priority="64">
      <formula>F370&lt;0</formula>
    </cfRule>
  </conditionalFormatting>
  <conditionalFormatting sqref="K371:K373 F371:F373 H371:H373">
    <cfRule type="expression" dxfId="1439" priority="61">
      <formula>F371&gt;0</formula>
    </cfRule>
    <cfRule type="expression" dxfId="1438" priority="62">
      <formula>F371&lt;0</formula>
    </cfRule>
  </conditionalFormatting>
  <conditionalFormatting sqref="K378 F378 H378">
    <cfRule type="expression" dxfId="1437" priority="59">
      <formula>F378&gt;0</formula>
    </cfRule>
    <cfRule type="expression" dxfId="1436" priority="60">
      <formula>F378&lt;0</formula>
    </cfRule>
  </conditionalFormatting>
  <conditionalFormatting sqref="F375:F377 H375:H377 K375:K377">
    <cfRule type="expression" dxfId="1435" priority="57">
      <formula>F375&gt;0</formula>
    </cfRule>
    <cfRule type="expression" dxfId="1434" priority="58">
      <formula>F375&lt;0</formula>
    </cfRule>
  </conditionalFormatting>
  <conditionalFormatting sqref="K374 F374 H374">
    <cfRule type="expression" dxfId="1433" priority="55">
      <formula>F374&gt;0</formula>
    </cfRule>
    <cfRule type="expression" dxfId="1432" priority="56">
      <formula>F374&lt;0</formula>
    </cfRule>
  </conditionalFormatting>
  <conditionalFormatting sqref="F383:F385 H383:H385 K383:K385">
    <cfRule type="expression" dxfId="1431" priority="53">
      <formula>F383&gt;0</formula>
    </cfRule>
    <cfRule type="expression" dxfId="1430" priority="54">
      <formula>F383&lt;0</formula>
    </cfRule>
  </conditionalFormatting>
  <conditionalFormatting sqref="K382 F382 H382">
    <cfRule type="expression" dxfId="1429" priority="51">
      <formula>F382&gt;0</formula>
    </cfRule>
    <cfRule type="expression" dxfId="1428" priority="52">
      <formula>F382&lt;0</formula>
    </cfRule>
  </conditionalFormatting>
  <conditionalFormatting sqref="K379:K381 F379:F381 H379:H381">
    <cfRule type="expression" dxfId="1427" priority="49">
      <formula>F379&gt;0</formula>
    </cfRule>
    <cfRule type="expression" dxfId="1426" priority="50">
      <formula>F379&lt;0</formula>
    </cfRule>
  </conditionalFormatting>
  <conditionalFormatting sqref="K392 F392 H392">
    <cfRule type="expression" dxfId="1425" priority="47">
      <formula>F392&gt;0</formula>
    </cfRule>
    <cfRule type="expression" dxfId="1424" priority="48">
      <formula>F392&lt;0</formula>
    </cfRule>
  </conditionalFormatting>
  <conditionalFormatting sqref="K387 F387 H387">
    <cfRule type="expression" dxfId="1423" priority="45">
      <formula>F387&gt;0</formula>
    </cfRule>
    <cfRule type="expression" dxfId="1422" priority="46">
      <formula>F387&lt;0</formula>
    </cfRule>
  </conditionalFormatting>
  <conditionalFormatting sqref="K386 F386 H386">
    <cfRule type="expression" dxfId="1421" priority="43">
      <formula>F386&gt;0</formula>
    </cfRule>
    <cfRule type="expression" dxfId="1420" priority="44">
      <formula>F386&lt;0</formula>
    </cfRule>
  </conditionalFormatting>
  <conditionalFormatting sqref="F388:F390 H388:H390 K388:K390">
    <cfRule type="expression" dxfId="1419" priority="41">
      <formula>F388&gt;0</formula>
    </cfRule>
    <cfRule type="expression" dxfId="1418" priority="42">
      <formula>F388&lt;0</formula>
    </cfRule>
  </conditionalFormatting>
  <conditionalFormatting sqref="K391 F391 H391">
    <cfRule type="expression" dxfId="1417" priority="39">
      <formula>F391&gt;0</formula>
    </cfRule>
    <cfRule type="expression" dxfId="1416" priority="40">
      <formula>F391&lt;0</formula>
    </cfRule>
  </conditionalFormatting>
  <conditionalFormatting sqref="H396 F396 K396">
    <cfRule type="expression" dxfId="1415" priority="33">
      <formula>F396&gt;0</formula>
    </cfRule>
    <cfRule type="expression" dxfId="1414" priority="34">
      <formula>F396&lt;0</formula>
    </cfRule>
  </conditionalFormatting>
  <conditionalFormatting sqref="H397:H399 F397:F399 K397:K399">
    <cfRule type="expression" dxfId="1413" priority="31">
      <formula>F397&gt;0</formula>
    </cfRule>
    <cfRule type="expression" dxfId="1412" priority="32">
      <formula>F397&lt;0</formula>
    </cfRule>
  </conditionalFormatting>
  <conditionalFormatting sqref="K404 F404 H404">
    <cfRule type="expression" dxfId="1411" priority="27">
      <formula>F404&gt;0</formula>
    </cfRule>
    <cfRule type="expression" dxfId="1410" priority="28">
      <formula>F404&lt;0</formula>
    </cfRule>
  </conditionalFormatting>
  <conditionalFormatting sqref="K401:K403 F401:F403 H401:H403">
    <cfRule type="expression" dxfId="1409" priority="25">
      <formula>F401&gt;0</formula>
    </cfRule>
    <cfRule type="expression" dxfId="1408" priority="26">
      <formula>F401&lt;0</formula>
    </cfRule>
  </conditionalFormatting>
  <conditionalFormatting sqref="H406:H408 F406:F408 K406:K408">
    <cfRule type="expression" dxfId="1407" priority="23">
      <formula>F406&gt;0</formula>
    </cfRule>
    <cfRule type="expression" dxfId="1406" priority="24">
      <formula>F406&lt;0</formula>
    </cfRule>
  </conditionalFormatting>
  <conditionalFormatting sqref="K414:K416 F414:F416 H414:H416">
    <cfRule type="expression" dxfId="1405" priority="21">
      <formula>F414&gt;0</formula>
    </cfRule>
    <cfRule type="expression" dxfId="1404" priority="22">
      <formula>F414&lt;0</formula>
    </cfRule>
  </conditionalFormatting>
  <conditionalFormatting sqref="K413 F413 H413">
    <cfRule type="expression" dxfId="1403" priority="19">
      <formula>F413&gt;0</formula>
    </cfRule>
    <cfRule type="expression" dxfId="1402" priority="20">
      <formula>F413&lt;0</formula>
    </cfRule>
  </conditionalFormatting>
  <conditionalFormatting sqref="K410:K412 F410:F412 H410:H412">
    <cfRule type="expression" dxfId="1401" priority="17">
      <formula>F410&gt;0</formula>
    </cfRule>
    <cfRule type="expression" dxfId="1400" priority="18">
      <formula>F410&lt;0</formula>
    </cfRule>
  </conditionalFormatting>
  <conditionalFormatting sqref="K421 F421 H421">
    <cfRule type="expression" dxfId="1399" priority="15">
      <formula>F421&gt;0</formula>
    </cfRule>
    <cfRule type="expression" dxfId="1398" priority="16">
      <formula>F421&lt;0</formula>
    </cfRule>
  </conditionalFormatting>
  <conditionalFormatting sqref="K418:K420 F418:F420 H418:H420">
    <cfRule type="expression" dxfId="1397" priority="13">
      <formula>F418&gt;0</formula>
    </cfRule>
    <cfRule type="expression" dxfId="1396" priority="14">
      <formula>F418&lt;0</formula>
    </cfRule>
  </conditionalFormatting>
  <conditionalFormatting sqref="K417 F417 H417">
    <cfRule type="expression" dxfId="1395" priority="11">
      <formula>F417&gt;0</formula>
    </cfRule>
    <cfRule type="expression" dxfId="1394" priority="12">
      <formula>F417&lt;0</formula>
    </cfRule>
  </conditionalFormatting>
  <conditionalFormatting sqref="K422:K424 F422:F424 H422:H424">
    <cfRule type="expression" dxfId="1393" priority="9">
      <formula>F422&gt;0</formula>
    </cfRule>
    <cfRule type="expression" dxfId="1392" priority="10">
      <formula>F422&lt;0</formula>
    </cfRule>
  </conditionalFormatting>
  <conditionalFormatting sqref="H432:H434 F432:F434 K432:K434">
    <cfRule type="expression" dxfId="1391" priority="5">
      <formula>F432&gt;0</formula>
    </cfRule>
    <cfRule type="expression" dxfId="1390" priority="6">
      <formula>F432&lt;0</formula>
    </cfRule>
  </conditionalFormatting>
  <conditionalFormatting sqref="H428:H430 F428:F430 K428:K430">
    <cfRule type="expression" dxfId="1389" priority="3">
      <formula>F428&gt;0</formula>
    </cfRule>
    <cfRule type="expression" dxfId="1388" priority="4">
      <formula>F428&lt;0</formula>
    </cfRule>
  </conditionalFormatting>
  <conditionalFormatting sqref="H425:H427 F425:F427 K425:K427">
    <cfRule type="expression" dxfId="1387" priority="1">
      <formula>F425&gt;0</formula>
    </cfRule>
    <cfRule type="expression" dxfId="1386"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20.86</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20.86</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22.946000000000002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22.737400000000001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22.5288</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22.3202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22.111599999999999</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21.902999999999999</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21.694400000000002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21.485800000000001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21.277200000000001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21.0686</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20.86</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20.651399999999999</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20.442799999999998</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20.234199999999998</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20.025599999999997</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19.817</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19.6084</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19.399799999999999</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19.191200000000002</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18.982600000000001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18.774000000000001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85" priority="29">
      <formula>N19&gt;0</formula>
    </cfRule>
    <cfRule type="expression" dxfId="138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83" priority="23">
      <formula>F22&gt;0</formula>
    </cfRule>
    <cfRule type="expression" dxfId="1382" priority="24">
      <formula>F22&lt;0</formula>
    </cfRule>
  </conditionalFormatting>
  <conditionalFormatting sqref="H22:H31">
    <cfRule type="expression" dxfId="1381" priority="21">
      <formula>H22&gt;0</formula>
    </cfRule>
    <cfRule type="expression" dxfId="1380" priority="22">
      <formula>H22&lt;0</formula>
    </cfRule>
  </conditionalFormatting>
  <conditionalFormatting sqref="I21:J31">
    <cfRule type="expression" dxfId="1379" priority="19">
      <formula>I21&gt;0</formula>
    </cfRule>
    <cfRule type="expression" dxfId="1378" priority="20">
      <formula>I21&lt;0</formula>
    </cfRule>
  </conditionalFormatting>
  <conditionalFormatting sqref="Q8">
    <cfRule type="expression" dxfId="1377" priority="11">
      <formula>Q8&gt;0</formula>
    </cfRule>
    <cfRule type="expression" dxfId="1376" priority="12">
      <formula>Q8&lt;0</formula>
    </cfRule>
  </conditionalFormatting>
  <conditionalFormatting sqref="Q7">
    <cfRule type="expression" dxfId="1375" priority="13">
      <formula>Q7&gt;0</formula>
    </cfRule>
    <cfRule type="expression" dxfId="1374" priority="14">
      <formula>Q7&lt;0</formula>
    </cfRule>
  </conditionalFormatting>
  <conditionalFormatting sqref="F56:F66">
    <cfRule type="expression" dxfId="1373" priority="9">
      <formula>F56&gt;0</formula>
    </cfRule>
    <cfRule type="expression" dxfId="1372" priority="10">
      <formula>F56&lt;0</formula>
    </cfRule>
  </conditionalFormatting>
  <conditionalFormatting sqref="H56:H66">
    <cfRule type="expression" dxfId="1371" priority="7">
      <formula>H56&gt;0</formula>
    </cfRule>
    <cfRule type="expression" dxfId="1370" priority="8">
      <formula>H56&lt;0</formula>
    </cfRule>
  </conditionalFormatting>
  <conditionalFormatting sqref="I56:I66">
    <cfRule type="expression" dxfId="1369" priority="5">
      <formula>I56&gt;0</formula>
    </cfRule>
    <cfRule type="expression" dxfId="1368" priority="6">
      <formula>I56&lt;0</formula>
    </cfRule>
  </conditionalFormatting>
  <conditionalFormatting sqref="F21">
    <cfRule type="expression" dxfId="1367" priority="3">
      <formula>F21&gt;0</formula>
    </cfRule>
    <cfRule type="expression" dxfId="1366" priority="4">
      <formula>F21&lt;0</formula>
    </cfRule>
  </conditionalFormatting>
  <conditionalFormatting sqref="H21">
    <cfRule type="expression" dxfId="1365" priority="1">
      <formula>H21&gt;0</formula>
    </cfRule>
    <cfRule type="expression" dxfId="136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59.488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58.947200000000002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58.406400000000005</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57.865600000000001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57.324800000000003</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56.783999999999999</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56.243200000000002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55.702399999999997</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55.1616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54.620799999999996</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53.539200000000001</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52.998399999999997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52.457599999999999</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51.916799999999995</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51.375999999999998</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50.835199999999993</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50.294400000000003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49.753599999999999</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49.212800000000001</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48.671999999999997</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63" priority="9">
      <formula>F39&gt;0</formula>
    </cfRule>
    <cfRule type="expression" dxfId="1362" priority="10">
      <formula>F39&lt;0</formula>
    </cfRule>
  </conditionalFormatting>
  <conditionalFormatting sqref="F25:F38">
    <cfRule type="expression" dxfId="1361" priority="7">
      <formula>F25&gt;0</formula>
    </cfRule>
    <cfRule type="expression" dxfId="1360" priority="8">
      <formula>F25&lt;0</formula>
    </cfRule>
  </conditionalFormatting>
  <conditionalFormatting sqref="H25:H38">
    <cfRule type="expression" dxfId="1359" priority="5">
      <formula>H25&gt;0</formula>
    </cfRule>
    <cfRule type="expression" dxfId="1358" priority="6">
      <formula>H25&lt;0</formula>
    </cfRule>
  </conditionalFormatting>
  <conditionalFormatting sqref="Q7">
    <cfRule type="expression" dxfId="1357" priority="3">
      <formula>Q7&gt;0</formula>
    </cfRule>
    <cfRule type="expression" dxfId="1356" priority="4">
      <formula>Q7&lt;0</formula>
    </cfRule>
  </conditionalFormatting>
  <conditionalFormatting sqref="Q8">
    <cfRule type="expression" dxfId="1355" priority="1">
      <formula>Q8&gt;0</formula>
    </cfRule>
    <cfRule type="expression" dxfId="135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49.6</v>
      </c>
      <c r="T3" s="1">
        <v>42621</v>
      </c>
      <c r="U3" s="33" t="s">
        <v>251</v>
      </c>
      <c r="AC3" s="180"/>
      <c r="AF3" s="180"/>
    </row>
    <row r="4" spans="1:33" x14ac:dyDescent="0.25">
      <c r="B4" s="402"/>
      <c r="C4" s="4"/>
      <c r="D4" s="3"/>
      <c r="E4" s="3"/>
      <c r="F4" s="3"/>
      <c r="G4" s="402"/>
      <c r="H4" s="159"/>
      <c r="I4" s="3"/>
      <c r="J4" s="3"/>
      <c r="K4" s="3"/>
      <c r="L4" s="4"/>
      <c r="M4" s="4"/>
      <c r="N4" s="4"/>
      <c r="O4" s="11" t="s">
        <v>66</v>
      </c>
      <c r="Q4" s="170">
        <v>49.6</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54.560000000000009</v>
      </c>
      <c r="Q25" s="2"/>
    </row>
    <row r="26" spans="1:32" x14ac:dyDescent="0.25">
      <c r="B26" s="402"/>
      <c r="C26" s="4"/>
      <c r="D26" s="3"/>
      <c r="E26" s="3"/>
      <c r="F26" s="3"/>
      <c r="G26" s="70"/>
      <c r="H26" s="4"/>
      <c r="I26" s="3"/>
      <c r="J26" s="3"/>
      <c r="K26" s="3"/>
      <c r="L26" s="4"/>
      <c r="M26" s="4"/>
      <c r="N26" s="4"/>
      <c r="O26" s="79">
        <v>1.0900000000000001</v>
      </c>
      <c r="P26" s="79">
        <f t="shared" ref="P26:P45" si="0">O26*$Q$4</f>
        <v>54.064000000000007</v>
      </c>
      <c r="Q26" s="2"/>
    </row>
    <row r="27" spans="1:32" x14ac:dyDescent="0.25">
      <c r="B27" s="402"/>
      <c r="C27" s="4"/>
      <c r="D27" s="3"/>
      <c r="E27" s="3"/>
      <c r="F27" s="3"/>
      <c r="G27" s="70"/>
      <c r="H27" s="159"/>
      <c r="I27" s="3"/>
      <c r="J27" s="3"/>
      <c r="K27" s="3"/>
      <c r="L27" s="4"/>
      <c r="M27" s="4"/>
      <c r="N27" s="4"/>
      <c r="O27" s="79">
        <v>1.08</v>
      </c>
      <c r="P27" s="79">
        <f t="shared" si="0"/>
        <v>53.568000000000005</v>
      </c>
      <c r="Q27" s="2"/>
    </row>
    <row r="28" spans="1:32" x14ac:dyDescent="0.25">
      <c r="B28" s="402"/>
      <c r="C28" s="4"/>
      <c r="D28" s="3"/>
      <c r="E28" s="3"/>
      <c r="F28" s="3"/>
      <c r="G28" s="70"/>
      <c r="H28" s="159"/>
      <c r="I28" s="3"/>
      <c r="J28" s="3"/>
      <c r="K28" s="3"/>
      <c r="L28" s="4"/>
      <c r="M28" s="4"/>
      <c r="N28" s="4"/>
      <c r="O28" s="79">
        <v>1.07</v>
      </c>
      <c r="P28" s="79">
        <f t="shared" si="0"/>
        <v>53.072000000000003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52.576000000000008</v>
      </c>
    </row>
    <row r="30" spans="1:32" x14ac:dyDescent="0.25">
      <c r="A30" s="10"/>
      <c r="B30" s="162"/>
      <c r="C30" s="10"/>
      <c r="D30" s="169"/>
      <c r="E30" s="39"/>
      <c r="F30" s="39"/>
      <c r="G30" s="39"/>
      <c r="H30" s="178"/>
      <c r="I30" s="39"/>
      <c r="J30" s="39"/>
      <c r="K30" s="39"/>
      <c r="L30" s="39"/>
      <c r="M30" s="4"/>
      <c r="N30" s="4"/>
      <c r="O30" s="79">
        <v>1.05</v>
      </c>
      <c r="P30" s="79">
        <f t="shared" si="0"/>
        <v>52.080000000000005</v>
      </c>
    </row>
    <row r="31" spans="1:32" x14ac:dyDescent="0.25">
      <c r="A31" s="10"/>
      <c r="B31" s="162"/>
      <c r="C31" s="10"/>
      <c r="D31" s="169"/>
      <c r="E31" s="39"/>
      <c r="F31" s="39"/>
      <c r="G31" s="39"/>
      <c r="H31" s="178"/>
      <c r="I31" s="39"/>
      <c r="J31" s="39"/>
      <c r="K31" s="39"/>
      <c r="L31" s="39"/>
      <c r="N31" s="4"/>
      <c r="O31" s="79">
        <v>1.04</v>
      </c>
      <c r="P31" s="79">
        <f t="shared" si="0"/>
        <v>51.584000000000003</v>
      </c>
    </row>
    <row r="32" spans="1:32" x14ac:dyDescent="0.25">
      <c r="A32" s="10"/>
      <c r="B32" s="162"/>
      <c r="C32" s="10"/>
      <c r="D32" s="169"/>
      <c r="E32" s="39"/>
      <c r="F32" s="39"/>
      <c r="G32" s="39"/>
      <c r="H32" s="178"/>
      <c r="I32" s="39"/>
      <c r="J32" s="39"/>
      <c r="K32" s="39"/>
      <c r="L32" s="39"/>
      <c r="N32" s="4"/>
      <c r="O32" s="79">
        <v>1.03</v>
      </c>
      <c r="P32" s="79">
        <f t="shared" si="0"/>
        <v>51.088000000000001</v>
      </c>
    </row>
    <row r="33" spans="1:32" x14ac:dyDescent="0.25">
      <c r="A33" s="10"/>
      <c r="B33" s="162"/>
      <c r="C33" s="10"/>
      <c r="D33" s="169"/>
      <c r="E33" s="39"/>
      <c r="F33" s="39"/>
      <c r="G33" s="39"/>
      <c r="H33" s="178"/>
      <c r="I33" s="39"/>
      <c r="J33" s="39"/>
      <c r="K33" s="39"/>
      <c r="L33" s="39"/>
      <c r="N33" s="4"/>
      <c r="O33" s="79">
        <v>1.02</v>
      </c>
      <c r="P33" s="79">
        <f t="shared" si="0"/>
        <v>50.592000000000006</v>
      </c>
    </row>
    <row r="34" spans="1:32" x14ac:dyDescent="0.25">
      <c r="A34" s="10"/>
      <c r="B34" s="162"/>
      <c r="C34" s="10"/>
      <c r="D34" s="169"/>
      <c r="E34" s="39"/>
      <c r="F34" s="39"/>
      <c r="G34" s="39"/>
      <c r="H34" s="178"/>
      <c r="I34" s="39"/>
      <c r="J34" s="39"/>
      <c r="K34" s="39"/>
      <c r="L34" s="39"/>
      <c r="N34" s="4"/>
      <c r="O34" s="79">
        <v>1.01</v>
      </c>
      <c r="P34" s="79">
        <f t="shared" si="0"/>
        <v>50.096000000000004</v>
      </c>
    </row>
    <row r="35" spans="1:32" x14ac:dyDescent="0.25">
      <c r="A35" s="10"/>
      <c r="B35" s="162"/>
      <c r="C35" s="10"/>
      <c r="D35" s="169"/>
      <c r="E35" s="39"/>
      <c r="F35" s="39"/>
      <c r="G35" s="39"/>
      <c r="H35" s="178"/>
      <c r="I35" s="39"/>
      <c r="J35" s="39"/>
      <c r="K35" s="39"/>
      <c r="L35" s="39"/>
      <c r="N35" s="4"/>
      <c r="O35" s="79">
        <v>1</v>
      </c>
      <c r="P35" s="79">
        <f t="shared" si="0"/>
        <v>49.6</v>
      </c>
    </row>
    <row r="36" spans="1:32" x14ac:dyDescent="0.25">
      <c r="A36" s="10"/>
      <c r="B36" s="162"/>
      <c r="C36" s="10"/>
      <c r="D36" s="169"/>
      <c r="E36" s="39"/>
      <c r="F36" s="39"/>
      <c r="G36" s="39"/>
      <c r="H36" s="178"/>
      <c r="I36" s="39"/>
      <c r="J36" s="39"/>
      <c r="K36" s="39"/>
      <c r="L36" s="39"/>
      <c r="N36" s="4"/>
      <c r="O36" s="79">
        <v>0.99</v>
      </c>
      <c r="P36" s="79">
        <f t="shared" si="0"/>
        <v>49.103999999999999</v>
      </c>
      <c r="AC36" s="180"/>
    </row>
    <row r="37" spans="1:32" x14ac:dyDescent="0.25">
      <c r="A37" s="10"/>
      <c r="B37" s="162"/>
      <c r="C37" s="10"/>
      <c r="D37" s="169"/>
      <c r="E37" s="39"/>
      <c r="F37" s="39"/>
      <c r="G37" s="39"/>
      <c r="H37" s="178"/>
      <c r="I37" s="39"/>
      <c r="J37" s="39"/>
      <c r="K37" s="39"/>
      <c r="L37" s="39"/>
      <c r="N37" s="4"/>
      <c r="O37" s="79">
        <v>0.98</v>
      </c>
      <c r="P37" s="79">
        <f t="shared" si="0"/>
        <v>48.607999999999997</v>
      </c>
    </row>
    <row r="38" spans="1:32" x14ac:dyDescent="0.25">
      <c r="A38" s="10"/>
      <c r="B38" s="162"/>
      <c r="C38" s="10"/>
      <c r="D38" s="169"/>
      <c r="E38" s="39"/>
      <c r="F38" s="39"/>
      <c r="G38" s="39"/>
      <c r="H38" s="178"/>
      <c r="I38" s="39"/>
      <c r="J38" s="39"/>
      <c r="K38" s="39"/>
      <c r="L38" s="39"/>
      <c r="N38" s="4"/>
      <c r="O38" s="79">
        <v>0.97</v>
      </c>
      <c r="P38" s="79">
        <f t="shared" si="0"/>
        <v>48.112000000000002</v>
      </c>
    </row>
    <row r="39" spans="1:32" x14ac:dyDescent="0.25">
      <c r="A39" s="10"/>
      <c r="B39" s="162"/>
      <c r="C39" s="10"/>
      <c r="D39" s="169"/>
      <c r="E39" s="39"/>
      <c r="F39" s="39"/>
      <c r="G39" s="39"/>
      <c r="H39" s="178"/>
      <c r="I39" s="39"/>
      <c r="J39" s="39"/>
      <c r="K39" s="39"/>
      <c r="L39" s="39"/>
      <c r="N39" s="4"/>
      <c r="O39" s="79">
        <v>0.96</v>
      </c>
      <c r="P39" s="79">
        <f t="shared" si="0"/>
        <v>47.616</v>
      </c>
    </row>
    <row r="40" spans="1:32" x14ac:dyDescent="0.25">
      <c r="A40" s="10"/>
      <c r="B40" s="162"/>
      <c r="C40" s="10"/>
      <c r="D40" s="169"/>
      <c r="E40" s="39"/>
      <c r="F40" s="39"/>
      <c r="G40" s="39"/>
      <c r="H40" s="178"/>
      <c r="I40" s="39"/>
      <c r="J40" s="39"/>
      <c r="K40" s="39"/>
      <c r="L40" s="39"/>
      <c r="N40" s="4"/>
      <c r="O40" s="79">
        <v>0.95</v>
      </c>
      <c r="P40" s="79">
        <f t="shared" si="0"/>
        <v>47.12</v>
      </c>
    </row>
    <row r="41" spans="1:32" x14ac:dyDescent="0.25">
      <c r="A41" s="10"/>
      <c r="B41" s="162"/>
      <c r="C41" s="10"/>
      <c r="D41" s="169"/>
      <c r="E41" s="39"/>
      <c r="F41" s="39"/>
      <c r="G41" s="39"/>
      <c r="H41" s="178"/>
      <c r="I41" s="39"/>
      <c r="J41" s="39"/>
      <c r="K41" s="39"/>
      <c r="L41" s="39"/>
      <c r="N41" s="4"/>
      <c r="O41" s="79">
        <v>0.94</v>
      </c>
      <c r="P41" s="79">
        <f t="shared" si="0"/>
        <v>46.623999999999995</v>
      </c>
    </row>
    <row r="42" spans="1:32" x14ac:dyDescent="0.25">
      <c r="A42" s="10"/>
      <c r="B42" s="162"/>
      <c r="C42" s="10"/>
      <c r="D42" s="169"/>
      <c r="E42" s="39"/>
      <c r="F42" s="39"/>
      <c r="G42" s="39"/>
      <c r="H42" s="178"/>
      <c r="I42" s="39"/>
      <c r="J42" s="39"/>
      <c r="K42" s="39"/>
      <c r="L42" s="39"/>
      <c r="N42" s="4"/>
      <c r="O42" s="79">
        <v>0.93</v>
      </c>
      <c r="P42" s="79">
        <f t="shared" si="0"/>
        <v>46.128000000000007</v>
      </c>
      <c r="AC42" s="180"/>
      <c r="AF42" s="180"/>
    </row>
    <row r="43" spans="1:32" x14ac:dyDescent="0.25">
      <c r="A43" s="10"/>
      <c r="B43" s="162"/>
      <c r="C43" s="10"/>
      <c r="D43" s="169"/>
      <c r="E43" s="39"/>
      <c r="F43" s="39"/>
      <c r="G43" s="39"/>
      <c r="H43" s="178"/>
      <c r="I43" s="39"/>
      <c r="J43" s="39"/>
      <c r="K43" s="39"/>
      <c r="L43" s="39"/>
      <c r="N43" s="4"/>
      <c r="O43" s="79">
        <v>0.92</v>
      </c>
      <c r="P43" s="79">
        <f t="shared" si="0"/>
        <v>45.632000000000005</v>
      </c>
    </row>
    <row r="44" spans="1:32" x14ac:dyDescent="0.25">
      <c r="N44" s="4"/>
      <c r="O44" s="79">
        <v>0.91</v>
      </c>
      <c r="P44" s="79">
        <f t="shared" si="0"/>
        <v>45.136000000000003</v>
      </c>
    </row>
    <row r="45" spans="1:32" x14ac:dyDescent="0.25">
      <c r="B45" s="402"/>
      <c r="C45" s="4"/>
      <c r="D45" s="4"/>
      <c r="E45" s="3"/>
      <c r="F45" s="3"/>
      <c r="G45" s="4"/>
      <c r="H45" s="4"/>
      <c r="I45" s="3"/>
      <c r="J45" s="3"/>
      <c r="K45" s="3"/>
      <c r="L45" s="4"/>
      <c r="M45" s="4"/>
      <c r="N45" s="4"/>
      <c r="O45" s="79">
        <v>0.9</v>
      </c>
      <c r="P45" s="79">
        <f t="shared" si="0"/>
        <v>44.64</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53" priority="137">
      <formula>F30&gt;0</formula>
    </cfRule>
    <cfRule type="expression" dxfId="1352" priority="138">
      <formula>F30&lt;0</formula>
    </cfRule>
  </conditionalFormatting>
  <conditionalFormatting sqref="H47:H58">
    <cfRule type="expression" dxfId="1351" priority="129">
      <formula>H47&gt;0</formula>
    </cfRule>
    <cfRule type="expression" dxfId="1350" priority="130">
      <formula>H47&lt;0</formula>
    </cfRule>
  </conditionalFormatting>
  <conditionalFormatting sqref="H59">
    <cfRule type="expression" dxfId="1349" priority="119">
      <formula>H59&gt;0</formula>
    </cfRule>
    <cfRule type="expression" dxfId="1348" priority="120">
      <formula>H59&lt;0</formula>
    </cfRule>
  </conditionalFormatting>
  <conditionalFormatting sqref="H60">
    <cfRule type="expression" dxfId="1347" priority="115">
      <formula>H60&gt;0</formula>
    </cfRule>
    <cfRule type="expression" dxfId="1346" priority="116">
      <formula>H60&lt;0</formula>
    </cfRule>
  </conditionalFormatting>
  <conditionalFormatting sqref="H61:H66">
    <cfRule type="expression" dxfId="1345" priority="111">
      <formula>H61&gt;0</formula>
    </cfRule>
    <cfRule type="expression" dxfId="1344" priority="112">
      <formula>H61&lt;0</formula>
    </cfRule>
  </conditionalFormatting>
  <conditionalFormatting sqref="Q8">
    <cfRule type="expression" dxfId="1343" priority="95">
      <formula>Q8&gt;0</formula>
    </cfRule>
    <cfRule type="expression" dxfId="1342" priority="96">
      <formula>Q8&lt;0</formula>
    </cfRule>
  </conditionalFormatting>
  <conditionalFormatting sqref="Q7">
    <cfRule type="expression" dxfId="1341" priority="97">
      <formula>Q7&gt;0</formula>
    </cfRule>
    <cfRule type="expression" dxfId="1340" priority="98">
      <formula>Q7&lt;0</formula>
    </cfRule>
  </conditionalFormatting>
  <conditionalFormatting sqref="F178 H178">
    <cfRule type="expression" dxfId="1339" priority="93">
      <formula>F178&gt;0</formula>
    </cfRule>
    <cfRule type="expression" dxfId="1338" priority="94">
      <formula>F178&lt;0</formula>
    </cfRule>
  </conditionalFormatting>
  <conditionalFormatting sqref="Q10">
    <cfRule type="expression" dxfId="1337" priority="87">
      <formula>Q10&gt;0</formula>
    </cfRule>
    <cfRule type="expression" dxfId="1336" priority="88">
      <formula>Q10&lt;0</formula>
    </cfRule>
  </conditionalFormatting>
  <conditionalFormatting sqref="Q9">
    <cfRule type="expression" dxfId="1335" priority="81">
      <formula>Q9&gt;0</formula>
    </cfRule>
    <cfRule type="expression" dxfId="1334" priority="82">
      <formula>Q9&lt;0</formula>
    </cfRule>
  </conditionalFormatting>
  <conditionalFormatting sqref="F201:F248">
    <cfRule type="expression" dxfId="1333" priority="41">
      <formula>F201&gt;0</formula>
    </cfRule>
    <cfRule type="expression" dxfId="1332" priority="42">
      <formula>F201&lt;0</formula>
    </cfRule>
  </conditionalFormatting>
  <conditionalFormatting sqref="H201:H248">
    <cfRule type="expression" dxfId="1331" priority="39">
      <formula>H201&gt;0</formula>
    </cfRule>
    <cfRule type="expression" dxfId="1330" priority="40">
      <formula>H201&lt;0</formula>
    </cfRule>
  </conditionalFormatting>
  <conditionalFormatting sqref="J208">
    <cfRule type="expression" dxfId="1329" priority="37">
      <formula>J208&gt;0</formula>
    </cfRule>
    <cfRule type="expression" dxfId="1328" priority="38">
      <formula>J208&lt;0</formula>
    </cfRule>
  </conditionalFormatting>
  <conditionalFormatting sqref="J214:J215">
    <cfRule type="expression" dxfId="1327" priority="35">
      <formula>J214&gt;0</formula>
    </cfRule>
    <cfRule type="expression" dxfId="1326" priority="36">
      <formula>J214&lt;0</formula>
    </cfRule>
  </conditionalFormatting>
  <conditionalFormatting sqref="J216">
    <cfRule type="expression" dxfId="1325" priority="33">
      <formula>J216&gt;0</formula>
    </cfRule>
    <cfRule type="expression" dxfId="1324" priority="34">
      <formula>J216&lt;0</formula>
    </cfRule>
  </conditionalFormatting>
  <conditionalFormatting sqref="J217:J219 J221:J224">
    <cfRule type="expression" dxfId="1323" priority="31">
      <formula>J217&gt;0</formula>
    </cfRule>
    <cfRule type="expression" dxfId="1322" priority="32">
      <formula>J217&lt;0</formula>
    </cfRule>
  </conditionalFormatting>
  <conditionalFormatting sqref="K208">
    <cfRule type="expression" dxfId="1321" priority="29">
      <formula>K208&gt;0</formula>
    </cfRule>
    <cfRule type="expression" dxfId="1320" priority="30">
      <formula>K208&lt;0</formula>
    </cfRule>
  </conditionalFormatting>
  <conditionalFormatting sqref="K214:K215">
    <cfRule type="expression" dxfId="1319" priority="27">
      <formula>K214&gt;0</formula>
    </cfRule>
    <cfRule type="expression" dxfId="1318" priority="28">
      <formula>K214&lt;0</formula>
    </cfRule>
  </conditionalFormatting>
  <conditionalFormatting sqref="K216">
    <cfRule type="expression" dxfId="1317" priority="25">
      <formula>K216&gt;0</formula>
    </cfRule>
    <cfRule type="expression" dxfId="1316" priority="26">
      <formula>K216&lt;0</formula>
    </cfRule>
  </conditionalFormatting>
  <conditionalFormatting sqref="K217:K224">
    <cfRule type="expression" dxfId="1315" priority="23">
      <formula>K217&gt;0</formula>
    </cfRule>
    <cfRule type="expression" dxfId="1314" priority="24">
      <formula>K217&lt;0</formula>
    </cfRule>
  </conditionalFormatting>
  <conditionalFormatting sqref="L208">
    <cfRule type="expression" dxfId="1313" priority="21">
      <formula>L208&gt;0</formula>
    </cfRule>
    <cfRule type="expression" dxfId="1312" priority="22">
      <formula>L208&lt;0</formula>
    </cfRule>
  </conditionalFormatting>
  <conditionalFormatting sqref="L214:L215">
    <cfRule type="expression" dxfId="1311" priority="19">
      <formula>L214&gt;0</formula>
    </cfRule>
    <cfRule type="expression" dxfId="1310" priority="20">
      <formula>L214&lt;0</formula>
    </cfRule>
  </conditionalFormatting>
  <conditionalFormatting sqref="L216">
    <cfRule type="expression" dxfId="1309" priority="17">
      <formula>L216&gt;0</formula>
    </cfRule>
    <cfRule type="expression" dxfId="1308" priority="18">
      <formula>L216&lt;0</formula>
    </cfRule>
  </conditionalFormatting>
  <conditionalFormatting sqref="L217:L224">
    <cfRule type="expression" dxfId="1307" priority="15">
      <formula>L217&gt;0</formula>
    </cfRule>
    <cfRule type="expression" dxfId="1306" priority="16">
      <formula>L217&lt;0</formula>
    </cfRule>
  </conditionalFormatting>
  <conditionalFormatting sqref="K225">
    <cfRule type="expression" dxfId="1305" priority="13">
      <formula>K225&gt;0</formula>
    </cfRule>
    <cfRule type="expression" dxfId="1304" priority="14">
      <formula>K225&lt;0</formula>
    </cfRule>
  </conditionalFormatting>
  <conditionalFormatting sqref="L225:L232">
    <cfRule type="expression" dxfId="1303" priority="11">
      <formula>L225&gt;0</formula>
    </cfRule>
    <cfRule type="expression" dxfId="1302" priority="12">
      <formula>L225&lt;0</formula>
    </cfRule>
  </conditionalFormatting>
  <conditionalFormatting sqref="K226">
    <cfRule type="expression" dxfId="1301" priority="9">
      <formula>K226&gt;0</formula>
    </cfRule>
    <cfRule type="expression" dxfId="1300" priority="10">
      <formula>K226&lt;0</formula>
    </cfRule>
  </conditionalFormatting>
  <conditionalFormatting sqref="K227">
    <cfRule type="expression" dxfId="1299" priority="7">
      <formula>K227&gt;0</formula>
    </cfRule>
    <cfRule type="expression" dxfId="1298" priority="8">
      <formula>K227&lt;0</formula>
    </cfRule>
  </conditionalFormatting>
  <conditionalFormatting sqref="K228:K248">
    <cfRule type="expression" dxfId="1297" priority="5">
      <formula>K228&gt;0</formula>
    </cfRule>
    <cfRule type="expression" dxfId="1296" priority="6">
      <formula>K228&lt;0</formula>
    </cfRule>
  </conditionalFormatting>
  <conditionalFormatting sqref="L233:L237">
    <cfRule type="expression" dxfId="1295" priority="3">
      <formula>L233&gt;0</formula>
    </cfRule>
    <cfRule type="expression" dxfId="1294" priority="4">
      <formula>L233&lt;0</formula>
    </cfRule>
  </conditionalFormatting>
  <conditionalFormatting sqref="L238:L243">
    <cfRule type="expression" dxfId="1293" priority="1">
      <formula>L238&gt;0</formula>
    </cfRule>
    <cfRule type="expression" dxfId="129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41.07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41.07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45.177000000000007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44.766300000000001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44.355600000000003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43.944900000000004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43.534200000000006</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43.1235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42.712800000000001</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42.302100000000003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41.891400000000004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41.480699999999999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41.07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40.659300000000002</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40.248599999999996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39.837899999999998</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39.427199999999999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39.016500000000001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38.605799999999995</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38.195100000000004</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37.784400000000005</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37.373699999999999</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36.963000000000001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1" priority="11">
      <formula>F27&gt;0</formula>
    </cfRule>
    <cfRule type="expression" dxfId="1290" priority="12">
      <formula>F27&lt;0</formula>
    </cfRule>
  </conditionalFormatting>
  <conditionalFormatting sqref="H27:H29">
    <cfRule type="expression" dxfId="1289" priority="9">
      <formula>H27&gt;0</formula>
    </cfRule>
    <cfRule type="expression" dxfId="1288" priority="10">
      <formula>H27&lt;0</formula>
    </cfRule>
  </conditionalFormatting>
  <conditionalFormatting sqref="F23:F26">
    <cfRule type="expression" dxfId="1287" priority="7">
      <formula>F23&gt;0</formula>
    </cfRule>
    <cfRule type="expression" dxfId="1286" priority="8">
      <formula>F23&lt;0</formula>
    </cfRule>
  </conditionalFormatting>
  <conditionalFormatting sqref="H23:H26">
    <cfRule type="expression" dxfId="1285" priority="5">
      <formula>H23&gt;0</formula>
    </cfRule>
    <cfRule type="expression" dxfId="1284" priority="6">
      <formula>H23&lt;0</formula>
    </cfRule>
  </conditionalFormatting>
  <conditionalFormatting sqref="Q8">
    <cfRule type="expression" dxfId="1283" priority="1">
      <formula>Q8&gt;0</formula>
    </cfRule>
    <cfRule type="expression" dxfId="1282" priority="2">
      <formula>Q8&lt;0</formula>
    </cfRule>
  </conditionalFormatting>
  <conditionalFormatting sqref="Q7">
    <cfRule type="expression" dxfId="1281" priority="3">
      <formula>Q7&gt;0</formula>
    </cfRule>
    <cfRule type="expression" dxfId="128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50.9</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50.9</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55.99</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55.481000000000002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54.972000000000001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54.463000000000001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53.954000000000001</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53.445</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52.936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52.427</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51.917999999999999</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51.408999999999999</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50.9</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50.390999999999998</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49.881999999999998</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49.372999999999998</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48.863999999999997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48.354999999999997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47.845999999999997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47.337000000000003</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46.828000000000003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46.319000000000003</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45.81</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79" priority="7">
      <formula>F21&gt;0</formula>
    </cfRule>
    <cfRule type="expression" dxfId="1278" priority="8">
      <formula>F21&lt;0</formula>
    </cfRule>
  </conditionalFormatting>
  <conditionalFormatting sqref="F22">
    <cfRule type="expression" dxfId="1277" priority="5">
      <formula>F22&gt;0</formula>
    </cfRule>
    <cfRule type="expression" dxfId="1276" priority="6">
      <formula>F22&lt;0</formula>
    </cfRule>
  </conditionalFormatting>
  <conditionalFormatting sqref="Q8">
    <cfRule type="expression" dxfId="1275" priority="1">
      <formula>Q8&gt;0</formula>
    </cfRule>
    <cfRule type="expression" dxfId="1274" priority="2">
      <formula>Q8&lt;0</formula>
    </cfRule>
  </conditionalFormatting>
  <conditionalFormatting sqref="Q7">
    <cfRule type="expression" dxfId="1273" priority="3">
      <formula>Q7&gt;0</formula>
    </cfRule>
    <cfRule type="expression" dxfId="127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166.05</v>
      </c>
    </row>
    <row r="4" spans="1:22" x14ac:dyDescent="0.25">
      <c r="B4" s="70"/>
      <c r="C4" s="4"/>
      <c r="D4" s="3"/>
      <c r="E4" s="3"/>
      <c r="F4" s="3"/>
      <c r="G4" s="70"/>
      <c r="H4" s="4"/>
      <c r="I4" s="3"/>
      <c r="J4" s="3"/>
      <c r="K4" s="3"/>
      <c r="L4" s="4"/>
      <c r="M4" s="4"/>
      <c r="O4" s="11" t="s">
        <v>66</v>
      </c>
      <c r="Q4" s="53">
        <v>166.05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182.65500000000003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180.99450000000002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179.33400000000003</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177.67350000000002</v>
      </c>
      <c r="Q50" s="79"/>
      <c r="R50"/>
      <c r="T50" s="83"/>
      <c r="U50" s="125"/>
    </row>
    <row r="51" spans="1:21" x14ac:dyDescent="0.25">
      <c r="O51" s="79">
        <v>1.06</v>
      </c>
      <c r="P51" s="79">
        <f t="shared" si="1"/>
        <v>176.01300000000003</v>
      </c>
      <c r="Q51" s="79"/>
      <c r="R51"/>
      <c r="T51" s="83" t="s">
        <v>104</v>
      </c>
      <c r="U51" s="125" t="s">
        <v>590</v>
      </c>
    </row>
    <row r="52" spans="1:21" x14ac:dyDescent="0.25">
      <c r="O52" s="79">
        <v>1.05</v>
      </c>
      <c r="P52" s="79">
        <f t="shared" si="1"/>
        <v>174.35250000000002</v>
      </c>
      <c r="Q52" s="79"/>
      <c r="R52"/>
      <c r="T52" s="83" t="s">
        <v>105</v>
      </c>
      <c r="U52" s="125" t="s">
        <v>491</v>
      </c>
    </row>
    <row r="53" spans="1:21" x14ac:dyDescent="0.25">
      <c r="O53" s="79">
        <v>1.04</v>
      </c>
      <c r="P53" s="79">
        <f t="shared" si="1"/>
        <v>172.69200000000001</v>
      </c>
      <c r="Q53" s="79"/>
      <c r="R53"/>
      <c r="T53" s="83" t="s">
        <v>106</v>
      </c>
      <c r="U53" s="126">
        <v>1726477</v>
      </c>
    </row>
    <row r="54" spans="1:21" x14ac:dyDescent="0.25">
      <c r="O54" s="79">
        <v>1.03</v>
      </c>
      <c r="P54" s="79">
        <f t="shared" si="1"/>
        <v>171.03150000000002</v>
      </c>
      <c r="Q54" s="79"/>
      <c r="R54"/>
      <c r="T54" s="83" t="s">
        <v>109</v>
      </c>
      <c r="U54" s="126">
        <v>2143790</v>
      </c>
    </row>
    <row r="55" spans="1:21" x14ac:dyDescent="0.25">
      <c r="O55" s="79">
        <v>1.02</v>
      </c>
      <c r="P55" s="79">
        <f t="shared" si="1"/>
        <v>169.37100000000001</v>
      </c>
      <c r="Q55" s="79"/>
      <c r="R55"/>
      <c r="T55" s="83" t="s">
        <v>107</v>
      </c>
      <c r="U55" s="125" t="s">
        <v>591</v>
      </c>
    </row>
    <row r="56" spans="1:21" x14ac:dyDescent="0.25">
      <c r="O56" s="79">
        <v>1.01</v>
      </c>
      <c r="P56" s="79">
        <f t="shared" si="1"/>
        <v>167.71050000000002</v>
      </c>
      <c r="Q56" s="79"/>
      <c r="R56"/>
      <c r="T56" s="83" t="s">
        <v>110</v>
      </c>
      <c r="U56" s="125">
        <v>20.41</v>
      </c>
    </row>
    <row r="57" spans="1:21" x14ac:dyDescent="0.25">
      <c r="O57" s="79">
        <v>1</v>
      </c>
      <c r="P57" s="79">
        <f t="shared" si="1"/>
        <v>166.05</v>
      </c>
      <c r="Q57" s="79"/>
      <c r="R57"/>
      <c r="T57" s="83" t="s">
        <v>111</v>
      </c>
      <c r="U57" s="125">
        <v>5.62</v>
      </c>
    </row>
    <row r="58" spans="1:21" x14ac:dyDescent="0.25">
      <c r="O58" s="79">
        <v>0.99</v>
      </c>
      <c r="P58" s="79">
        <f t="shared" si="1"/>
        <v>164.3895</v>
      </c>
      <c r="Q58" s="79"/>
      <c r="R58"/>
      <c r="T58" s="83" t="s">
        <v>108</v>
      </c>
      <c r="U58" s="125" t="s">
        <v>531</v>
      </c>
    </row>
    <row r="59" spans="1:21" x14ac:dyDescent="0.25">
      <c r="O59" s="79">
        <v>0.98</v>
      </c>
      <c r="P59" s="79">
        <f t="shared" si="1"/>
        <v>162.72900000000001</v>
      </c>
      <c r="Q59" s="79"/>
      <c r="R59"/>
    </row>
    <row r="60" spans="1:21" x14ac:dyDescent="0.25">
      <c r="O60" s="79">
        <v>0.97</v>
      </c>
      <c r="P60" s="79">
        <f t="shared" si="1"/>
        <v>161.0685</v>
      </c>
      <c r="Q60" s="79"/>
      <c r="R60"/>
    </row>
    <row r="61" spans="1:21" x14ac:dyDescent="0.25">
      <c r="O61" s="79">
        <v>0.96</v>
      </c>
      <c r="P61" s="79">
        <f t="shared" si="1"/>
        <v>159.40800000000002</v>
      </c>
      <c r="Q61" s="79"/>
      <c r="R61"/>
    </row>
    <row r="62" spans="1:21" x14ac:dyDescent="0.25">
      <c r="O62" s="79">
        <v>0.95</v>
      </c>
      <c r="P62" s="79">
        <f t="shared" si="1"/>
        <v>157.7475</v>
      </c>
      <c r="Q62" s="79"/>
      <c r="R62"/>
    </row>
    <row r="63" spans="1:21" x14ac:dyDescent="0.25">
      <c r="O63" s="79">
        <v>0.94</v>
      </c>
      <c r="P63" s="79">
        <f t="shared" si="1"/>
        <v>156.08699999999999</v>
      </c>
      <c r="Q63" s="79"/>
      <c r="R63"/>
      <c r="T63" s="82"/>
    </row>
    <row r="64" spans="1:21" x14ac:dyDescent="0.25">
      <c r="O64" s="79">
        <v>0.93</v>
      </c>
      <c r="P64" s="79">
        <f t="shared" si="1"/>
        <v>154.42650000000003</v>
      </c>
      <c r="Q64" s="79"/>
      <c r="R64"/>
      <c r="S64" s="82"/>
      <c r="T64"/>
    </row>
    <row r="65" spans="15:20" x14ac:dyDescent="0.25">
      <c r="O65" s="79">
        <v>0.92</v>
      </c>
      <c r="P65" s="79">
        <f t="shared" si="1"/>
        <v>152.76600000000002</v>
      </c>
      <c r="Q65" s="79"/>
      <c r="R65"/>
      <c r="S65" s="82"/>
      <c r="T65"/>
    </row>
    <row r="66" spans="15:20" x14ac:dyDescent="0.25">
      <c r="O66" s="79">
        <v>0.91</v>
      </c>
      <c r="P66" s="79">
        <f t="shared" si="1"/>
        <v>151.10550000000001</v>
      </c>
      <c r="Q66" s="79"/>
      <c r="R66"/>
      <c r="S66" s="82"/>
      <c r="T66"/>
    </row>
    <row r="67" spans="15:20" x14ac:dyDescent="0.25">
      <c r="O67" s="79">
        <v>0.9</v>
      </c>
      <c r="P67" s="79">
        <f t="shared" si="1"/>
        <v>149.44500000000002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1" priority="11">
      <formula>F24&gt;0</formula>
    </cfRule>
    <cfRule type="expression" dxfId="1270" priority="12">
      <formula>F24&lt;0</formula>
    </cfRule>
  </conditionalFormatting>
  <conditionalFormatting sqref="H27:H30">
    <cfRule type="expression" dxfId="1269" priority="9">
      <formula>H27&gt;0</formula>
    </cfRule>
    <cfRule type="expression" dxfId="1268" priority="10">
      <formula>H27&lt;0</formula>
    </cfRule>
  </conditionalFormatting>
  <conditionalFormatting sqref="F25">
    <cfRule type="expression" dxfId="1267" priority="7">
      <formula>F25&gt;0</formula>
    </cfRule>
    <cfRule type="expression" dxfId="1266" priority="8">
      <formula>F25&lt;0</formula>
    </cfRule>
  </conditionalFormatting>
  <conditionalFormatting sqref="H24:H26">
    <cfRule type="expression" dxfId="1265" priority="5">
      <formula>H24&gt;0</formula>
    </cfRule>
    <cfRule type="expression" dxfId="1264" priority="6">
      <formula>H24&lt;0</formula>
    </cfRule>
  </conditionalFormatting>
  <conditionalFormatting sqref="Q7">
    <cfRule type="expression" dxfId="1263" priority="3">
      <formula>Q7&gt;0</formula>
    </cfRule>
    <cfRule type="expression" dxfId="1262" priority="4">
      <formula>Q7&lt;0</formula>
    </cfRule>
  </conditionalFormatting>
  <conditionalFormatting sqref="Q8">
    <cfRule type="expression" dxfId="1261" priority="1">
      <formula>Q8&gt;0</formula>
    </cfRule>
    <cfRule type="expression" dxfId="1260"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53.51</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53.51</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58.861000000000004</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58.325900000000004</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57.790800000000004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57.255700000000004</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56.720599999999997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56.185499999999998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55.650399999999998</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55.115299999999998</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54.580199999999998</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54.045099999999998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53.51</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52.974899999999998</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52.439799999999998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51.904699999999998</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51.369599999999998</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50.834499999999998</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50.299399999999999</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49.764299999999999</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49.229199999999999</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48.694099999999999</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48.158999999999999</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59" priority="17">
      <formula>F28&gt;0</formula>
    </cfRule>
    <cfRule type="expression" dxfId="1258" priority="18">
      <formula>F28&lt;0</formula>
    </cfRule>
  </conditionalFormatting>
  <conditionalFormatting sqref="F28 F33:F35">
    <cfRule type="expression" dxfId="1257" priority="19">
      <formula>F28&gt;0</formula>
    </cfRule>
    <cfRule type="expression" dxfId="1256" priority="20">
      <formula>F28&lt;0</formula>
    </cfRule>
  </conditionalFormatting>
  <conditionalFormatting sqref="H28 H33:H35">
    <cfRule type="expression" dxfId="1255" priority="15">
      <formula>H28&gt;0</formula>
    </cfRule>
    <cfRule type="expression" dxfId="1254" priority="16">
      <formula>H28&lt;0</formula>
    </cfRule>
  </conditionalFormatting>
  <conditionalFormatting sqref="F21:F27">
    <cfRule type="expression" dxfId="1253" priority="13">
      <formula>F21&gt;0</formula>
    </cfRule>
    <cfRule type="expression" dxfId="1252" priority="14">
      <formula>F21&lt;0</formula>
    </cfRule>
  </conditionalFormatting>
  <conditionalFormatting sqref="H21:H27">
    <cfRule type="expression" dxfId="1251" priority="11">
      <formula>H21&gt;0</formula>
    </cfRule>
    <cfRule type="expression" dxfId="1250" priority="12">
      <formula>H21&lt;0</formula>
    </cfRule>
  </conditionalFormatting>
  <conditionalFormatting sqref="Q8">
    <cfRule type="expression" dxfId="1249" priority="7">
      <formula>Q8&gt;0</formula>
    </cfRule>
    <cfRule type="expression" dxfId="1248" priority="8">
      <formula>Q8&lt;0</formula>
    </cfRule>
  </conditionalFormatting>
  <conditionalFormatting sqref="Q7">
    <cfRule type="expression" dxfId="1247" priority="9">
      <formula>Q7&gt;0</formula>
    </cfRule>
    <cfRule type="expression" dxfId="1246" priority="10">
      <formula>Q7&lt;0</formula>
    </cfRule>
  </conditionalFormatting>
  <conditionalFormatting sqref="F29:F32">
    <cfRule type="expression" dxfId="1245" priority="5">
      <formula>F29&gt;0</formula>
    </cfRule>
    <cfRule type="expression" dxfId="1244" priority="6">
      <formula>F29&lt;0</formula>
    </cfRule>
  </conditionalFormatting>
  <conditionalFormatting sqref="H29:H32">
    <cfRule type="expression" dxfId="1243" priority="3">
      <formula>H29&gt;0</formula>
    </cfRule>
    <cfRule type="expression" dxfId="1242" priority="4">
      <formula>H29&lt;0</formula>
    </cfRule>
  </conditionalFormatting>
  <conditionalFormatting sqref="M37">
    <cfRule type="expression" dxfId="1241" priority="1">
      <formula>M37&gt;0</formula>
    </cfRule>
    <cfRule type="expression" dxfId="1240"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79.84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79.84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87.824000000000012</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87.025600000000011</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86.227200000000011</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85.42880000000001</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84.630400000000009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83.832000000000008</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83.033600000000007</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82.235200000000006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81.436800000000005</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80.638400000000004</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79.84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79.041600000000003</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78.243200000000002</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77.444800000000001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76.6464</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75.847999999999999</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75.049599999999998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74.251200000000011</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73.452800000000011</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72.65440000000001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71.856000000000009</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39" priority="29">
      <formula>F40&gt;0</formula>
    </cfRule>
    <cfRule type="expression" dxfId="1238" priority="30">
      <formula>F40&lt;0</formula>
    </cfRule>
  </conditionalFormatting>
  <conditionalFormatting sqref="F40:F45">
    <cfRule type="expression" dxfId="1237" priority="31">
      <formula>F40&gt;0</formula>
    </cfRule>
    <cfRule type="expression" dxfId="1236" priority="32">
      <formula>F40&lt;0</formula>
    </cfRule>
  </conditionalFormatting>
  <conditionalFormatting sqref="H40:H45">
    <cfRule type="expression" dxfId="1235" priority="27">
      <formula>H40&gt;0</formula>
    </cfRule>
    <cfRule type="expression" dxfId="1234" priority="28">
      <formula>H40&lt;0</formula>
    </cfRule>
  </conditionalFormatting>
  <conditionalFormatting sqref="F23:F39">
    <cfRule type="expression" dxfId="1233" priority="13">
      <formula>F23&gt;0</formula>
    </cfRule>
    <cfRule type="expression" dxfId="1232" priority="14">
      <formula>F23&lt;0</formula>
    </cfRule>
  </conditionalFormatting>
  <conditionalFormatting sqref="H23:H39">
    <cfRule type="expression" dxfId="1231" priority="11">
      <formula>H23&gt;0</formula>
    </cfRule>
    <cfRule type="expression" dxfId="1230" priority="12">
      <formula>H23&lt;0</formula>
    </cfRule>
  </conditionalFormatting>
  <conditionalFormatting sqref="Q7">
    <cfRule type="expression" dxfId="1229" priority="9">
      <formula>Q7&gt;0</formula>
    </cfRule>
    <cfRule type="expression" dxfId="1228" priority="10">
      <formula>Q7&lt;0</formula>
    </cfRule>
  </conditionalFormatting>
  <conditionalFormatting sqref="Q8">
    <cfRule type="expression" dxfId="1227" priority="7">
      <formula>Q8&gt;0</formula>
    </cfRule>
    <cfRule type="expression" dxfId="1226" priority="8">
      <formula>Q8&lt;0</formula>
    </cfRule>
  </conditionalFormatting>
  <conditionalFormatting sqref="Q10">
    <cfRule type="expression" dxfId="1225" priority="1">
      <formula>Q10&gt;0</formula>
    </cfRule>
    <cfRule type="expression" dxfId="122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89.35</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89.35</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98.284999999999997</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97.391500000000008</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96.498000000000005</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95.604500000000002</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94.710999999999999</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93.817499999999995</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92.923999999999992</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92.030500000000004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91.137</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90.243499999999997</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89.35</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88.456499999999991</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87.562999999999988</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86.669499999999985</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85.775999999999996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84.882499999999993</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83.98899999999999</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83.095500000000001</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82.201999999999998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81.308499999999995</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80.414999999999992</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23" priority="39">
      <formula>Q12&gt;0</formula>
    </cfRule>
    <cfRule type="expression" dxfId="122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1" priority="33">
      <formula>F25&gt;0</formula>
    </cfRule>
    <cfRule type="expression" dxfId="1220" priority="34">
      <formula>F25&lt;0</formula>
    </cfRule>
  </conditionalFormatting>
  <conditionalFormatting sqref="F30">
    <cfRule type="expression" dxfId="1219" priority="31">
      <formula>F30&gt;0</formula>
    </cfRule>
    <cfRule type="expression" dxfId="1218" priority="32">
      <formula>F30&lt;0</formula>
    </cfRule>
  </conditionalFormatting>
  <conditionalFormatting sqref="F31">
    <cfRule type="expression" dxfId="1217" priority="29">
      <formula>F31&gt;0</formula>
    </cfRule>
    <cfRule type="expression" dxfId="1216" priority="30">
      <formula>F31&lt;0</formula>
    </cfRule>
  </conditionalFormatting>
  <conditionalFormatting sqref="F32:F34">
    <cfRule type="expression" dxfId="1215" priority="27">
      <formula>F32&gt;0</formula>
    </cfRule>
    <cfRule type="expression" dxfId="1214" priority="28">
      <formula>F32&lt;0</formula>
    </cfRule>
  </conditionalFormatting>
  <conditionalFormatting sqref="H25:H29">
    <cfRule type="expression" dxfId="1213" priority="25">
      <formula>H25&gt;0</formula>
    </cfRule>
    <cfRule type="expression" dxfId="1212" priority="26">
      <formula>H25&lt;0</formula>
    </cfRule>
  </conditionalFormatting>
  <conditionalFormatting sqref="H30">
    <cfRule type="expression" dxfId="1211" priority="23">
      <formula>H30&gt;0</formula>
    </cfRule>
    <cfRule type="expression" dxfId="1210" priority="24">
      <formula>H30&lt;0</formula>
    </cfRule>
  </conditionalFormatting>
  <conditionalFormatting sqref="H31">
    <cfRule type="expression" dxfId="1209" priority="21">
      <formula>H31&gt;0</formula>
    </cfRule>
    <cfRule type="expression" dxfId="1208" priority="22">
      <formula>H31&lt;0</formula>
    </cfRule>
  </conditionalFormatting>
  <conditionalFormatting sqref="H32:H34">
    <cfRule type="expression" dxfId="1207" priority="19">
      <formula>H32&gt;0</formula>
    </cfRule>
    <cfRule type="expression" dxfId="1206" priority="20">
      <formula>H32&lt;0</formula>
    </cfRule>
  </conditionalFormatting>
  <conditionalFormatting sqref="F35">
    <cfRule type="expression" dxfId="1205" priority="17">
      <formula>F35&gt;0</formula>
    </cfRule>
    <cfRule type="expression" dxfId="1204" priority="18">
      <formula>F35&lt;0</formula>
    </cfRule>
  </conditionalFormatting>
  <conditionalFormatting sqref="H35">
    <cfRule type="expression" dxfId="1203" priority="15">
      <formula>H35&gt;0</formula>
    </cfRule>
    <cfRule type="expression" dxfId="1202" priority="16">
      <formula>H35&lt;0</formula>
    </cfRule>
  </conditionalFormatting>
  <conditionalFormatting sqref="F36">
    <cfRule type="expression" dxfId="1201" priority="13">
      <formula>F36&gt;0</formula>
    </cfRule>
    <cfRule type="expression" dxfId="1200" priority="14">
      <formula>F36&lt;0</formula>
    </cfRule>
  </conditionalFormatting>
  <conditionalFormatting sqref="H36">
    <cfRule type="expression" dxfId="1199" priority="11">
      <formula>H36&gt;0</formula>
    </cfRule>
    <cfRule type="expression" dxfId="1198" priority="12">
      <formula>H36&lt;0</formula>
    </cfRule>
  </conditionalFormatting>
  <conditionalFormatting sqref="H23:H24">
    <cfRule type="expression" dxfId="1197" priority="5">
      <formula>H23&gt;0</formula>
    </cfRule>
    <cfRule type="expression" dxfId="1196" priority="6">
      <formula>H23&lt;0</formula>
    </cfRule>
  </conditionalFormatting>
  <conditionalFormatting sqref="F23:F24">
    <cfRule type="expression" dxfId="1195" priority="7">
      <formula>F23&gt;0</formula>
    </cfRule>
    <cfRule type="expression" dxfId="1194" priority="8">
      <formula>F23&lt;0</formula>
    </cfRule>
  </conditionalFormatting>
  <conditionalFormatting sqref="Q7">
    <cfRule type="expression" dxfId="1193" priority="3">
      <formula>Q7&gt;0</formula>
    </cfRule>
    <cfRule type="expression" dxfId="1192" priority="4">
      <formula>Q7&lt;0</formula>
    </cfRule>
  </conditionalFormatting>
  <conditionalFormatting sqref="Q8">
    <cfRule type="expression" dxfId="1191" priority="1">
      <formula>Q8&gt;0</formula>
    </cfRule>
    <cfRule type="expression" dxfId="119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49.91</v>
      </c>
      <c r="T3" s="1" t="s">
        <v>233</v>
      </c>
      <c r="W3" s="132"/>
    </row>
    <row r="4" spans="1:23" x14ac:dyDescent="0.25">
      <c r="B4" s="402"/>
      <c r="C4" s="4"/>
      <c r="D4" s="3"/>
      <c r="E4" s="3"/>
      <c r="F4" s="3"/>
      <c r="G4" s="402"/>
      <c r="H4" s="159"/>
      <c r="I4" s="3"/>
      <c r="J4" s="3"/>
      <c r="K4" s="3"/>
      <c r="L4" s="70"/>
      <c r="M4" s="3"/>
      <c r="O4" s="11" t="s">
        <v>66</v>
      </c>
      <c r="Q4" s="53">
        <v>49.91</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54.901000000000003</v>
      </c>
      <c r="W29" s="132"/>
    </row>
    <row r="30" spans="1:23" x14ac:dyDescent="0.25">
      <c r="B30" s="148"/>
      <c r="C30" s="10"/>
      <c r="D30" s="39"/>
      <c r="E30" s="39"/>
      <c r="F30" s="39"/>
      <c r="G30" s="39"/>
      <c r="H30" s="177"/>
      <c r="I30" s="39"/>
      <c r="J30" s="39"/>
      <c r="O30" s="79">
        <v>1.0900000000000001</v>
      </c>
      <c r="P30" s="79">
        <f t="shared" ref="P30:P49" si="0">O30*$Q$4</f>
        <v>54.401899999999998</v>
      </c>
      <c r="W30" s="132"/>
    </row>
    <row r="31" spans="1:23" x14ac:dyDescent="0.25">
      <c r="B31" s="148"/>
      <c r="C31" s="10"/>
      <c r="D31" s="39"/>
      <c r="E31" s="39"/>
      <c r="F31" s="39"/>
      <c r="G31" s="39"/>
      <c r="H31" s="177"/>
      <c r="I31" s="39"/>
      <c r="J31" s="39"/>
      <c r="O31" s="79">
        <v>1.08</v>
      </c>
      <c r="P31" s="79">
        <f t="shared" si="0"/>
        <v>53.902799999999999</v>
      </c>
      <c r="W31" s="132"/>
    </row>
    <row r="32" spans="1:23" x14ac:dyDescent="0.25">
      <c r="B32" s="148"/>
      <c r="C32" s="10"/>
      <c r="D32" s="39"/>
      <c r="E32" s="39"/>
      <c r="F32" s="39"/>
      <c r="G32" s="39"/>
      <c r="H32" s="177"/>
      <c r="I32" s="39"/>
      <c r="J32" s="39"/>
      <c r="O32" s="79">
        <v>1.07</v>
      </c>
      <c r="P32" s="79">
        <f t="shared" si="0"/>
        <v>53.403700000000001</v>
      </c>
      <c r="W32" s="132"/>
    </row>
    <row r="33" spans="1:23" x14ac:dyDescent="0.25">
      <c r="B33" s="148"/>
      <c r="C33" s="10"/>
      <c r="D33" s="39"/>
      <c r="E33" s="39"/>
      <c r="F33" s="39"/>
      <c r="G33" s="39"/>
      <c r="H33" s="177"/>
      <c r="I33" s="39"/>
      <c r="J33" s="39"/>
      <c r="O33" s="79">
        <v>1.06</v>
      </c>
      <c r="P33" s="79">
        <f t="shared" si="0"/>
        <v>52.904600000000002</v>
      </c>
      <c r="W33" s="132"/>
    </row>
    <row r="34" spans="1:23" x14ac:dyDescent="0.25">
      <c r="B34" s="148"/>
      <c r="C34" s="10"/>
      <c r="D34" s="39"/>
      <c r="E34" s="39"/>
      <c r="F34" s="39"/>
      <c r="G34" s="39"/>
      <c r="H34" s="177"/>
      <c r="I34" s="39"/>
      <c r="J34" s="39"/>
      <c r="O34" s="79">
        <v>1.05</v>
      </c>
      <c r="P34" s="79">
        <f t="shared" si="0"/>
        <v>52.405499999999996</v>
      </c>
      <c r="W34" s="132"/>
    </row>
    <row r="35" spans="1:23" x14ac:dyDescent="0.25">
      <c r="B35" s="148"/>
      <c r="C35" s="10"/>
      <c r="D35" s="39"/>
      <c r="E35" s="39"/>
      <c r="F35" s="39"/>
      <c r="G35" s="39"/>
      <c r="H35" s="177"/>
      <c r="I35" s="39"/>
      <c r="J35" s="39"/>
      <c r="O35" s="79">
        <v>1.04</v>
      </c>
      <c r="P35" s="79">
        <f t="shared" si="0"/>
        <v>51.906399999999998</v>
      </c>
      <c r="W35" s="132"/>
    </row>
    <row r="36" spans="1:23" x14ac:dyDescent="0.25">
      <c r="B36" s="148"/>
      <c r="C36" s="10"/>
      <c r="D36" s="39"/>
      <c r="E36" s="39"/>
      <c r="F36" s="39"/>
      <c r="G36" s="39"/>
      <c r="H36" s="177"/>
      <c r="I36" s="39"/>
      <c r="J36" s="39"/>
      <c r="O36" s="79">
        <v>1.03</v>
      </c>
      <c r="P36" s="79">
        <f t="shared" si="0"/>
        <v>51.407299999999999</v>
      </c>
      <c r="W36" s="132"/>
    </row>
    <row r="37" spans="1:23" x14ac:dyDescent="0.25">
      <c r="B37" s="148"/>
      <c r="C37" s="10"/>
      <c r="D37" s="39"/>
      <c r="E37" s="39"/>
      <c r="F37" s="39"/>
      <c r="G37" s="39"/>
      <c r="H37" s="177"/>
      <c r="I37" s="39"/>
      <c r="J37" s="39"/>
      <c r="O37" s="79">
        <v>1.02</v>
      </c>
      <c r="P37" s="79">
        <f t="shared" si="0"/>
        <v>50.908200000000001</v>
      </c>
      <c r="W37" s="132"/>
    </row>
    <row r="38" spans="1:23" x14ac:dyDescent="0.25">
      <c r="B38" s="148"/>
      <c r="C38" s="10"/>
      <c r="D38" s="39"/>
      <c r="E38" s="39"/>
      <c r="F38" s="39"/>
      <c r="G38" s="39"/>
      <c r="H38" s="177"/>
      <c r="I38" s="39"/>
      <c r="J38" s="39"/>
      <c r="O38" s="79">
        <v>1.01</v>
      </c>
      <c r="P38" s="79">
        <f t="shared" si="0"/>
        <v>50.409099999999995</v>
      </c>
      <c r="W38" s="132"/>
    </row>
    <row r="39" spans="1:23" x14ac:dyDescent="0.25">
      <c r="B39" s="148"/>
      <c r="C39" s="10"/>
      <c r="D39" s="39"/>
      <c r="E39" s="39"/>
      <c r="F39" s="39"/>
      <c r="G39" s="10"/>
      <c r="H39" s="10"/>
      <c r="I39" s="39"/>
      <c r="J39" s="39"/>
      <c r="O39" s="79">
        <v>1</v>
      </c>
      <c r="P39" s="79">
        <f t="shared" si="0"/>
        <v>49.91</v>
      </c>
      <c r="W39" s="132"/>
    </row>
    <row r="40" spans="1:23" x14ac:dyDescent="0.25">
      <c r="O40" s="79">
        <v>0.99</v>
      </c>
      <c r="P40" s="79">
        <f t="shared" si="0"/>
        <v>49.410899999999998</v>
      </c>
      <c r="W40" s="132"/>
    </row>
    <row r="41" spans="1:23" x14ac:dyDescent="0.25">
      <c r="O41" s="79">
        <v>0.98</v>
      </c>
      <c r="P41" s="79">
        <f t="shared" si="0"/>
        <v>48.911799999999992</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48.412699999999994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47.913599999999995</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47.414499999999997</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46.915399999999991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46.4163</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45.917200000000001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45.418099999999995</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44.918999999999997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89" priority="84">
      <formula>F7&gt;0</formula>
    </cfRule>
    <cfRule type="expression" dxfId="1188" priority="85">
      <formula>F7&lt;0</formula>
    </cfRule>
  </conditionalFormatting>
  <conditionalFormatting sqref="Q8">
    <cfRule type="expression" dxfId="1187" priority="82">
      <formula>Q8&gt;0</formula>
    </cfRule>
    <cfRule type="expression" dxfId="1186" priority="83">
      <formula>Q8&lt;0</formula>
    </cfRule>
  </conditionalFormatting>
  <conditionalFormatting sqref="F29:F36">
    <cfRule type="expression" dxfId="1185" priority="62">
      <formula>F29&gt;0</formula>
    </cfRule>
    <cfRule type="expression" dxfId="1184" priority="63">
      <formula>F29&lt;0</formula>
    </cfRule>
  </conditionalFormatting>
  <conditionalFormatting sqref="J32:J38">
    <cfRule type="expression" dxfId="1183" priority="57">
      <formula>J32&gt;0</formula>
    </cfRule>
    <cfRule type="expression" dxfId="1182" priority="58">
      <formula>J32&lt;0</formula>
    </cfRule>
  </conditionalFormatting>
  <conditionalFormatting sqref="M42">
    <cfRule type="expression" dxfId="1181" priority="55">
      <formula>M42&gt;0</formula>
    </cfRule>
    <cfRule type="expression" dxfId="1180" priority="56">
      <formula>M42&lt;0</formula>
    </cfRule>
  </conditionalFormatting>
  <conditionalFormatting sqref="F98:F134 H98:H134 H137:H142 F137:F142 F144:F153 H144:H153">
    <cfRule type="expression" dxfId="1179" priority="53">
      <formula>F98&gt;0</formula>
    </cfRule>
    <cfRule type="expression" dxfId="1178" priority="54">
      <formula>F98&lt;0</formula>
    </cfRule>
  </conditionalFormatting>
  <conditionalFormatting sqref="F90:F97">
    <cfRule type="expression" dxfId="1177" priority="51">
      <formula>F90&gt;0</formula>
    </cfRule>
    <cfRule type="expression" dxfId="1176" priority="52">
      <formula>F90&lt;0</formula>
    </cfRule>
  </conditionalFormatting>
  <conditionalFormatting sqref="H90:H97">
    <cfRule type="expression" dxfId="1175" priority="49">
      <formula>H90&gt;0</formula>
    </cfRule>
    <cfRule type="expression" dxfId="1174" priority="50">
      <formula>H90&lt;0</formula>
    </cfRule>
  </conditionalFormatting>
  <conditionalFormatting sqref="F135:F136 H135:H136">
    <cfRule type="expression" dxfId="1173" priority="47">
      <formula>F135&gt;0</formula>
    </cfRule>
    <cfRule type="expression" dxfId="1172" priority="48">
      <formula>F135&lt;0</formula>
    </cfRule>
  </conditionalFormatting>
  <conditionalFormatting sqref="H143 F143">
    <cfRule type="expression" dxfId="1171" priority="45">
      <formula>F143&gt;0</formula>
    </cfRule>
    <cfRule type="expression" dxfId="1170" priority="46">
      <formula>F143&lt;0</formula>
    </cfRule>
  </conditionalFormatting>
  <conditionalFormatting sqref="F154:F161">
    <cfRule type="expression" dxfId="1169" priority="31">
      <formula>F154&gt;0</formula>
    </cfRule>
    <cfRule type="expression" dxfId="1168" priority="32">
      <formula>F154&lt;0</formula>
    </cfRule>
  </conditionalFormatting>
  <conditionalFormatting sqref="H154:H161">
    <cfRule type="expression" dxfId="1167" priority="29">
      <formula>H154&gt;0</formula>
    </cfRule>
    <cfRule type="expression" dxfId="1166" priority="30">
      <formula>H154&lt;0</formula>
    </cfRule>
  </conditionalFormatting>
  <conditionalFormatting sqref="Q10">
    <cfRule type="expression" dxfId="1165" priority="27">
      <formula>Q10&gt;0</formula>
    </cfRule>
    <cfRule type="expression" dxfId="1164" priority="28">
      <formula>Q10&lt;0</formula>
    </cfRule>
  </conditionalFormatting>
  <conditionalFormatting sqref="F37:F38">
    <cfRule type="expression" dxfId="1163" priority="25">
      <formula>F37&gt;0</formula>
    </cfRule>
    <cfRule type="expression" dxfId="1162" priority="26">
      <formula>F37&lt;0</formula>
    </cfRule>
  </conditionalFormatting>
  <conditionalFormatting sqref="H37:H38">
    <cfRule type="expression" dxfId="1161" priority="23">
      <formula>H37&gt;0</formula>
    </cfRule>
    <cfRule type="expression" dxfId="1160" priority="24">
      <formula>H37&lt;0</formula>
    </cfRule>
  </conditionalFormatting>
  <conditionalFormatting sqref="F167">
    <cfRule type="expression" dxfId="1159" priority="21">
      <formula>F167&gt;0</formula>
    </cfRule>
    <cfRule type="expression" dxfId="1158" priority="22">
      <formula>F167&lt;0</formula>
    </cfRule>
  </conditionalFormatting>
  <conditionalFormatting sqref="F168:F179">
    <cfRule type="expression" dxfId="1157" priority="19">
      <formula>F168&gt;0</formula>
    </cfRule>
    <cfRule type="expression" dxfId="1156" priority="20">
      <formula>F168&lt;0</formula>
    </cfRule>
  </conditionalFormatting>
  <conditionalFormatting sqref="H167:H179">
    <cfRule type="expression" dxfId="1155" priority="17">
      <formula>H167&gt;0</formula>
    </cfRule>
    <cfRule type="expression" dxfId="1154" priority="18">
      <formula>H167&lt;0</formula>
    </cfRule>
  </conditionalFormatting>
  <conditionalFormatting sqref="J175:J197 J201">
    <cfRule type="expression" dxfId="1153" priority="15">
      <formula>J175&gt;0</formula>
    </cfRule>
    <cfRule type="expression" dxfId="1152" priority="16">
      <formula>J175&lt;0</formula>
    </cfRule>
  </conditionalFormatting>
  <conditionalFormatting sqref="F180:F197 F201">
    <cfRule type="expression" dxfId="1151" priority="13">
      <formula>F180&gt;0</formula>
    </cfRule>
    <cfRule type="expression" dxfId="1150" priority="14">
      <formula>F180&lt;0</formula>
    </cfRule>
  </conditionalFormatting>
  <conditionalFormatting sqref="H180:H197 H201">
    <cfRule type="expression" dxfId="1149" priority="11">
      <formula>H180&gt;0</formula>
    </cfRule>
    <cfRule type="expression" dxfId="1148" priority="12">
      <formula>H180&lt;0</formula>
    </cfRule>
  </conditionalFormatting>
  <conditionalFormatting sqref="I32:J35">
    <cfRule type="expression" dxfId="1147" priority="9">
      <formula>I32&gt;0</formula>
    </cfRule>
    <cfRule type="expression" dxfId="1146" priority="10">
      <formula>I32&lt;0</formula>
    </cfRule>
  </conditionalFormatting>
  <conditionalFormatting sqref="F198:F200">
    <cfRule type="expression" dxfId="1145" priority="7">
      <formula>F198&gt;0</formula>
    </cfRule>
    <cfRule type="expression" dxfId="1144" priority="8">
      <formula>F198&lt;0</formula>
    </cfRule>
  </conditionalFormatting>
  <conditionalFormatting sqref="H198:H200">
    <cfRule type="expression" dxfId="1143" priority="5">
      <formula>H198&gt;0</formula>
    </cfRule>
    <cfRule type="expression" dxfId="1142" priority="6">
      <formula>H198&lt;0</formula>
    </cfRule>
  </conditionalFormatting>
  <conditionalFormatting sqref="J198:J200">
    <cfRule type="expression" dxfId="1141" priority="3">
      <formula>J198&gt;0</formula>
    </cfRule>
    <cfRule type="expression" dxfId="1140" priority="4">
      <formula>J198&lt;0</formula>
    </cfRule>
  </conditionalFormatting>
  <conditionalFormatting sqref="F202:F211 H202:H211 J202:J211">
    <cfRule type="expression" dxfId="1139" priority="1">
      <formula>F202&gt;0</formula>
    </cfRule>
    <cfRule type="expression" dxfId="113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108.78</v>
      </c>
      <c r="T3" s="1"/>
    </row>
    <row r="4" spans="1:23" x14ac:dyDescent="0.25">
      <c r="B4" s="402"/>
      <c r="C4" s="4"/>
      <c r="D4" s="3"/>
      <c r="E4" s="3"/>
      <c r="F4" s="3"/>
      <c r="G4" s="402"/>
      <c r="H4" s="159"/>
      <c r="I4" s="3"/>
      <c r="J4" s="3"/>
      <c r="K4" s="3"/>
      <c r="L4" s="4"/>
      <c r="M4" s="4"/>
      <c r="O4" s="11" t="s">
        <v>66</v>
      </c>
      <c r="Q4" s="53">
        <v>108.78</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20.72</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119.65800000000002</v>
      </c>
      <c r="Q41" s="2"/>
    </row>
    <row r="42" spans="1:21" ht="20.25" thickBot="1" x14ac:dyDescent="0.35">
      <c r="B42" s="148"/>
      <c r="C42" s="10"/>
      <c r="D42" s="39"/>
      <c r="E42" s="10"/>
      <c r="F42" s="39"/>
      <c r="G42" s="39"/>
      <c r="H42" s="153"/>
      <c r="I42" s="39"/>
      <c r="J42" s="39"/>
      <c r="O42" s="79">
        <v>1.0900000000000001</v>
      </c>
      <c r="P42" s="79">
        <f t="shared" ref="P42:P61" si="0">O42*$Q$4</f>
        <v>118.57020000000001</v>
      </c>
      <c r="Q42" s="2"/>
      <c r="T42" s="87" t="s">
        <v>112</v>
      </c>
    </row>
    <row r="43" spans="1:21" ht="15.75" thickTop="1" x14ac:dyDescent="0.25">
      <c r="A43" s="1"/>
      <c r="B43" s="148"/>
      <c r="C43" s="10"/>
      <c r="D43" s="39"/>
      <c r="E43" s="10"/>
      <c r="F43" s="39"/>
      <c r="G43" s="39"/>
      <c r="H43" s="153"/>
      <c r="I43" s="39"/>
      <c r="J43" s="39"/>
      <c r="O43" s="79">
        <v>1.08</v>
      </c>
      <c r="P43" s="79">
        <f t="shared" si="0"/>
        <v>117.48240000000001</v>
      </c>
      <c r="Q43" s="2"/>
      <c r="T43" s="123" t="s">
        <v>97</v>
      </c>
      <c r="U43" s="124">
        <v>53.43</v>
      </c>
    </row>
    <row r="44" spans="1:21" x14ac:dyDescent="0.25">
      <c r="B44" s="148"/>
      <c r="C44" s="10"/>
      <c r="D44" s="39"/>
      <c r="E44" s="10"/>
      <c r="F44" s="39"/>
      <c r="G44" s="10"/>
      <c r="H44" s="10"/>
      <c r="I44" s="39"/>
      <c r="J44" s="39"/>
      <c r="O44" s="79">
        <v>1.07</v>
      </c>
      <c r="P44" s="79">
        <f t="shared" si="0"/>
        <v>116.39460000000001</v>
      </c>
      <c r="Q44" s="2"/>
      <c r="T44" s="89" t="s">
        <v>98</v>
      </c>
      <c r="U44" s="125">
        <v>53.55</v>
      </c>
    </row>
    <row r="45" spans="1:21" x14ac:dyDescent="0.25">
      <c r="B45" s="148"/>
      <c r="C45" s="10"/>
      <c r="D45" s="39"/>
      <c r="E45" s="10"/>
      <c r="F45" s="39"/>
      <c r="G45" s="10"/>
      <c r="H45" s="153"/>
      <c r="I45" s="39"/>
      <c r="J45" s="39"/>
      <c r="O45" s="79">
        <v>1.06</v>
      </c>
      <c r="P45" s="79">
        <f t="shared" si="0"/>
        <v>115.30680000000001</v>
      </c>
      <c r="Q45" s="2"/>
      <c r="T45" s="89" t="s">
        <v>99</v>
      </c>
      <c r="U45" s="125" t="s">
        <v>128</v>
      </c>
    </row>
    <row r="46" spans="1:21" x14ac:dyDescent="0.25">
      <c r="B46" s="148"/>
      <c r="C46" s="10"/>
      <c r="D46" s="39"/>
      <c r="E46" s="39"/>
      <c r="F46" s="39"/>
      <c r="G46" s="10"/>
      <c r="H46" s="10"/>
      <c r="I46" s="39"/>
      <c r="J46" s="39"/>
      <c r="O46" s="79">
        <v>1.05</v>
      </c>
      <c r="P46" s="79">
        <f t="shared" si="0"/>
        <v>114.21900000000001</v>
      </c>
      <c r="Q46" s="2"/>
      <c r="T46" s="89" t="s">
        <v>100</v>
      </c>
      <c r="U46" s="125" t="s">
        <v>128</v>
      </c>
    </row>
    <row r="47" spans="1:21" x14ac:dyDescent="0.25">
      <c r="B47" s="148"/>
      <c r="C47" s="10"/>
      <c r="D47" s="39"/>
      <c r="E47" s="39"/>
      <c r="F47" s="39"/>
      <c r="G47" s="10"/>
      <c r="H47" s="153"/>
      <c r="I47" s="39"/>
      <c r="J47" s="39"/>
      <c r="O47" s="79">
        <v>1.04</v>
      </c>
      <c r="P47" s="79">
        <f t="shared" si="0"/>
        <v>113.13120000000001</v>
      </c>
      <c r="Q47" s="2"/>
      <c r="T47" s="89" t="s">
        <v>101</v>
      </c>
      <c r="U47" s="125">
        <v>61.81</v>
      </c>
    </row>
    <row r="48" spans="1:21" x14ac:dyDescent="0.25">
      <c r="B48" s="148"/>
      <c r="C48" s="10"/>
      <c r="D48" s="39"/>
      <c r="E48" s="39"/>
      <c r="F48" s="39"/>
      <c r="G48" s="10"/>
      <c r="H48" s="153"/>
      <c r="I48" s="39"/>
      <c r="J48" s="39"/>
      <c r="O48" s="79">
        <v>1.03</v>
      </c>
      <c r="P48" s="79">
        <f t="shared" si="0"/>
        <v>112.04340000000001</v>
      </c>
      <c r="Q48" s="2"/>
      <c r="T48" s="89" t="s">
        <v>102</v>
      </c>
      <c r="U48" s="125">
        <v>0.240561</v>
      </c>
    </row>
    <row r="49" spans="1:21" x14ac:dyDescent="0.25">
      <c r="B49" s="148"/>
      <c r="C49" s="10"/>
      <c r="D49" s="39"/>
      <c r="E49" s="39"/>
      <c r="F49" s="39"/>
      <c r="G49" s="10"/>
      <c r="H49" s="10"/>
      <c r="I49" s="39"/>
      <c r="J49" s="39"/>
      <c r="O49" s="79">
        <v>1.02</v>
      </c>
      <c r="P49" s="79">
        <f t="shared" si="0"/>
        <v>110.9556</v>
      </c>
      <c r="Q49" s="2"/>
      <c r="T49" s="89" t="s">
        <v>103</v>
      </c>
      <c r="U49" s="125" t="s">
        <v>469</v>
      </c>
    </row>
    <row r="50" spans="1:21" x14ac:dyDescent="0.25">
      <c r="B50" s="148"/>
      <c r="C50" s="10"/>
      <c r="D50" s="39"/>
      <c r="E50" s="39"/>
      <c r="F50" s="39"/>
      <c r="G50" s="10"/>
      <c r="H50" s="153"/>
      <c r="I50" s="39"/>
      <c r="J50" s="39"/>
      <c r="O50" s="79">
        <v>1.01</v>
      </c>
      <c r="P50" s="79">
        <f t="shared" si="0"/>
        <v>109.8678</v>
      </c>
      <c r="Q50" s="2"/>
      <c r="T50" s="89"/>
      <c r="U50" s="125"/>
    </row>
    <row r="51" spans="1:21" x14ac:dyDescent="0.25">
      <c r="B51" s="148"/>
      <c r="C51" s="10"/>
      <c r="D51" s="39"/>
      <c r="E51" s="39"/>
      <c r="F51" s="39"/>
      <c r="G51" s="10"/>
      <c r="H51" s="153"/>
      <c r="I51" s="39"/>
      <c r="J51" s="39"/>
      <c r="O51" s="79">
        <v>1</v>
      </c>
      <c r="P51" s="79">
        <f t="shared" si="0"/>
        <v>108.78</v>
      </c>
      <c r="Q51" s="2"/>
      <c r="T51" s="89" t="s">
        <v>104</v>
      </c>
      <c r="U51" s="125" t="s">
        <v>608</v>
      </c>
    </row>
    <row r="52" spans="1:21" x14ac:dyDescent="0.25">
      <c r="B52" s="148"/>
      <c r="C52" s="10"/>
      <c r="D52" s="39"/>
      <c r="E52" s="39"/>
      <c r="F52" s="39"/>
      <c r="G52" s="10"/>
      <c r="H52" s="10"/>
      <c r="I52" s="39"/>
      <c r="J52" s="39"/>
      <c r="O52" s="79">
        <v>0.99</v>
      </c>
      <c r="P52" s="79">
        <f t="shared" si="0"/>
        <v>107.6922</v>
      </c>
      <c r="Q52" s="2"/>
      <c r="T52" s="89" t="s">
        <v>105</v>
      </c>
      <c r="U52" s="125" t="s">
        <v>609</v>
      </c>
    </row>
    <row r="53" spans="1:21" x14ac:dyDescent="0.25">
      <c r="B53" s="148"/>
      <c r="C53" s="10"/>
      <c r="D53" s="39"/>
      <c r="E53" s="39"/>
      <c r="F53" s="39"/>
      <c r="G53" s="10"/>
      <c r="H53" s="153"/>
      <c r="I53" s="39"/>
      <c r="J53" s="39"/>
      <c r="O53" s="79">
        <v>0.98</v>
      </c>
      <c r="P53" s="79">
        <f t="shared" si="0"/>
        <v>106.6044</v>
      </c>
      <c r="Q53" s="2"/>
      <c r="T53" s="89" t="s">
        <v>106</v>
      </c>
      <c r="U53" s="126">
        <v>6810845</v>
      </c>
    </row>
    <row r="54" spans="1:21" x14ac:dyDescent="0.25">
      <c r="O54" s="79">
        <v>0.97</v>
      </c>
      <c r="P54" s="79">
        <f t="shared" si="0"/>
        <v>105.5166</v>
      </c>
      <c r="T54" s="89" t="s">
        <v>109</v>
      </c>
      <c r="U54" s="126">
        <v>7775990</v>
      </c>
    </row>
    <row r="55" spans="1:21" x14ac:dyDescent="0.25">
      <c r="O55" s="79">
        <v>0.96</v>
      </c>
      <c r="P55" s="79">
        <f t="shared" si="0"/>
        <v>104.4288</v>
      </c>
      <c r="T55" s="89" t="s">
        <v>107</v>
      </c>
      <c r="U55" s="125" t="s">
        <v>610</v>
      </c>
    </row>
    <row r="56" spans="1:21" x14ac:dyDescent="0.25">
      <c r="O56" s="79">
        <v>0.95</v>
      </c>
      <c r="P56" s="79">
        <f t="shared" si="0"/>
        <v>103.34099999999999</v>
      </c>
      <c r="T56" s="89" t="s">
        <v>110</v>
      </c>
      <c r="U56" s="125">
        <v>11.23</v>
      </c>
    </row>
    <row r="57" spans="1:21" x14ac:dyDescent="0.25">
      <c r="O57" s="79">
        <v>0.94</v>
      </c>
      <c r="P57" s="79">
        <f t="shared" si="0"/>
        <v>102.25319999999999</v>
      </c>
      <c r="T57" s="89" t="s">
        <v>111</v>
      </c>
      <c r="U57" s="125">
        <v>4.7</v>
      </c>
    </row>
    <row r="58" spans="1:21" x14ac:dyDescent="0.25">
      <c r="O58" s="79">
        <v>0.93</v>
      </c>
      <c r="P58" s="79">
        <f t="shared" si="0"/>
        <v>101.16540000000001</v>
      </c>
      <c r="T58" s="89" t="s">
        <v>108</v>
      </c>
      <c r="U58" s="125" t="s">
        <v>534</v>
      </c>
    </row>
    <row r="59" spans="1:21" x14ac:dyDescent="0.25">
      <c r="L59" t="s">
        <v>65</v>
      </c>
      <c r="M59" s="39">
        <f>M77+K77-F77</f>
        <v>2060.4300000000003</v>
      </c>
      <c r="O59" s="79">
        <v>0.92</v>
      </c>
      <c r="P59" s="79">
        <f t="shared" si="0"/>
        <v>100.0776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98.989800000000002</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97.902000000000001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37" priority="80">
      <formula>Q7&gt;0</formula>
    </cfRule>
    <cfRule type="expression" dxfId="1136" priority="81">
      <formula>Q7&lt;0</formula>
    </cfRule>
  </conditionalFormatting>
  <conditionalFormatting sqref="Q8">
    <cfRule type="expression" dxfId="1135" priority="78">
      <formula>Q8&gt;0</formula>
    </cfRule>
    <cfRule type="expression" dxfId="1134" priority="79">
      <formula>Q8&lt;0</formula>
    </cfRule>
  </conditionalFormatting>
  <conditionalFormatting sqref="F29:F43">
    <cfRule type="expression" dxfId="1133" priority="62">
      <formula>F29&gt;0</formula>
    </cfRule>
    <cfRule type="expression" dxfId="1132" priority="63">
      <formula>F29&lt;0</formula>
    </cfRule>
  </conditionalFormatting>
  <conditionalFormatting sqref="H45 H47:H48 H50:H51 H53 H29:H43">
    <cfRule type="expression" dxfId="1131" priority="60">
      <formula>H29&gt;0</formula>
    </cfRule>
    <cfRule type="expression" dxfId="1130" priority="61">
      <formula>H29&lt;0</formula>
    </cfRule>
  </conditionalFormatting>
  <conditionalFormatting sqref="J35">
    <cfRule type="expression" dxfId="1129" priority="56">
      <formula>J35&gt;0</formula>
    </cfRule>
    <cfRule type="expression" dxfId="1128" priority="57">
      <formula>J35&lt;0</formula>
    </cfRule>
  </conditionalFormatting>
  <conditionalFormatting sqref="J36:J37">
    <cfRule type="expression" dxfId="1127" priority="54">
      <formula>J36&gt;0</formula>
    </cfRule>
    <cfRule type="expression" dxfId="1126" priority="55">
      <formula>J36&lt;0</formula>
    </cfRule>
  </conditionalFormatting>
  <conditionalFormatting sqref="J38:J45 J48 J51">
    <cfRule type="expression" dxfId="1125" priority="52">
      <formula>J38&gt;0</formula>
    </cfRule>
    <cfRule type="expression" dxfId="112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23" priority="49">
      <formula>M59&gt;0</formula>
    </cfRule>
    <cfRule type="expression" dxfId="1122" priority="50">
      <formula>M59&lt;0</formula>
    </cfRule>
  </conditionalFormatting>
  <conditionalFormatting sqref="Q10">
    <cfRule type="expression" dxfId="1121" priority="47">
      <formula>Q10&gt;0</formula>
    </cfRule>
    <cfRule type="expression" dxfId="1120" priority="48">
      <formula>Q10&lt;0</formula>
    </cfRule>
  </conditionalFormatting>
  <conditionalFormatting sqref="F84:F103">
    <cfRule type="expression" dxfId="1119" priority="45">
      <formula>F84&gt;0</formula>
    </cfRule>
    <cfRule type="expression" dxfId="1118" priority="46">
      <formula>F84&lt;0</formula>
    </cfRule>
  </conditionalFormatting>
  <conditionalFormatting sqref="H107 H84:H103">
    <cfRule type="expression" dxfId="1117" priority="43">
      <formula>H84&gt;0</formula>
    </cfRule>
    <cfRule type="expression" dxfId="1116" priority="44">
      <formula>H84&lt;0</formula>
    </cfRule>
  </conditionalFormatting>
  <conditionalFormatting sqref="J89">
    <cfRule type="expression" dxfId="1115" priority="41">
      <formula>J89&gt;0</formula>
    </cfRule>
    <cfRule type="expression" dxfId="1114" priority="42">
      <formula>J89&lt;0</formula>
    </cfRule>
  </conditionalFormatting>
  <conditionalFormatting sqref="J90:J95">
    <cfRule type="expression" dxfId="1113" priority="39">
      <formula>J90&gt;0</formula>
    </cfRule>
    <cfRule type="expression" dxfId="1112" priority="40">
      <formula>J90&lt;0</formula>
    </cfRule>
  </conditionalFormatting>
  <conditionalFormatting sqref="J96:J97">
    <cfRule type="expression" dxfId="1111" priority="37">
      <formula>J96&gt;0</formula>
    </cfRule>
    <cfRule type="expression" dxfId="1110" priority="38">
      <formula>J96&lt;0</formula>
    </cfRule>
  </conditionalFormatting>
  <conditionalFormatting sqref="J98:J104">
    <cfRule type="expression" dxfId="1109" priority="35">
      <formula>J98&gt;0</formula>
    </cfRule>
    <cfRule type="expression" dxfId="1108" priority="36">
      <formula>J98&lt;0</formula>
    </cfRule>
  </conditionalFormatting>
  <conditionalFormatting sqref="J25">
    <cfRule type="expression" dxfId="1107" priority="31">
      <formula>J25&gt;0</formula>
    </cfRule>
    <cfRule type="expression" dxfId="1106" priority="32">
      <formula>J25&lt;0</formula>
    </cfRule>
  </conditionalFormatting>
  <conditionalFormatting sqref="F105:F106">
    <cfRule type="expression" dxfId="1105" priority="29">
      <formula>F105&gt;0</formula>
    </cfRule>
    <cfRule type="expression" dxfId="1104" priority="30">
      <formula>F105&lt;0</formula>
    </cfRule>
  </conditionalFormatting>
  <conditionalFormatting sqref="H105:H106">
    <cfRule type="expression" dxfId="1103" priority="27">
      <formula>H105&gt;0</formula>
    </cfRule>
    <cfRule type="expression" dxfId="1102" priority="28">
      <formula>H105&lt;0</formula>
    </cfRule>
  </conditionalFormatting>
  <conditionalFormatting sqref="J105">
    <cfRule type="expression" dxfId="1101" priority="25">
      <formula>J105&gt;0</formula>
    </cfRule>
    <cfRule type="expression" dxfId="1100" priority="26">
      <formula>J105&lt;0</formula>
    </cfRule>
  </conditionalFormatting>
  <conditionalFormatting sqref="J106">
    <cfRule type="expression" dxfId="1099" priority="23">
      <formula>J106&gt;0</formula>
    </cfRule>
    <cfRule type="expression" dxfId="1098" priority="24">
      <formula>J106&lt;0</formula>
    </cfRule>
  </conditionalFormatting>
  <conditionalFormatting sqref="F24 F27:F28">
    <cfRule type="expression" dxfId="1097" priority="21">
      <formula>F24&gt;0</formula>
    </cfRule>
    <cfRule type="expression" dxfId="1096" priority="22">
      <formula>F24&lt;0</formula>
    </cfRule>
  </conditionalFormatting>
  <conditionalFormatting sqref="H24:H28">
    <cfRule type="expression" dxfId="1095" priority="19">
      <formula>H24&gt;0</formula>
    </cfRule>
    <cfRule type="expression" dxfId="1094" priority="20">
      <formula>H24&lt;0</formula>
    </cfRule>
  </conditionalFormatting>
  <conditionalFormatting sqref="J26:J34">
    <cfRule type="expression" dxfId="1093" priority="17">
      <formula>J26&gt;0</formula>
    </cfRule>
    <cfRule type="expression" dxfId="1092" priority="18">
      <formula>J26&lt;0</formula>
    </cfRule>
  </conditionalFormatting>
  <conditionalFormatting sqref="F113">
    <cfRule type="expression" dxfId="1091" priority="15">
      <formula>F113&gt;0</formula>
    </cfRule>
    <cfRule type="expression" dxfId="1090" priority="16">
      <formula>F113&lt;0</formula>
    </cfRule>
  </conditionalFormatting>
  <conditionalFormatting sqref="H113">
    <cfRule type="expression" dxfId="1089" priority="13">
      <formula>H113&gt;0</formula>
    </cfRule>
    <cfRule type="expression" dxfId="1088" priority="14">
      <formula>H113&lt;0</formula>
    </cfRule>
  </conditionalFormatting>
  <conditionalFormatting sqref="J109">
    <cfRule type="expression" dxfId="1087" priority="11">
      <formula>J109&gt;0</formula>
    </cfRule>
    <cfRule type="expression" dxfId="1086" priority="12">
      <formula>J109&lt;0</formula>
    </cfRule>
  </conditionalFormatting>
  <conditionalFormatting sqref="F108:F112">
    <cfRule type="expression" dxfId="1085" priority="9">
      <formula>F108&gt;0</formula>
    </cfRule>
    <cfRule type="expression" dxfId="1084" priority="10">
      <formula>F108&lt;0</formula>
    </cfRule>
  </conditionalFormatting>
  <conditionalFormatting sqref="H108:H112">
    <cfRule type="expression" dxfId="1083" priority="7">
      <formula>H108&gt;0</formula>
    </cfRule>
    <cfRule type="expression" dxfId="1082" priority="8">
      <formula>H108&lt;0</formula>
    </cfRule>
  </conditionalFormatting>
  <conditionalFormatting sqref="J110:J113">
    <cfRule type="expression" dxfId="1081" priority="5">
      <formula>J110&gt;0</formula>
    </cfRule>
    <cfRule type="expression" dxfId="1080" priority="6">
      <formula>J110&lt;0</formula>
    </cfRule>
  </conditionalFormatting>
  <conditionalFormatting sqref="F25:F26">
    <cfRule type="expression" dxfId="1079" priority="3">
      <formula>F25&gt;0</formula>
    </cfRule>
    <cfRule type="expression" dxfId="1078" priority="4">
      <formula>F25&lt;0</formula>
    </cfRule>
  </conditionalFormatting>
  <conditionalFormatting sqref="Q9">
    <cfRule type="expression" dxfId="1077" priority="1">
      <formula>Q9&gt;0</formula>
    </cfRule>
    <cfRule type="expression" dxfId="107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17.920000000000002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17.920000000000002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5.1339285714285712E-2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11.561290322580646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19.712000000000003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19.532800000000002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19.353600000000004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19.174400000000002</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18.995200000000004</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18.816000000000003</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18.636800000000001</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18.457600000000003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18.278400000000001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18.099200000000003</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17.920000000000002</v>
      </c>
    </row>
    <row r="30" spans="1:21" ht="15" customHeight="1" x14ac:dyDescent="0.25">
      <c r="A30" s="900"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17.7408</v>
      </c>
      <c r="T30" s="1">
        <v>43175</v>
      </c>
      <c r="U30" t="s">
        <v>1088</v>
      </c>
    </row>
    <row r="31" spans="1:21" x14ac:dyDescent="0.25">
      <c r="A31" s="900"/>
      <c r="B31" s="363">
        <v>43367</v>
      </c>
      <c r="C31" s="7">
        <v>100</v>
      </c>
      <c r="D31" s="43">
        <v>20.315000000000001</v>
      </c>
      <c r="E31" s="43">
        <v>0</v>
      </c>
      <c r="F31" s="43">
        <f t="shared" si="2"/>
        <v>2031.5000000000002</v>
      </c>
      <c r="O31" s="79">
        <v>0.98</v>
      </c>
      <c r="P31" s="79">
        <f t="shared" si="3"/>
        <v>17.561600000000002</v>
      </c>
      <c r="T31" s="1">
        <v>43178</v>
      </c>
      <c r="U31" t="s">
        <v>935</v>
      </c>
    </row>
    <row r="32" spans="1:21" x14ac:dyDescent="0.25">
      <c r="A32" s="900"/>
      <c r="B32" s="363">
        <v>43378</v>
      </c>
      <c r="C32" s="7">
        <v>100</v>
      </c>
      <c r="D32" s="43">
        <v>19.39</v>
      </c>
      <c r="E32" s="43">
        <v>0</v>
      </c>
      <c r="F32" s="43">
        <f t="shared" si="2"/>
        <v>1939</v>
      </c>
      <c r="O32" s="79">
        <v>0.97</v>
      </c>
      <c r="P32" s="79">
        <f t="shared" si="3"/>
        <v>17.382400000000001</v>
      </c>
    </row>
    <row r="33" spans="1:21" x14ac:dyDescent="0.25">
      <c r="A33" s="900"/>
      <c r="B33" s="363">
        <v>43378</v>
      </c>
      <c r="C33" s="7">
        <v>100</v>
      </c>
      <c r="D33" s="43">
        <v>18.75</v>
      </c>
      <c r="E33" s="43">
        <v>0</v>
      </c>
      <c r="F33" s="43">
        <f t="shared" si="2"/>
        <v>1875</v>
      </c>
      <c r="O33" s="79">
        <v>0.96</v>
      </c>
      <c r="P33" s="79">
        <f t="shared" si="3"/>
        <v>17.203200000000002</v>
      </c>
      <c r="T33" s="1">
        <v>43217</v>
      </c>
      <c r="U33" t="s">
        <v>1007</v>
      </c>
    </row>
    <row r="34" spans="1:21" x14ac:dyDescent="0.25">
      <c r="B34" s="363">
        <v>43511</v>
      </c>
      <c r="C34" s="4">
        <v>200</v>
      </c>
      <c r="D34" s="3">
        <v>17.68</v>
      </c>
      <c r="E34" s="3">
        <v>0</v>
      </c>
      <c r="F34" s="3">
        <f t="shared" si="2"/>
        <v>3536</v>
      </c>
      <c r="O34" s="79">
        <v>0.95</v>
      </c>
      <c r="P34" s="79">
        <f t="shared" si="3"/>
        <v>17.024000000000001</v>
      </c>
    </row>
    <row r="35" spans="1:21" x14ac:dyDescent="0.25">
      <c r="B35" s="363">
        <v>43546</v>
      </c>
      <c r="C35" s="7">
        <v>200</v>
      </c>
      <c r="D35" s="43">
        <v>15.12</v>
      </c>
      <c r="E35" s="43">
        <v>0</v>
      </c>
      <c r="F35" s="43">
        <f t="shared" si="2"/>
        <v>3024</v>
      </c>
      <c r="O35" s="79">
        <v>0.94</v>
      </c>
      <c r="P35" s="79">
        <f t="shared" si="3"/>
        <v>16.844799999999999</v>
      </c>
      <c r="T35" s="1">
        <v>43224</v>
      </c>
      <c r="U35" t="s">
        <v>82</v>
      </c>
    </row>
    <row r="36" spans="1:21" x14ac:dyDescent="0.25">
      <c r="B36" s="363">
        <v>43657</v>
      </c>
      <c r="C36" s="7">
        <v>200</v>
      </c>
      <c r="D36" s="43">
        <v>14.48</v>
      </c>
      <c r="E36" s="43">
        <v>0</v>
      </c>
      <c r="F36" s="43">
        <f t="shared" si="2"/>
        <v>2896</v>
      </c>
      <c r="O36" s="79">
        <v>0.93</v>
      </c>
      <c r="P36" s="79">
        <f t="shared" si="3"/>
        <v>16.665600000000001</v>
      </c>
    </row>
    <row r="37" spans="1:21" x14ac:dyDescent="0.25">
      <c r="B37" s="363">
        <v>43678</v>
      </c>
      <c r="C37" s="7">
        <v>200</v>
      </c>
      <c r="D37" s="43">
        <v>13.88</v>
      </c>
      <c r="E37" s="43">
        <v>0</v>
      </c>
      <c r="F37" s="43">
        <f t="shared" si="2"/>
        <v>2776</v>
      </c>
      <c r="O37" s="79">
        <v>0.92</v>
      </c>
      <c r="P37" s="79">
        <f t="shared" si="3"/>
        <v>16.486400000000003</v>
      </c>
    </row>
    <row r="38" spans="1:21" x14ac:dyDescent="0.25">
      <c r="B38" s="4"/>
      <c r="C38" s="4"/>
      <c r="D38" s="3"/>
      <c r="E38" s="3"/>
      <c r="F38" s="3"/>
      <c r="O38" s="79">
        <v>0.91</v>
      </c>
      <c r="P38" s="79">
        <f t="shared" si="3"/>
        <v>16.307200000000002</v>
      </c>
      <c r="T38" s="688">
        <v>43318</v>
      </c>
      <c r="U38" t="s">
        <v>82</v>
      </c>
    </row>
    <row r="39" spans="1:21" x14ac:dyDescent="0.25">
      <c r="O39" s="79">
        <v>0.9</v>
      </c>
      <c r="P39" s="79">
        <f t="shared" si="3"/>
        <v>16.128000000000004</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5" priority="109">
      <formula>F50&gt;0</formula>
    </cfRule>
    <cfRule type="expression" dxfId="1074" priority="110">
      <formula>F50&lt;0</formula>
    </cfRule>
  </conditionalFormatting>
  <conditionalFormatting sqref="H50:H52">
    <cfRule type="expression" dxfId="1073" priority="107">
      <formula>H50&gt;0</formula>
    </cfRule>
    <cfRule type="expression" dxfId="1072" priority="108">
      <formula>H50&lt;0</formula>
    </cfRule>
  </conditionalFormatting>
  <conditionalFormatting sqref="H53">
    <cfRule type="expression" dxfId="1071" priority="105">
      <formula>H53&gt;0</formula>
    </cfRule>
    <cfRule type="expression" dxfId="1070" priority="106">
      <formula>H53&lt;0</formula>
    </cfRule>
  </conditionalFormatting>
  <conditionalFormatting sqref="H54">
    <cfRule type="expression" dxfId="1069" priority="103">
      <formula>H54&gt;0</formula>
    </cfRule>
    <cfRule type="expression" dxfId="1068" priority="104">
      <formula>H54&lt;0</formula>
    </cfRule>
  </conditionalFormatting>
  <conditionalFormatting sqref="F46:F49">
    <cfRule type="expression" dxfId="1067" priority="99">
      <formula>F46&gt;0</formula>
    </cfRule>
    <cfRule type="expression" dxfId="1066" priority="100">
      <formula>F46&lt;0</formula>
    </cfRule>
  </conditionalFormatting>
  <conditionalFormatting sqref="H46:H49">
    <cfRule type="expression" dxfId="1065" priority="97">
      <formula>H46&gt;0</formula>
    </cfRule>
    <cfRule type="expression" dxfId="1064" priority="98">
      <formula>H46&lt;0</formula>
    </cfRule>
  </conditionalFormatting>
  <conditionalFormatting sqref="F55:F56">
    <cfRule type="expression" dxfId="1063" priority="93">
      <formula>F55&gt;0</formula>
    </cfRule>
    <cfRule type="expression" dxfId="1062" priority="94">
      <formula>F55&lt;0</formula>
    </cfRule>
  </conditionalFormatting>
  <conditionalFormatting sqref="I50:L52">
    <cfRule type="expression" dxfId="1061" priority="91">
      <formula>I50&gt;0</formula>
    </cfRule>
    <cfRule type="expression" dxfId="1060" priority="92">
      <formula>I50&lt;0</formula>
    </cfRule>
  </conditionalFormatting>
  <conditionalFormatting sqref="I59:I64 I56:L57">
    <cfRule type="expression" dxfId="1059" priority="85">
      <formula>I56&gt;0</formula>
    </cfRule>
    <cfRule type="expression" dxfId="1058" priority="86">
      <formula>I56&lt;0</formula>
    </cfRule>
  </conditionalFormatting>
  <conditionalFormatting sqref="I46:L49">
    <cfRule type="expression" dxfId="1057" priority="83">
      <formula>I46&gt;0</formula>
    </cfRule>
    <cfRule type="expression" dxfId="1056" priority="84">
      <formula>I46&lt;0</formula>
    </cfRule>
  </conditionalFormatting>
  <conditionalFormatting sqref="F57:F68">
    <cfRule type="expression" dxfId="1055" priority="81">
      <formula>F57&gt;0</formula>
    </cfRule>
    <cfRule type="expression" dxfId="1054" priority="82">
      <formula>F57&lt;0</formula>
    </cfRule>
  </conditionalFormatting>
  <conditionalFormatting sqref="Q8">
    <cfRule type="expression" dxfId="1053" priority="77">
      <formula>Q8&gt;0</formula>
    </cfRule>
    <cfRule type="expression" dxfId="1052" priority="78">
      <formula>Q8&lt;0</formula>
    </cfRule>
  </conditionalFormatting>
  <conditionalFormatting sqref="Q7">
    <cfRule type="expression" dxfId="1051" priority="79">
      <formula>Q7&gt;0</formula>
    </cfRule>
    <cfRule type="expression" dxfId="1050" priority="80">
      <formula>Q7&lt;0</formula>
    </cfRule>
  </conditionalFormatting>
  <conditionalFormatting sqref="F161:F165">
    <cfRule type="expression" dxfId="1049" priority="75">
      <formula>F161&gt;0</formula>
    </cfRule>
    <cfRule type="expression" dxfId="1048" priority="76">
      <formula>F161&lt;0</formula>
    </cfRule>
  </conditionalFormatting>
  <conditionalFormatting sqref="H161:H163">
    <cfRule type="expression" dxfId="1047" priority="73">
      <formula>H161&gt;0</formula>
    </cfRule>
    <cfRule type="expression" dxfId="1046" priority="74">
      <formula>H161&lt;0</formula>
    </cfRule>
  </conditionalFormatting>
  <conditionalFormatting sqref="H164">
    <cfRule type="expression" dxfId="1045" priority="71">
      <formula>H164&gt;0</formula>
    </cfRule>
    <cfRule type="expression" dxfId="1044" priority="72">
      <formula>H164&lt;0</formula>
    </cfRule>
  </conditionalFormatting>
  <conditionalFormatting sqref="H165">
    <cfRule type="expression" dxfId="1043" priority="69">
      <formula>H165&gt;0</formula>
    </cfRule>
    <cfRule type="expression" dxfId="1042" priority="70">
      <formula>H165&lt;0</formula>
    </cfRule>
  </conditionalFormatting>
  <conditionalFormatting sqref="H166:H175">
    <cfRule type="expression" dxfId="1041" priority="67">
      <formula>H166&gt;0</formula>
    </cfRule>
    <cfRule type="expression" dxfId="1040" priority="68">
      <formula>H166&lt;0</formula>
    </cfRule>
  </conditionalFormatting>
  <conditionalFormatting sqref="F157:F160">
    <cfRule type="expression" dxfId="1039" priority="65">
      <formula>F157&gt;0</formula>
    </cfRule>
    <cfRule type="expression" dxfId="1038" priority="66">
      <formula>F157&lt;0</formula>
    </cfRule>
  </conditionalFormatting>
  <conditionalFormatting sqref="H157:H160">
    <cfRule type="expression" dxfId="1037" priority="63">
      <formula>H157&gt;0</formula>
    </cfRule>
    <cfRule type="expression" dxfId="1036" priority="64">
      <formula>H157&lt;0</formula>
    </cfRule>
  </conditionalFormatting>
  <conditionalFormatting sqref="F166:F167">
    <cfRule type="expression" dxfId="1035" priority="61">
      <formula>F166&gt;0</formula>
    </cfRule>
    <cfRule type="expression" dxfId="1034" priority="62">
      <formula>F166&lt;0</formula>
    </cfRule>
  </conditionalFormatting>
  <conditionalFormatting sqref="I161:I163">
    <cfRule type="expression" dxfId="1033" priority="59">
      <formula>I161&gt;0</formula>
    </cfRule>
    <cfRule type="expression" dxfId="1032" priority="60">
      <formula>I161&lt;0</formula>
    </cfRule>
  </conditionalFormatting>
  <conditionalFormatting sqref="I164">
    <cfRule type="expression" dxfId="1031" priority="57">
      <formula>I164&gt;0</formula>
    </cfRule>
    <cfRule type="expression" dxfId="1030" priority="58">
      <formula>I164&lt;0</formula>
    </cfRule>
  </conditionalFormatting>
  <conditionalFormatting sqref="I165">
    <cfRule type="expression" dxfId="1029" priority="55">
      <formula>I165&gt;0</formula>
    </cfRule>
    <cfRule type="expression" dxfId="1028" priority="56">
      <formula>I165&lt;0</formula>
    </cfRule>
  </conditionalFormatting>
  <conditionalFormatting sqref="I166:I175">
    <cfRule type="expression" dxfId="1027" priority="53">
      <formula>I166&gt;0</formula>
    </cfRule>
    <cfRule type="expression" dxfId="1026" priority="54">
      <formula>I166&lt;0</formula>
    </cfRule>
  </conditionalFormatting>
  <conditionalFormatting sqref="I157:I160">
    <cfRule type="expression" dxfId="1025" priority="51">
      <formula>I157&gt;0</formula>
    </cfRule>
    <cfRule type="expression" dxfId="1024" priority="52">
      <formula>I157&lt;0</formula>
    </cfRule>
  </conditionalFormatting>
  <conditionalFormatting sqref="F168">
    <cfRule type="expression" dxfId="1023" priority="49">
      <formula>F168&gt;0</formula>
    </cfRule>
    <cfRule type="expression" dxfId="1022" priority="50">
      <formula>F168&lt;0</formula>
    </cfRule>
  </conditionalFormatting>
  <conditionalFormatting sqref="F71:F73 H72:H73 H71:L71">
    <cfRule type="expression" dxfId="1021" priority="47">
      <formula>F71&gt;0</formula>
    </cfRule>
    <cfRule type="expression" dxfId="1020" priority="48">
      <formula>F71&lt;0</formula>
    </cfRule>
  </conditionalFormatting>
  <conditionalFormatting sqref="R4">
    <cfRule type="expression" dxfId="1019" priority="45">
      <formula>R4&gt;0</formula>
    </cfRule>
    <cfRule type="expression" dxfId="1018" priority="46">
      <formula>R4&lt;0</formula>
    </cfRule>
  </conditionalFormatting>
  <conditionalFormatting sqref="F77:F80 H77:K78 H79:J80">
    <cfRule type="expression" dxfId="1017" priority="43">
      <formula>F77&gt;0</formula>
    </cfRule>
    <cfRule type="expression" dxfId="1016" priority="44">
      <formula>F77&lt;0</formula>
    </cfRule>
  </conditionalFormatting>
  <conditionalFormatting sqref="H85:H89 F84:F89 H84:J84 J85:J89">
    <cfRule type="expression" dxfId="1015" priority="39">
      <formula>F84&gt;0</formula>
    </cfRule>
    <cfRule type="expression" dxfId="1014" priority="40">
      <formula>F84&lt;0</formula>
    </cfRule>
  </conditionalFormatting>
  <conditionalFormatting sqref="I97:J97">
    <cfRule type="expression" dxfId="1013" priority="37">
      <formula>I97&gt;0</formula>
    </cfRule>
    <cfRule type="expression" dxfId="1012" priority="38">
      <formula>I97&lt;0</formula>
    </cfRule>
  </conditionalFormatting>
  <conditionalFormatting sqref="H93:J94 J96:K96 J95 K79:K95 F93:F97 H95:H97 K97">
    <cfRule type="expression" dxfId="1011" priority="35">
      <formula>F79&gt;0</formula>
    </cfRule>
    <cfRule type="expression" dxfId="1010" priority="36">
      <formula>F79&lt;0</formula>
    </cfRule>
  </conditionalFormatting>
  <conditionalFormatting sqref="H91:J92 F90:F92 H90 J90">
    <cfRule type="expression" dxfId="1009" priority="33">
      <formula>F90&gt;0</formula>
    </cfRule>
    <cfRule type="expression" dxfId="1008" priority="34">
      <formula>F90&lt;0</formula>
    </cfRule>
  </conditionalFormatting>
  <conditionalFormatting sqref="H98:K102 F98:F102">
    <cfRule type="expression" dxfId="1007" priority="29">
      <formula>F98&gt;0</formula>
    </cfRule>
    <cfRule type="expression" dxfId="1006" priority="30">
      <formula>F98&lt;0</formula>
    </cfRule>
  </conditionalFormatting>
  <conditionalFormatting sqref="H111:K111 F111">
    <cfRule type="expression" dxfId="1005" priority="27">
      <formula>F111&gt;0</formula>
    </cfRule>
    <cfRule type="expression" dxfId="1004" priority="28">
      <formula>F111&lt;0</formula>
    </cfRule>
  </conditionalFormatting>
  <conditionalFormatting sqref="H106:K110 F106:F110">
    <cfRule type="expression" dxfId="1003" priority="25">
      <formula>F106&gt;0</formula>
    </cfRule>
    <cfRule type="expression" dxfId="1002" priority="26">
      <formula>F106&lt;0</formula>
    </cfRule>
  </conditionalFormatting>
  <conditionalFormatting sqref="H105:K105 F103:F105 H103:H104 J103:K104">
    <cfRule type="expression" dxfId="1001" priority="23">
      <formula>F103&gt;0</formula>
    </cfRule>
    <cfRule type="expression" dxfId="1000" priority="24">
      <formula>F103&lt;0</formula>
    </cfRule>
  </conditionalFormatting>
  <conditionalFormatting sqref="H112:K114 F112:F114">
    <cfRule type="expression" dxfId="999" priority="21">
      <formula>F112&gt;0</formula>
    </cfRule>
    <cfRule type="expression" dxfId="998" priority="22">
      <formula>F112&lt;0</formula>
    </cfRule>
  </conditionalFormatting>
  <conditionalFormatting sqref="H115:K117 F115:F117">
    <cfRule type="expression" dxfId="997" priority="19">
      <formula>F115&gt;0</formula>
    </cfRule>
    <cfRule type="expression" dxfId="996" priority="20">
      <formula>F115&lt;0</formula>
    </cfRule>
  </conditionalFormatting>
  <conditionalFormatting sqref="Q10">
    <cfRule type="expression" dxfId="995" priority="17">
      <formula>Q10&gt;0</formula>
    </cfRule>
    <cfRule type="expression" dxfId="994" priority="18">
      <formula>Q10&lt;0</formula>
    </cfRule>
  </conditionalFormatting>
  <conditionalFormatting sqref="H119:K120 F119:F121 H121:I121 K121">
    <cfRule type="expression" dxfId="993" priority="15">
      <formula>F119&gt;0</formula>
    </cfRule>
    <cfRule type="expression" dxfId="992" priority="16">
      <formula>F119&lt;0</formula>
    </cfRule>
  </conditionalFormatting>
  <conditionalFormatting sqref="F122 H122:K122 J121">
    <cfRule type="expression" dxfId="991" priority="13">
      <formula>F121&gt;0</formula>
    </cfRule>
    <cfRule type="expression" dxfId="990" priority="14">
      <formula>F121&lt;0</formula>
    </cfRule>
  </conditionalFormatting>
  <conditionalFormatting sqref="F124:F126 H124:K126">
    <cfRule type="expression" dxfId="989" priority="9">
      <formula>F124&gt;0</formula>
    </cfRule>
    <cfRule type="expression" dxfId="988" priority="10">
      <formula>F124&lt;0</formula>
    </cfRule>
  </conditionalFormatting>
  <conditionalFormatting sqref="F128:F130 H128:K130">
    <cfRule type="expression" dxfId="987" priority="7">
      <formula>F128&gt;0</formula>
    </cfRule>
    <cfRule type="expression" dxfId="986" priority="8">
      <formula>F128&lt;0</formula>
    </cfRule>
  </conditionalFormatting>
  <conditionalFormatting sqref="F134:F135 H134:K135">
    <cfRule type="expression" dxfId="985" priority="5">
      <formula>F134&gt;0</formula>
    </cfRule>
    <cfRule type="expression" dxfId="984" priority="6">
      <formula>F134&lt;0</formula>
    </cfRule>
  </conditionalFormatting>
  <conditionalFormatting sqref="F132:F133 H132:K133">
    <cfRule type="expression" dxfId="983" priority="3">
      <formula>F132&gt;0</formula>
    </cfRule>
    <cfRule type="expression" dxfId="982" priority="4">
      <formula>F132&lt;0</formula>
    </cfRule>
  </conditionalFormatting>
  <conditionalFormatting sqref="F131 H131:K131">
    <cfRule type="expression" dxfId="981" priority="1">
      <formula>F131&gt;0</formula>
    </cfRule>
    <cfRule type="expression" dxfId="980"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634</v>
      </c>
      <c r="AJ2">
        <f>$Q$2*$Q$4</f>
        <v>6820</v>
      </c>
      <c r="AK2">
        <f ca="1">AJ2*EXP(-$X$2 * AI2/365.25)</f>
        <v>44456.921442074694</v>
      </c>
      <c r="AM2" s="2">
        <f>Q10</f>
        <v>0</v>
      </c>
      <c r="AO2">
        <f ca="1" xml:space="preserve"> (SUM(AB:AB) - SUM(AE:AE) - SUM(AH:AH) - SUM(AK:AK))/SUM(AB:AB)</f>
        <v>-2.0648562399214336</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634</v>
      </c>
      <c r="AJ3">
        <f t="shared" ref="AJ3:AJ17" si="11">$Q$2*$Q$4</f>
        <v>6820</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17.05</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634</v>
      </c>
      <c r="AJ4">
        <f t="shared" si="11"/>
        <v>6820</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6820</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634</v>
      </c>
      <c r="AJ5">
        <f t="shared" si="11"/>
        <v>6820</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634</v>
      </c>
      <c r="AJ6">
        <f t="shared" si="11"/>
        <v>6820</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-3392.489999999998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634</v>
      </c>
      <c r="AJ7">
        <f t="shared" si="11"/>
        <v>6820</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-3392.489999999998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634</v>
      </c>
      <c r="AJ8">
        <f t="shared" si="11"/>
        <v>6820</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-0.33219028855842198</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634</v>
      </c>
      <c r="AJ9">
        <f t="shared" si="11"/>
        <v>6820</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634</v>
      </c>
      <c r="AJ10">
        <f t="shared" si="11"/>
        <v>6820</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6.0997067448680352E-2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634</v>
      </c>
      <c r="AJ11">
        <f t="shared" si="11"/>
        <v>6820</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634</v>
      </c>
      <c r="AJ12">
        <f t="shared" si="11"/>
        <v>6820</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10.029411764705882</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634</v>
      </c>
      <c r="AJ13">
        <f t="shared" si="11"/>
        <v>6820</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634</v>
      </c>
      <c r="AJ14">
        <f t="shared" si="11"/>
        <v>6820</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634</v>
      </c>
      <c r="AJ15">
        <f t="shared" si="11"/>
        <v>6820</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634</v>
      </c>
      <c r="AJ16">
        <f t="shared" si="11"/>
        <v>6820</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634</v>
      </c>
      <c r="AJ17">
        <f t="shared" si="11"/>
        <v>6820</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18.755000000000003</v>
      </c>
      <c r="W19" s="132"/>
    </row>
    <row r="20" spans="1:39" x14ac:dyDescent="0.25">
      <c r="B20" s="70">
        <v>43440</v>
      </c>
      <c r="C20" s="7">
        <v>100</v>
      </c>
      <c r="D20" s="43">
        <v>23.38</v>
      </c>
      <c r="E20" s="43">
        <v>0</v>
      </c>
      <c r="F20" s="43">
        <f t="shared" si="12"/>
        <v>2338</v>
      </c>
      <c r="G20" s="4"/>
      <c r="H20" s="68"/>
      <c r="O20" s="79">
        <v>1.0900000000000001</v>
      </c>
      <c r="P20" s="79">
        <f t="shared" ref="P20:P39" si="13">O20*$Q$4</f>
        <v>18.584500000000002</v>
      </c>
      <c r="T20" s="1">
        <v>43244</v>
      </c>
      <c r="U20" t="s">
        <v>1072</v>
      </c>
      <c r="W20" s="132"/>
    </row>
    <row r="21" spans="1:39" x14ac:dyDescent="0.25">
      <c r="B21" s="70">
        <v>43647</v>
      </c>
      <c r="C21" s="7">
        <v>100</v>
      </c>
      <c r="D21" s="43">
        <v>22.215</v>
      </c>
      <c r="E21" s="43">
        <v>0</v>
      </c>
      <c r="F21" s="43">
        <f t="shared" si="12"/>
        <v>2221.5</v>
      </c>
      <c r="O21" s="79">
        <v>1.08</v>
      </c>
      <c r="P21" s="79">
        <f t="shared" si="13"/>
        <v>18.414000000000001</v>
      </c>
      <c r="W21" s="132"/>
    </row>
    <row r="22" spans="1:39" x14ac:dyDescent="0.25">
      <c r="B22" s="70">
        <v>43657</v>
      </c>
      <c r="C22" s="4">
        <v>100</v>
      </c>
      <c r="D22" s="3">
        <v>21.35</v>
      </c>
      <c r="E22" s="3">
        <v>0</v>
      </c>
      <c r="F22" s="3">
        <f t="shared" si="12"/>
        <v>2135</v>
      </c>
      <c r="H22" s="68"/>
      <c r="O22" s="79">
        <v>1.07</v>
      </c>
      <c r="P22" s="79">
        <f t="shared" si="13"/>
        <v>18.243500000000001</v>
      </c>
      <c r="T22" s="688">
        <v>43288</v>
      </c>
      <c r="U22" t="s">
        <v>1153</v>
      </c>
      <c r="W22" s="132"/>
    </row>
    <row r="23" spans="1:39" x14ac:dyDescent="0.25">
      <c r="B23" s="70">
        <v>43682</v>
      </c>
      <c r="C23" s="4">
        <v>100</v>
      </c>
      <c r="D23" s="2">
        <v>18.600000000000001</v>
      </c>
      <c r="E23" s="2">
        <v>0</v>
      </c>
      <c r="F23" s="2">
        <f t="shared" si="12"/>
        <v>1860.0000000000002</v>
      </c>
      <c r="O23" s="79">
        <v>1.06</v>
      </c>
      <c r="P23" s="79">
        <f t="shared" si="13"/>
        <v>18.073</v>
      </c>
      <c r="T23" s="703"/>
      <c r="W23" s="132"/>
    </row>
    <row r="24" spans="1:39" x14ac:dyDescent="0.25">
      <c r="A24" t="s">
        <v>1409</v>
      </c>
      <c r="C24" s="4"/>
      <c r="D24" s="3"/>
      <c r="E24" s="3"/>
      <c r="F24" s="3"/>
      <c r="H24" s="68"/>
      <c r="O24" s="79">
        <v>1.05</v>
      </c>
      <c r="P24" s="79">
        <f t="shared" si="13"/>
        <v>17.9025</v>
      </c>
      <c r="T24" s="703"/>
      <c r="W24" s="132"/>
    </row>
    <row r="25" spans="1:39" x14ac:dyDescent="0.25">
      <c r="O25" s="79">
        <v>1.04</v>
      </c>
      <c r="P25" s="79">
        <f t="shared" si="13"/>
        <v>17.732000000000003</v>
      </c>
      <c r="T25" s="688">
        <v>43318</v>
      </c>
      <c r="U25" t="s">
        <v>1158</v>
      </c>
      <c r="W25" s="132"/>
    </row>
    <row r="26" spans="1:39" x14ac:dyDescent="0.25">
      <c r="C26" s="4"/>
      <c r="D26" s="3"/>
      <c r="E26" s="3"/>
      <c r="F26" s="3"/>
      <c r="H26" s="68"/>
      <c r="O26" s="79">
        <v>1.03</v>
      </c>
      <c r="P26" s="79">
        <f t="shared" si="13"/>
        <v>17.561500000000002</v>
      </c>
      <c r="T26" s="703"/>
      <c r="W26" s="132"/>
    </row>
    <row r="27" spans="1:39" x14ac:dyDescent="0.25">
      <c r="O27" s="79">
        <v>1.02</v>
      </c>
      <c r="P27" s="79">
        <f t="shared" si="13"/>
        <v>17.391000000000002</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546</v>
      </c>
      <c r="O28" s="79">
        <v>1.01</v>
      </c>
      <c r="P28" s="79">
        <f t="shared" si="13"/>
        <v>17.220500000000001</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546</v>
      </c>
      <c r="O29" s="79">
        <v>1</v>
      </c>
      <c r="P29" s="79">
        <f t="shared" si="13"/>
        <v>17.05</v>
      </c>
      <c r="U29" t="s">
        <v>1258</v>
      </c>
      <c r="W29" s="132"/>
    </row>
    <row r="30" spans="1:39" x14ac:dyDescent="0.25">
      <c r="O30" s="79">
        <v>0.99</v>
      </c>
      <c r="P30" s="79">
        <f t="shared" si="13"/>
        <v>16.8795</v>
      </c>
      <c r="W30" s="132"/>
    </row>
    <row r="31" spans="1:39" x14ac:dyDescent="0.25">
      <c r="O31" s="79">
        <v>0.98</v>
      </c>
      <c r="P31" s="79">
        <f t="shared" si="13"/>
        <v>16.709</v>
      </c>
      <c r="T31" s="1">
        <v>43432</v>
      </c>
      <c r="U31" t="s">
        <v>1318</v>
      </c>
      <c r="W31" s="132"/>
    </row>
    <row r="32" spans="1:39" x14ac:dyDescent="0.25">
      <c r="O32" s="79">
        <v>0.97</v>
      </c>
      <c r="P32" s="79">
        <f t="shared" si="13"/>
        <v>16.538499999999999</v>
      </c>
      <c r="U32" t="s">
        <v>1316</v>
      </c>
      <c r="W32" s="132"/>
    </row>
    <row r="33" spans="1:23" x14ac:dyDescent="0.25">
      <c r="O33" s="79">
        <v>0.96</v>
      </c>
      <c r="P33" s="79">
        <f t="shared" si="13"/>
        <v>16.367999999999999</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16.197500000000002</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16.027000000000001</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15.856500000000002</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15.686000000000002</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15.515500000000001</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15.345000000000001</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5" si="27">C93*(E93-D93)</f>
        <v>-2592</v>
      </c>
      <c r="G93" s="39">
        <f t="shared" ref="G93:G95" si="28">D93*C93</f>
        <v>8406</v>
      </c>
      <c r="H93" s="177">
        <f t="shared" ref="H93:H95"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79" priority="43">
      <formula>F35&gt;0</formula>
    </cfRule>
    <cfRule type="expression" dxfId="978" priority="44">
      <formula>F35&lt;0</formula>
    </cfRule>
  </conditionalFormatting>
  <conditionalFormatting sqref="Q7">
    <cfRule type="expression" dxfId="977" priority="41">
      <formula>Q7&gt;0</formula>
    </cfRule>
    <cfRule type="expression" dxfId="976" priority="42">
      <formula>Q7&lt;0</formula>
    </cfRule>
  </conditionalFormatting>
  <conditionalFormatting sqref="Q8">
    <cfRule type="expression" dxfId="975" priority="39">
      <formula>Q8&gt;0</formula>
    </cfRule>
    <cfRule type="expression" dxfId="974" priority="40">
      <formula>Q8&lt;0</formula>
    </cfRule>
  </conditionalFormatting>
  <conditionalFormatting sqref="F128:F149">
    <cfRule type="expression" dxfId="973" priority="33">
      <formula>F128&gt;0</formula>
    </cfRule>
    <cfRule type="expression" dxfId="972" priority="34">
      <formula>F128&lt;0</formula>
    </cfRule>
  </conditionalFormatting>
  <conditionalFormatting sqref="H128:H149">
    <cfRule type="expression" dxfId="971" priority="31">
      <formula>H128&gt;0</formula>
    </cfRule>
    <cfRule type="expression" dxfId="970" priority="32">
      <formula>H128&lt;0</formula>
    </cfRule>
  </conditionalFormatting>
  <conditionalFormatting sqref="Q10">
    <cfRule type="expression" dxfId="969" priority="29">
      <formula>Q10&gt;0</formula>
    </cfRule>
    <cfRule type="expression" dxfId="968" priority="30">
      <formula>Q10&lt;0</formula>
    </cfRule>
  </conditionalFormatting>
  <conditionalFormatting sqref="J35:J48">
    <cfRule type="expression" dxfId="967" priority="27">
      <formula>J35&gt;0</formula>
    </cfRule>
    <cfRule type="expression" dxfId="966" priority="28">
      <formula>J35&lt;0</formula>
    </cfRule>
  </conditionalFormatting>
  <conditionalFormatting sqref="K35:K48">
    <cfRule type="expression" dxfId="965" priority="25">
      <formula>K35&gt;0</formula>
    </cfRule>
    <cfRule type="expression" dxfId="964" priority="26">
      <formula>K35&lt;0</formula>
    </cfRule>
  </conditionalFormatting>
  <conditionalFormatting sqref="L35:L48">
    <cfRule type="expression" dxfId="963" priority="23">
      <formula>L35&gt;0</formula>
    </cfRule>
    <cfRule type="expression" dxfId="962" priority="24">
      <formula>L35&lt;0</formula>
    </cfRule>
  </conditionalFormatting>
  <conditionalFormatting sqref="H70:H76 F70:F76">
    <cfRule type="expression" dxfId="961" priority="21">
      <formula>F70&gt;0</formula>
    </cfRule>
    <cfRule type="expression" dxfId="960" priority="22">
      <formula>F70&lt;0</formula>
    </cfRule>
  </conditionalFormatting>
  <conditionalFormatting sqref="H77:H80 F77:F80">
    <cfRule type="expression" dxfId="959" priority="19">
      <formula>F77&gt;0</formula>
    </cfRule>
    <cfRule type="expression" dxfId="958" priority="20">
      <formula>F77&lt;0</formula>
    </cfRule>
  </conditionalFormatting>
  <conditionalFormatting sqref="F87:F89 H87:H89">
    <cfRule type="expression" dxfId="957" priority="17">
      <formula>F87&gt;0</formula>
    </cfRule>
    <cfRule type="expression" dxfId="956" priority="18">
      <formula>F87&lt;0</formula>
    </cfRule>
  </conditionalFormatting>
  <conditionalFormatting sqref="F86 H86">
    <cfRule type="expression" dxfId="955" priority="15">
      <formula>F86&gt;0</formula>
    </cfRule>
    <cfRule type="expression" dxfId="954" priority="16">
      <formula>F86&lt;0</formula>
    </cfRule>
  </conditionalFormatting>
  <conditionalFormatting sqref="F83:F85 H83:H85">
    <cfRule type="expression" dxfId="953" priority="13">
      <formula>F83&gt;0</formula>
    </cfRule>
    <cfRule type="expression" dxfId="952" priority="14">
      <formula>F83&lt;0</formula>
    </cfRule>
  </conditionalFormatting>
  <conditionalFormatting sqref="F91:F93 H91:H93">
    <cfRule type="expression" dxfId="951" priority="9">
      <formula>F91&gt;0</formula>
    </cfRule>
    <cfRule type="expression" dxfId="950" priority="10">
      <formula>F91&lt;0</formula>
    </cfRule>
  </conditionalFormatting>
  <conditionalFormatting sqref="F90 H90">
    <cfRule type="expression" dxfId="949" priority="7">
      <formula>F90&gt;0</formula>
    </cfRule>
    <cfRule type="expression" dxfId="948" priority="8">
      <formula>F90&lt;0</formula>
    </cfRule>
  </conditionalFormatting>
  <conditionalFormatting sqref="F99:F101 H99:H101">
    <cfRule type="expression" dxfId="947" priority="5">
      <formula>F99&gt;0</formula>
    </cfRule>
    <cfRule type="expression" dxfId="946" priority="6">
      <formula>F99&lt;0</formula>
    </cfRule>
  </conditionalFormatting>
  <conditionalFormatting sqref="F97:F98 H97:H98">
    <cfRule type="expression" dxfId="945" priority="3">
      <formula>F97&gt;0</formula>
    </cfRule>
    <cfRule type="expression" dxfId="944" priority="4">
      <formula>F97&lt;0</formula>
    </cfRule>
  </conditionalFormatting>
  <conditionalFormatting sqref="F94:F96 H94:H96">
    <cfRule type="expression" dxfId="943" priority="1">
      <formula>F94&gt;0</formula>
    </cfRule>
    <cfRule type="expression" dxfId="942"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3502.99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3502.99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18.056649484536081</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3853.2890000000002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3818.2591000000002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3783.2292000000002</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3748.1992999999998</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3713.1693999999998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3678.1394999999998</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3643.1095999999998</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3608.0796999999998</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3573.0497999999998</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3538.0198999999998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3502.99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3467.9600999999998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3432.9301999999998</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3397.9002999999998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3362.8703999999998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3327.8404999999998</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3292.8105999999998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3257.7806999999998</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3222.7507999999998</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3187.7208999999998</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3152.6909999999998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1" priority="33">
      <formula>F54&gt;0</formula>
    </cfRule>
    <cfRule type="expression" dxfId="940" priority="34">
      <formula>F54&lt;0</formula>
    </cfRule>
  </conditionalFormatting>
  <conditionalFormatting sqref="Q7">
    <cfRule type="expression" dxfId="939" priority="31">
      <formula>Q7&gt;0</formula>
    </cfRule>
    <cfRule type="expression" dxfId="938" priority="32">
      <formula>Q7&lt;0</formula>
    </cfRule>
  </conditionalFormatting>
  <conditionalFormatting sqref="Q8">
    <cfRule type="expression" dxfId="937" priority="29">
      <formula>Q8&gt;0</formula>
    </cfRule>
    <cfRule type="expression" dxfId="936" priority="30">
      <formula>Q8&lt;0</formula>
    </cfRule>
  </conditionalFormatting>
  <conditionalFormatting sqref="F31:F53">
    <cfRule type="expression" dxfId="935" priority="27">
      <formula>F31&gt;0</formula>
    </cfRule>
    <cfRule type="expression" dxfId="934" priority="28">
      <formula>F31&lt;0</formula>
    </cfRule>
  </conditionalFormatting>
  <conditionalFormatting sqref="H31:H53">
    <cfRule type="expression" dxfId="933" priority="25">
      <formula>H31&gt;0</formula>
    </cfRule>
    <cfRule type="expression" dxfId="932" priority="26">
      <formula>H31&lt;0</formula>
    </cfRule>
  </conditionalFormatting>
  <conditionalFormatting sqref="Q10">
    <cfRule type="expression" dxfId="931" priority="23">
      <formula>Q10&gt;0</formula>
    </cfRule>
    <cfRule type="expression" dxfId="930" priority="24">
      <formula>Q10&lt;0</formula>
    </cfRule>
  </conditionalFormatting>
  <conditionalFormatting sqref="J25:J38">
    <cfRule type="expression" dxfId="929" priority="21">
      <formula>J25&gt;0</formula>
    </cfRule>
    <cfRule type="expression" dxfId="928" priority="22">
      <formula>J25&lt;0</formula>
    </cfRule>
  </conditionalFormatting>
  <conditionalFormatting sqref="L25:L38">
    <cfRule type="expression" dxfId="927" priority="17">
      <formula>L25&gt;0</formula>
    </cfRule>
    <cfRule type="expression" dxfId="926" priority="18">
      <formula>L25&lt;0</formula>
    </cfRule>
  </conditionalFormatting>
  <conditionalFormatting sqref="F89:F110">
    <cfRule type="expression" dxfId="925" priority="15">
      <formula>F89&gt;0</formula>
    </cfRule>
    <cfRule type="expression" dxfId="924" priority="16">
      <formula>F89&lt;0</formula>
    </cfRule>
  </conditionalFormatting>
  <conditionalFormatting sqref="H89:H110">
    <cfRule type="expression" dxfId="923" priority="13">
      <formula>H89&gt;0</formula>
    </cfRule>
    <cfRule type="expression" dxfId="922" priority="14">
      <formula>H89&lt;0</formula>
    </cfRule>
  </conditionalFormatting>
  <conditionalFormatting sqref="J89:J102">
    <cfRule type="expression" dxfId="921" priority="11">
      <formula>J89&gt;0</formula>
    </cfRule>
    <cfRule type="expression" dxfId="920" priority="12">
      <formula>J89&lt;0</formula>
    </cfRule>
  </conditionalFormatting>
  <conditionalFormatting sqref="K89:K102">
    <cfRule type="expression" dxfId="919" priority="9">
      <formula>K89&gt;0</formula>
    </cfRule>
    <cfRule type="expression" dxfId="918" priority="10">
      <formula>K89&lt;0</formula>
    </cfRule>
  </conditionalFormatting>
  <conditionalFormatting sqref="L89:L102">
    <cfRule type="expression" dxfId="917" priority="7">
      <formula>L89&gt;0</formula>
    </cfRule>
    <cfRule type="expression" dxfId="916" priority="8">
      <formula>L89&lt;0</formula>
    </cfRule>
  </conditionalFormatting>
  <conditionalFormatting sqref="F25:F30">
    <cfRule type="expression" dxfId="915" priority="5">
      <formula>F25&gt;0</formula>
    </cfRule>
    <cfRule type="expression" dxfId="914" priority="6">
      <formula>F25&lt;0</formula>
    </cfRule>
  </conditionalFormatting>
  <conditionalFormatting sqref="H25:H30">
    <cfRule type="expression" dxfId="913" priority="3">
      <formula>H25&gt;0</formula>
    </cfRule>
    <cfRule type="expression" dxfId="912" priority="4">
      <formula>H25&lt;0</formula>
    </cfRule>
  </conditionalFormatting>
  <conditionalFormatting sqref="J45">
    <cfRule type="expression" dxfId="911" priority="1">
      <formula>J45&gt;0</formula>
    </cfRule>
    <cfRule type="expression" dxfId="91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6.7191601049868769E-3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209.55</v>
      </c>
      <c r="Q23" s="2"/>
    </row>
    <row r="24" spans="1:17" x14ac:dyDescent="0.25">
      <c r="O24" s="79">
        <v>1.0900000000000001</v>
      </c>
      <c r="P24" s="79">
        <f t="shared" ref="P24:P43" si="2">O24*$Q$4</f>
        <v>207.64500000000001</v>
      </c>
      <c r="Q24" s="2"/>
    </row>
    <row r="25" spans="1:17" x14ac:dyDescent="0.25">
      <c r="O25" s="79">
        <v>1.08</v>
      </c>
      <c r="P25" s="79">
        <f t="shared" si="2"/>
        <v>205.74</v>
      </c>
      <c r="Q25" s="2"/>
    </row>
    <row r="26" spans="1:17" x14ac:dyDescent="0.25">
      <c r="O26" s="79">
        <v>1.07</v>
      </c>
      <c r="P26" s="79">
        <f t="shared" si="2"/>
        <v>203.83500000000001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201.93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200.02500000000001</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198.12</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196.215</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194.31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192.405</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188.595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186.69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184.785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182.88</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180.97499999999999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179.07</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177.16500000000002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175.26000000000002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173.35500000000002</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171.45000000000002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9" priority="59">
      <formula>F49&gt;0</formula>
    </cfRule>
    <cfRule type="expression" dxfId="908" priority="60">
      <formula>F49&lt;0</formula>
    </cfRule>
  </conditionalFormatting>
  <conditionalFormatting sqref="Q7">
    <cfRule type="expression" dxfId="907" priority="57">
      <formula>Q7&gt;0</formula>
    </cfRule>
    <cfRule type="expression" dxfId="906" priority="58">
      <formula>Q7&lt;0</formula>
    </cfRule>
  </conditionalFormatting>
  <conditionalFormatting sqref="Q8">
    <cfRule type="expression" dxfId="905" priority="55">
      <formula>Q8&gt;0</formula>
    </cfRule>
    <cfRule type="expression" dxfId="904" priority="56">
      <formula>Q8&lt;0</formula>
    </cfRule>
  </conditionalFormatting>
  <conditionalFormatting sqref="F34:F46">
    <cfRule type="expression" dxfId="903" priority="53">
      <formula>F34&gt;0</formula>
    </cfRule>
    <cfRule type="expression" dxfId="902" priority="54">
      <formula>F34&lt;0</formula>
    </cfRule>
  </conditionalFormatting>
  <conditionalFormatting sqref="H34:H46">
    <cfRule type="expression" dxfId="901" priority="51">
      <formula>H34&gt;0</formula>
    </cfRule>
    <cfRule type="expression" dxfId="900" priority="52">
      <formula>H34&lt;0</formula>
    </cfRule>
  </conditionalFormatting>
  <conditionalFormatting sqref="Q10">
    <cfRule type="expression" dxfId="899" priority="49">
      <formula>Q10&gt;0</formula>
    </cfRule>
    <cfRule type="expression" dxfId="898" priority="50">
      <formula>Q10&lt;0</formula>
    </cfRule>
  </conditionalFormatting>
  <conditionalFormatting sqref="J28:J41">
    <cfRule type="expression" dxfId="897" priority="47">
      <formula>J28&gt;0</formula>
    </cfRule>
    <cfRule type="expression" dxfId="896" priority="48">
      <formula>J28&lt;0</formula>
    </cfRule>
  </conditionalFormatting>
  <conditionalFormatting sqref="K28:K41">
    <cfRule type="expression" dxfId="895" priority="45">
      <formula>K28&gt;0</formula>
    </cfRule>
    <cfRule type="expression" dxfId="894" priority="46">
      <formula>K28&lt;0</formula>
    </cfRule>
  </conditionalFormatting>
  <conditionalFormatting sqref="L28:L41">
    <cfRule type="expression" dxfId="893" priority="43">
      <formula>L28&gt;0</formula>
    </cfRule>
    <cfRule type="expression" dxfId="892" priority="44">
      <formula>L28&lt;0</formula>
    </cfRule>
  </conditionalFormatting>
  <conditionalFormatting sqref="F94:F115">
    <cfRule type="expression" dxfId="891" priority="41">
      <formula>F94&gt;0</formula>
    </cfRule>
    <cfRule type="expression" dxfId="890" priority="42">
      <formula>F94&lt;0</formula>
    </cfRule>
  </conditionalFormatting>
  <conditionalFormatting sqref="H94:H115">
    <cfRule type="expression" dxfId="889" priority="39">
      <formula>H94&gt;0</formula>
    </cfRule>
    <cfRule type="expression" dxfId="888" priority="40">
      <formula>H94&lt;0</formula>
    </cfRule>
  </conditionalFormatting>
  <conditionalFormatting sqref="J94:J107">
    <cfRule type="expression" dxfId="887" priority="37">
      <formula>J94&gt;0</formula>
    </cfRule>
    <cfRule type="expression" dxfId="886" priority="38">
      <formula>J94&lt;0</formula>
    </cfRule>
  </conditionalFormatting>
  <conditionalFormatting sqref="K94:K107">
    <cfRule type="expression" dxfId="885" priority="35">
      <formula>K94&gt;0</formula>
    </cfRule>
    <cfRule type="expression" dxfId="884" priority="36">
      <formula>K94&lt;0</formula>
    </cfRule>
  </conditionalFormatting>
  <conditionalFormatting sqref="L94:L107">
    <cfRule type="expression" dxfId="883" priority="33">
      <formula>L94&gt;0</formula>
    </cfRule>
    <cfRule type="expression" dxfId="882" priority="34">
      <formula>L94&lt;0</formula>
    </cfRule>
  </conditionalFormatting>
  <conditionalFormatting sqref="F28:F31">
    <cfRule type="expression" dxfId="881" priority="31">
      <formula>F28&gt;0</formula>
    </cfRule>
    <cfRule type="expression" dxfId="880" priority="32">
      <formula>F28&lt;0</formula>
    </cfRule>
  </conditionalFormatting>
  <conditionalFormatting sqref="H28:H31">
    <cfRule type="expression" dxfId="879" priority="29">
      <formula>H28&gt;0</formula>
    </cfRule>
    <cfRule type="expression" dxfId="878" priority="30">
      <formula>H28&lt;0</formula>
    </cfRule>
  </conditionalFormatting>
  <conditionalFormatting sqref="F32:F33">
    <cfRule type="expression" dxfId="877" priority="25">
      <formula>F32&gt;0</formula>
    </cfRule>
    <cfRule type="expression" dxfId="876" priority="26">
      <formula>F32&lt;0</formula>
    </cfRule>
  </conditionalFormatting>
  <conditionalFormatting sqref="H32:H33">
    <cfRule type="expression" dxfId="875" priority="23">
      <formula>H32&gt;0</formula>
    </cfRule>
    <cfRule type="expression" dxfId="874" priority="24">
      <formula>H32&lt;0</formula>
    </cfRule>
  </conditionalFormatting>
  <conditionalFormatting sqref="J48">
    <cfRule type="expression" dxfId="873" priority="21">
      <formula>J48&gt;0</formula>
    </cfRule>
    <cfRule type="expression" dxfId="872" priority="22">
      <formula>J48&lt;0</formula>
    </cfRule>
  </conditionalFormatting>
  <conditionalFormatting sqref="F47:F48">
    <cfRule type="expression" dxfId="871" priority="19">
      <formula>F47&gt;0</formula>
    </cfRule>
    <cfRule type="expression" dxfId="870" priority="20">
      <formula>F47&lt;0</formula>
    </cfRule>
  </conditionalFormatting>
  <conditionalFormatting sqref="H47:H48">
    <cfRule type="expression" dxfId="869" priority="17">
      <formula>H47&gt;0</formula>
    </cfRule>
    <cfRule type="expression" dxfId="868" priority="18">
      <formula>H47&lt;0</formula>
    </cfRule>
  </conditionalFormatting>
  <conditionalFormatting sqref="J49:J53">
    <cfRule type="expression" dxfId="867" priority="15">
      <formula>J49&gt;0</formula>
    </cfRule>
    <cfRule type="expression" dxfId="866" priority="16">
      <formula>J49&lt;0</formula>
    </cfRule>
  </conditionalFormatting>
  <conditionalFormatting sqref="J54:J62">
    <cfRule type="expression" dxfId="865" priority="13">
      <formula>J54&gt;0</formula>
    </cfRule>
    <cfRule type="expression" dxfId="864" priority="14">
      <formula>J54&lt;0</formula>
    </cfRule>
  </conditionalFormatting>
  <conditionalFormatting sqref="J63">
    <cfRule type="expression" dxfId="863" priority="5">
      <formula>J63&gt;0</formula>
    </cfRule>
    <cfRule type="expression" dxfId="862" priority="6">
      <formula>J63&lt;0</formula>
    </cfRule>
  </conditionalFormatting>
  <conditionalFormatting sqref="H64:H65 F64:F65">
    <cfRule type="expression" dxfId="861" priority="3">
      <formula>F64&gt;0</formula>
    </cfRule>
    <cfRule type="expression" dxfId="860" priority="4">
      <formula>F64&lt;0</formula>
    </cfRule>
  </conditionalFormatting>
  <conditionalFormatting sqref="J64">
    <cfRule type="expression" dxfId="859" priority="1">
      <formula>J64&gt;0</formula>
    </cfRule>
    <cfRule type="expression" dxfId="85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298.20999999999998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298.20999999999998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22.939230769230768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328.03100000000001</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325.0489</v>
      </c>
      <c r="R19" s="79"/>
      <c r="AA19" s="180"/>
      <c r="AD19" s="180"/>
    </row>
    <row r="20" spans="1:30" x14ac:dyDescent="0.25">
      <c r="P20" s="79">
        <v>1.08</v>
      </c>
      <c r="Q20" s="79">
        <f t="shared" si="3"/>
        <v>322.0668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319.0847</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316.1026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313.12049999999999</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310.13839999999999</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307.15629999999999</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304.17419999999998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301.19209999999998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298.20999999999998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295.22789999999998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292.24579999999997</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289.26369999999997</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286.28159999999997</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283.29949999999997</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280.31739999999996</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277.33530000000002</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274.35320000000002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271.37110000000001</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268.38900000000001</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57" priority="51">
      <formula>F26&gt;0</formula>
    </cfRule>
    <cfRule type="expression" dxfId="85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5" priority="39">
      <formula>F22&gt;0</formula>
    </cfRule>
    <cfRule type="expression" dxfId="854" priority="40">
      <formula>F22&lt;0</formula>
    </cfRule>
  </conditionalFormatting>
  <conditionalFormatting sqref="H22:H25">
    <cfRule type="expression" dxfId="853" priority="37">
      <formula>H22&gt;0</formula>
    </cfRule>
    <cfRule type="expression" dxfId="852" priority="38">
      <formula>H22&lt;0</formula>
    </cfRule>
  </conditionalFormatting>
  <conditionalFormatting sqref="Q8">
    <cfRule type="expression" dxfId="851" priority="33">
      <formula>Q8&gt;0</formula>
    </cfRule>
    <cfRule type="expression" dxfId="850" priority="34">
      <formula>Q8&lt;0</formula>
    </cfRule>
  </conditionalFormatting>
  <conditionalFormatting sqref="Q7">
    <cfRule type="expression" dxfId="849" priority="35">
      <formula>Q7&gt;0</formula>
    </cfRule>
    <cfRule type="expression" dxfId="848" priority="36">
      <formula>Q7&lt;0</formula>
    </cfRule>
  </conditionalFormatting>
  <conditionalFormatting sqref="F74:F76">
    <cfRule type="expression" dxfId="847" priority="31">
      <formula>F74&gt;0</formula>
    </cfRule>
    <cfRule type="expression" dxfId="846" priority="32">
      <formula>F74&lt;0</formula>
    </cfRule>
  </conditionalFormatting>
  <conditionalFormatting sqref="F77:F84">
    <cfRule type="expression" dxfId="845" priority="27">
      <formula>F77&gt;0</formula>
    </cfRule>
    <cfRule type="expression" dxfId="844" priority="28">
      <formula>F77&lt;0</formula>
    </cfRule>
  </conditionalFormatting>
  <conditionalFormatting sqref="F77:F84">
    <cfRule type="expression" dxfId="843" priority="29">
      <formula>F77&gt;0</formula>
    </cfRule>
    <cfRule type="expression" dxfId="842" priority="30">
      <formula>F77&lt;0</formula>
    </cfRule>
  </conditionalFormatting>
  <conditionalFormatting sqref="H74:H84">
    <cfRule type="expression" dxfId="841" priority="25">
      <formula>H74&gt;0</formula>
    </cfRule>
    <cfRule type="expression" dxfId="840" priority="26">
      <formula>H74&lt;0</formula>
    </cfRule>
  </conditionalFormatting>
  <conditionalFormatting sqref="F70:F73">
    <cfRule type="expression" dxfId="839" priority="23">
      <formula>F70&gt;0</formula>
    </cfRule>
    <cfRule type="expression" dxfId="838" priority="24">
      <formula>F70&lt;0</formula>
    </cfRule>
  </conditionalFormatting>
  <conditionalFormatting sqref="H70:H73">
    <cfRule type="expression" dxfId="837" priority="21">
      <formula>H70&gt;0</formula>
    </cfRule>
    <cfRule type="expression" dxfId="836" priority="22">
      <formula>H70&lt;0</formula>
    </cfRule>
  </conditionalFormatting>
  <conditionalFormatting sqref="Q10">
    <cfRule type="expression" dxfId="835" priority="19">
      <formula>Q10&gt;0</formula>
    </cfRule>
    <cfRule type="expression" dxfId="834" priority="20">
      <formula>Q10&lt;0</formula>
    </cfRule>
  </conditionalFormatting>
  <conditionalFormatting sqref="H43 F43">
    <cfRule type="expression" dxfId="833" priority="15">
      <formula>F43&gt;0</formula>
    </cfRule>
    <cfRule type="expression" dxfId="832" priority="16">
      <formula>F43&lt;0</formula>
    </cfRule>
  </conditionalFormatting>
  <conditionalFormatting sqref="H37:H39 F37:F39">
    <cfRule type="expression" dxfId="831" priority="13">
      <formula>F37&gt;0</formula>
    </cfRule>
    <cfRule type="expression" dxfId="830" priority="14">
      <formula>F37&lt;0</formula>
    </cfRule>
  </conditionalFormatting>
  <conditionalFormatting sqref="H35:H36 F35:F36">
    <cfRule type="expression" dxfId="829" priority="11">
      <formula>F35&gt;0</formula>
    </cfRule>
    <cfRule type="expression" dxfId="828" priority="12">
      <formula>F35&lt;0</formula>
    </cfRule>
  </conditionalFormatting>
  <conditionalFormatting sqref="H41:H42 F41:F42 J40:J41">
    <cfRule type="expression" dxfId="827" priority="9">
      <formula>F40&gt;0</formula>
    </cfRule>
    <cfRule type="expression" dxfId="826" priority="10">
      <formula>F40&lt;0</formula>
    </cfRule>
  </conditionalFormatting>
  <conditionalFormatting sqref="H40 F40">
    <cfRule type="expression" dxfId="825" priority="7">
      <formula>F40&gt;0</formula>
    </cfRule>
    <cfRule type="expression" dxfId="824" priority="8">
      <formula>F40&lt;0</formula>
    </cfRule>
  </conditionalFormatting>
  <conditionalFormatting sqref="H45 F45 J44:J45">
    <cfRule type="expression" dxfId="823" priority="3">
      <formula>F44&gt;0</formula>
    </cfRule>
    <cfRule type="expression" dxfId="822" priority="4">
      <formula>F44&lt;0</formula>
    </cfRule>
  </conditionalFormatting>
  <conditionalFormatting sqref="H44 F44">
    <cfRule type="expression" dxfId="821" priority="1">
      <formula>F44&gt;0</formula>
    </cfRule>
    <cfRule type="expression" dxfId="82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108.41</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108.41</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119.251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118.1669</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117.08280000000001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115.9987</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114.91460000000001</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113.8305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112.74639999999999</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111.6623</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110.5782</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109.4941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108.41</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107.32589999999999</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106.2418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105.15769999999999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104.0736</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102.98949999999999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101.90539999999999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100.82130000000001</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99.737200000000001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98.653099999999995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97.569000000000003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9" priority="19">
      <formula>F27&gt;0</formula>
    </cfRule>
    <cfRule type="expression" dxfId="818" priority="20">
      <formula>F27&lt;0</formula>
    </cfRule>
  </conditionalFormatting>
  <conditionalFormatting sqref="F37:F38">
    <cfRule type="expression" dxfId="817" priority="17">
      <formula>F37&gt;0</formula>
    </cfRule>
    <cfRule type="expression" dxfId="816" priority="18">
      <formula>F37&lt;0</formula>
    </cfRule>
  </conditionalFormatting>
  <conditionalFormatting sqref="H27:H32">
    <cfRule type="expression" dxfId="815" priority="15">
      <formula>H27&gt;0</formula>
    </cfRule>
    <cfRule type="expression" dxfId="814" priority="16">
      <formula>H27&lt;0</formula>
    </cfRule>
  </conditionalFormatting>
  <conditionalFormatting sqref="Q7">
    <cfRule type="expression" dxfId="813" priority="3">
      <formula>Q7&gt;0</formula>
    </cfRule>
    <cfRule type="expression" dxfId="812" priority="4">
      <formula>Q7&lt;0</formula>
    </cfRule>
  </conditionalFormatting>
  <conditionalFormatting sqref="Q8">
    <cfRule type="expression" dxfId="811" priority="1">
      <formula>Q8&gt;0</formula>
    </cfRule>
    <cfRule type="expression" dxfId="81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179.51</v>
      </c>
      <c r="W3"/>
      <c r="X3"/>
      <c r="Y3"/>
      <c r="Z3"/>
      <c r="AA3"/>
      <c r="AC3"/>
    </row>
    <row r="4" spans="1:29" x14ac:dyDescent="0.25">
      <c r="B4" s="70"/>
      <c r="C4" s="4"/>
      <c r="D4" s="3"/>
      <c r="E4" s="3"/>
      <c r="F4" s="3"/>
      <c r="G4" s="4"/>
      <c r="H4" s="159"/>
      <c r="I4" s="4"/>
      <c r="J4" s="4"/>
      <c r="K4" s="4"/>
      <c r="L4" s="4"/>
      <c r="M4" s="3"/>
      <c r="O4" s="11" t="s">
        <v>66</v>
      </c>
      <c r="Q4" s="53">
        <v>179.51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197.46100000000001</v>
      </c>
      <c r="W15"/>
      <c r="X15"/>
      <c r="Y15"/>
      <c r="Z15"/>
      <c r="AA15"/>
      <c r="AC15"/>
    </row>
    <row r="16" spans="1:29" x14ac:dyDescent="0.25">
      <c r="O16" s="79">
        <v>1.0900000000000001</v>
      </c>
      <c r="P16" s="79">
        <f t="shared" si="0"/>
        <v>195.66589999999999</v>
      </c>
      <c r="W16"/>
      <c r="X16"/>
      <c r="Y16"/>
      <c r="Z16"/>
      <c r="AA16"/>
      <c r="AC16"/>
    </row>
    <row r="17" spans="1:29" x14ac:dyDescent="0.25">
      <c r="O17" s="79">
        <v>1.08</v>
      </c>
      <c r="P17" s="79">
        <f t="shared" si="0"/>
        <v>193.8708</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192.07570000000001</v>
      </c>
      <c r="W18"/>
      <c r="X18"/>
      <c r="Y18"/>
      <c r="Z18"/>
      <c r="AA18"/>
      <c r="AC18"/>
    </row>
    <row r="19" spans="1:29" x14ac:dyDescent="0.25">
      <c r="O19" s="79">
        <v>1.06</v>
      </c>
      <c r="P19" s="79">
        <f t="shared" si="0"/>
        <v>190.28059999999999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188.4855</v>
      </c>
      <c r="W20"/>
      <c r="X20"/>
      <c r="Y20"/>
      <c r="Z20"/>
      <c r="AA20"/>
      <c r="AC20"/>
    </row>
    <row r="21" spans="1:29" x14ac:dyDescent="0.25">
      <c r="B21" s="162">
        <v>42304</v>
      </c>
      <c r="C21" s="10">
        <v>75</v>
      </c>
      <c r="D21" s="171">
        <v>82.82</v>
      </c>
      <c r="E21" s="39">
        <v>77.44</v>
      </c>
      <c r="F21" s="39">
        <v>-403.4</v>
      </c>
      <c r="G21" s="39"/>
      <c r="H21" s="177"/>
      <c r="I21" s="39"/>
      <c r="O21" s="79">
        <v>1.04</v>
      </c>
      <c r="P21" s="79">
        <f t="shared" si="0"/>
        <v>186.69040000000001</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184.89529999999999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183.1002</v>
      </c>
      <c r="W23"/>
      <c r="X23"/>
      <c r="Y23"/>
      <c r="Z23"/>
      <c r="AA23"/>
      <c r="AC23"/>
    </row>
    <row r="24" spans="1:29" x14ac:dyDescent="0.25">
      <c r="B24" s="162"/>
      <c r="C24" s="10"/>
      <c r="D24" s="39"/>
      <c r="E24" s="39"/>
      <c r="F24" s="39"/>
      <c r="G24" s="39"/>
      <c r="H24" s="177"/>
      <c r="I24" s="39"/>
      <c r="O24" s="79">
        <v>1.01</v>
      </c>
      <c r="P24" s="79">
        <f t="shared" si="0"/>
        <v>181.30509999999998</v>
      </c>
      <c r="W24"/>
      <c r="X24"/>
      <c r="Y24"/>
      <c r="Z24"/>
      <c r="AA24"/>
      <c r="AC24"/>
    </row>
    <row r="25" spans="1:29" x14ac:dyDescent="0.25">
      <c r="B25" s="162"/>
      <c r="C25" s="10"/>
      <c r="D25" s="39"/>
      <c r="E25" s="39"/>
      <c r="F25" s="39"/>
      <c r="G25" s="39"/>
      <c r="H25" s="177"/>
      <c r="I25" s="39"/>
      <c r="O25" s="79">
        <v>1</v>
      </c>
      <c r="P25" s="79">
        <f t="shared" si="0"/>
        <v>179.51</v>
      </c>
      <c r="W25"/>
      <c r="X25"/>
      <c r="Y25"/>
      <c r="Z25"/>
      <c r="AA25"/>
      <c r="AC25"/>
    </row>
    <row r="26" spans="1:29" x14ac:dyDescent="0.25">
      <c r="B26" s="162"/>
      <c r="C26" s="10"/>
      <c r="D26" s="39"/>
      <c r="E26" s="39"/>
      <c r="F26" s="39"/>
      <c r="G26" s="39"/>
      <c r="H26" s="177"/>
      <c r="I26" s="39"/>
      <c r="O26" s="79">
        <v>0.99</v>
      </c>
      <c r="P26" s="79">
        <f t="shared" si="0"/>
        <v>177.7149</v>
      </c>
      <c r="W26"/>
      <c r="X26"/>
      <c r="Y26"/>
      <c r="Z26"/>
      <c r="AA26"/>
      <c r="AC26"/>
    </row>
    <row r="27" spans="1:29" x14ac:dyDescent="0.25">
      <c r="B27" s="162"/>
      <c r="C27" s="10"/>
      <c r="D27" s="39"/>
      <c r="E27" s="39"/>
      <c r="F27" s="39"/>
      <c r="G27" s="39"/>
      <c r="H27" s="177"/>
      <c r="I27" s="39"/>
      <c r="O27" s="79">
        <v>0.98</v>
      </c>
      <c r="P27" s="79">
        <f t="shared" si="0"/>
        <v>175.91979999999998</v>
      </c>
      <c r="W27"/>
      <c r="X27"/>
      <c r="Y27"/>
      <c r="Z27"/>
      <c r="AA27"/>
      <c r="AC27"/>
    </row>
    <row r="28" spans="1:29" x14ac:dyDescent="0.25">
      <c r="O28" s="79">
        <v>0.97</v>
      </c>
      <c r="P28" s="79">
        <f t="shared" si="0"/>
        <v>174.12469999999999</v>
      </c>
      <c r="W28"/>
      <c r="X28"/>
      <c r="Y28"/>
      <c r="Z28"/>
      <c r="AA28"/>
      <c r="AC28"/>
    </row>
    <row r="29" spans="1:29" x14ac:dyDescent="0.25">
      <c r="O29" s="79">
        <v>0.96</v>
      </c>
      <c r="P29" s="79">
        <f t="shared" si="0"/>
        <v>172.32959999999997</v>
      </c>
      <c r="W29"/>
      <c r="X29"/>
      <c r="Y29"/>
      <c r="Z29"/>
      <c r="AA29"/>
      <c r="AC29"/>
    </row>
    <row r="30" spans="1:29" x14ac:dyDescent="0.25">
      <c r="O30" s="79">
        <v>0.95</v>
      </c>
      <c r="P30" s="79">
        <f t="shared" si="0"/>
        <v>170.53449999999998</v>
      </c>
      <c r="W30"/>
      <c r="X30"/>
      <c r="Y30"/>
      <c r="Z30"/>
      <c r="AA30"/>
      <c r="AC30"/>
    </row>
    <row r="31" spans="1:29" x14ac:dyDescent="0.25">
      <c r="O31" s="79">
        <v>0.94</v>
      </c>
      <c r="P31" s="79">
        <f t="shared" si="0"/>
        <v>168.73939999999999</v>
      </c>
      <c r="W31"/>
      <c r="X31"/>
      <c r="Y31"/>
      <c r="Z31"/>
      <c r="AA31"/>
      <c r="AC31"/>
    </row>
    <row r="32" spans="1:29" x14ac:dyDescent="0.25">
      <c r="O32" s="79">
        <v>0.93</v>
      </c>
      <c r="P32" s="79">
        <f t="shared" si="0"/>
        <v>166.9443</v>
      </c>
      <c r="W32"/>
      <c r="X32"/>
      <c r="Y32"/>
      <c r="Z32"/>
      <c r="AA32"/>
      <c r="AC32"/>
    </row>
    <row r="33" spans="1:29" x14ac:dyDescent="0.25">
      <c r="L33" t="s">
        <v>65</v>
      </c>
      <c r="M33" s="2">
        <f>K51+M51-F51</f>
        <v>-168.6200000000008</v>
      </c>
      <c r="O33" s="79">
        <v>0.92</v>
      </c>
      <c r="P33" s="79">
        <f t="shared" si="0"/>
        <v>165.14920000000001</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163.35409999999999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161.559</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9" priority="25">
      <formula>F24&gt;0</formula>
    </cfRule>
    <cfRule type="expression" dxfId="808" priority="26">
      <formula>F24&lt;0</formula>
    </cfRule>
  </conditionalFormatting>
  <conditionalFormatting sqref="H21:H27">
    <cfRule type="expression" dxfId="807" priority="19">
      <formula>H21&gt;0</formula>
    </cfRule>
    <cfRule type="expression" dxfId="806" priority="20">
      <formula>H21&lt;0</formula>
    </cfRule>
  </conditionalFormatting>
  <conditionalFormatting sqref="F21:F23">
    <cfRule type="expression" dxfId="805" priority="5">
      <formula>F21&gt;0</formula>
    </cfRule>
    <cfRule type="expression" dxfId="804" priority="6">
      <formula>F21&lt;0</formula>
    </cfRule>
  </conditionalFormatting>
  <conditionalFormatting sqref="Q8">
    <cfRule type="expression" dxfId="803" priority="1">
      <formula>Q8&gt;0</formula>
    </cfRule>
    <cfRule type="expression" dxfId="802" priority="2">
      <formula>Q8&lt;0</formula>
    </cfRule>
  </conditionalFormatting>
  <conditionalFormatting sqref="Q7">
    <cfRule type="expression" dxfId="801" priority="3">
      <formula>Q7&gt;0</formula>
    </cfRule>
    <cfRule type="expression" dxfId="80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285.45999999999998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285.45999999999998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314.00600000000003</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311.15140000000002</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308.29680000000002</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305.44220000000001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302.58760000000001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299.733</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296.8784</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294.02379999999999</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291.16919999999999</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288.31459999999998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285.45999999999998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282.60539999999997</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279.75079999999997</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276.89619999999996</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274.04159999999996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271.18699999999995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268.33239999999995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265.4778</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262.6232</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259.76859999999999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256.91399999999999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9" priority="11">
      <formula>F21&gt;0</formula>
    </cfRule>
    <cfRule type="expression" dxfId="798" priority="12">
      <formula>F21&lt;0</formula>
    </cfRule>
  </conditionalFormatting>
  <conditionalFormatting sqref="H21:H23">
    <cfRule type="expression" dxfId="797" priority="9">
      <formula>H21&gt;0</formula>
    </cfRule>
    <cfRule type="expression" dxfId="796" priority="10">
      <formula>H21&lt;0</formula>
    </cfRule>
  </conditionalFormatting>
  <conditionalFormatting sqref="Q8">
    <cfRule type="expression" dxfId="795" priority="1">
      <formula>Q8&gt;0</formula>
    </cfRule>
    <cfRule type="expression" dxfId="794" priority="2">
      <formula>Q8&lt;0</formula>
    </cfRule>
  </conditionalFormatting>
  <conditionalFormatting sqref="Q7">
    <cfRule type="expression" dxfId="793" priority="3">
      <formula>Q7&gt;0</formula>
    </cfRule>
    <cfRule type="expression" dxfId="79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88.21</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88.21</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97.031000000000006</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96.148899999999998</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95.266800000000003</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94.384699999999995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93.502600000000001</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92.620499999999993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91.738399999999999</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90.85629999999999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89.974199999999996</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89.092099999999988</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88.21</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87.3279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86.445799999999991</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85.563699999999997</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84.681599999999989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83.799499999999995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82.917399999999986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82.035299999999992</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81.153199999999998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80.271100000000004</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79.388999999999996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1" priority="15">
      <formula>F29&gt;0</formula>
    </cfRule>
    <cfRule type="expression" dxfId="790" priority="16">
      <formula>F29&lt;0</formula>
    </cfRule>
  </conditionalFormatting>
  <conditionalFormatting sqref="F34:F62">
    <cfRule type="expression" dxfId="789" priority="11">
      <formula>F34&gt;0</formula>
    </cfRule>
    <cfRule type="expression" dxfId="788" priority="12">
      <formula>F34&lt;0</formula>
    </cfRule>
  </conditionalFormatting>
  <conditionalFormatting sqref="F34:F62">
    <cfRule type="expression" dxfId="787" priority="13">
      <formula>F34&gt;0</formula>
    </cfRule>
    <cfRule type="expression" dxfId="786" priority="14">
      <formula>F34&lt;0</formula>
    </cfRule>
  </conditionalFormatting>
  <conditionalFormatting sqref="H29:H62">
    <cfRule type="expression" dxfId="785" priority="9">
      <formula>H29&gt;0</formula>
    </cfRule>
    <cfRule type="expression" dxfId="784" priority="10">
      <formula>H29&lt;0</formula>
    </cfRule>
  </conditionalFormatting>
  <conditionalFormatting sqref="F25:F28">
    <cfRule type="expression" dxfId="783" priority="7">
      <formula>F25&gt;0</formula>
    </cfRule>
    <cfRule type="expression" dxfId="782" priority="8">
      <formula>F25&lt;0</formula>
    </cfRule>
  </conditionalFormatting>
  <conditionalFormatting sqref="H25:H28">
    <cfRule type="expression" dxfId="781" priority="5">
      <formula>H25&gt;0</formula>
    </cfRule>
    <cfRule type="expression" dxfId="780" priority="6">
      <formula>H25&lt;0</formula>
    </cfRule>
  </conditionalFormatting>
  <conditionalFormatting sqref="Q7">
    <cfRule type="expression" dxfId="779" priority="3">
      <formula>Q7&gt;0</formula>
    </cfRule>
    <cfRule type="expression" dxfId="778" priority="4">
      <formula>Q7&lt;0</formula>
    </cfRule>
  </conditionalFormatting>
  <conditionalFormatting sqref="Q8">
    <cfRule type="expression" dxfId="777" priority="1">
      <formula>Q8&gt;0</formula>
    </cfRule>
    <cfRule type="expression" dxfId="77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47.17</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47.17</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4.0364638541445834E-2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9.6265306122448973</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51.887000000000008</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51.415300000000009</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50.943600000000004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50.471900000000005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50.000200000000007</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49.528500000000001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49.056800000000003</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48.585100000000004</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48.113400000000006</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47.6417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47.17</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46.698300000000003</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46.226599999999998</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45.754899999999999</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45.283200000000001</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44.811500000000002</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44.339799999999997</v>
      </c>
      <c r="Q43" s="2"/>
    </row>
    <row r="44" spans="1:17" x14ac:dyDescent="0.25">
      <c r="B44" s="162">
        <v>43515</v>
      </c>
      <c r="C44" s="10">
        <v>0</v>
      </c>
      <c r="D44" s="39"/>
      <c r="E44" s="39">
        <v>56.79</v>
      </c>
      <c r="F44" s="39"/>
      <c r="G44" s="39"/>
      <c r="H44" s="177"/>
      <c r="I44" s="39"/>
      <c r="J44" s="768">
        <v>2880.97</v>
      </c>
      <c r="K44" s="39">
        <v>11.59</v>
      </c>
      <c r="L44" s="39"/>
      <c r="O44" s="79">
        <v>0.93</v>
      </c>
      <c r="P44" s="79">
        <f t="shared" si="5"/>
        <v>43.868100000000005</v>
      </c>
      <c r="Q44" s="2"/>
    </row>
    <row r="45" spans="1:17" x14ac:dyDescent="0.25">
      <c r="B45" s="162"/>
      <c r="C45" s="10"/>
      <c r="D45" s="39"/>
      <c r="E45" s="39"/>
      <c r="F45" s="39"/>
      <c r="G45" s="39"/>
      <c r="H45" s="177"/>
      <c r="I45" s="39"/>
      <c r="J45" s="39"/>
      <c r="K45" s="39"/>
      <c r="L45" s="39"/>
      <c r="O45" s="79">
        <v>0.92</v>
      </c>
      <c r="P45" s="79">
        <f t="shared" si="5"/>
        <v>43.396400000000007</v>
      </c>
      <c r="Q45" s="2"/>
    </row>
    <row r="46" spans="1:17" x14ac:dyDescent="0.25">
      <c r="B46" s="162"/>
      <c r="C46" s="10"/>
      <c r="D46" s="39"/>
      <c r="E46" s="39"/>
      <c r="F46" s="39"/>
      <c r="G46" s="39"/>
      <c r="H46" s="177"/>
      <c r="I46" s="39"/>
      <c r="J46" s="39"/>
      <c r="K46" s="39"/>
      <c r="L46" s="39"/>
      <c r="O46" s="79">
        <v>0.91</v>
      </c>
      <c r="P46" s="79">
        <f t="shared" si="5"/>
        <v>42.924700000000001</v>
      </c>
      <c r="Q46" s="2"/>
    </row>
    <row r="47" spans="1:17" x14ac:dyDescent="0.25">
      <c r="B47" s="162"/>
      <c r="C47" s="10"/>
      <c r="D47" s="39"/>
      <c r="E47" s="39"/>
      <c r="F47" s="39"/>
      <c r="G47" s="39"/>
      <c r="H47" s="177"/>
      <c r="I47" s="39"/>
      <c r="J47" s="39"/>
      <c r="K47" s="39"/>
      <c r="L47" s="39"/>
      <c r="O47" s="79">
        <v>0.9</v>
      </c>
      <c r="P47" s="79">
        <f t="shared" si="5"/>
        <v>42.453000000000003</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5" priority="87">
      <formula>F29&gt;0</formula>
    </cfRule>
    <cfRule type="expression" dxfId="774" priority="88">
      <formula>F29&lt;0</formula>
    </cfRule>
  </conditionalFormatting>
  <conditionalFormatting sqref="F57:F64 F66">
    <cfRule type="expression" dxfId="773" priority="83">
      <formula>F57&gt;0</formula>
    </cfRule>
    <cfRule type="expression" dxfId="772" priority="84">
      <formula>F57&lt;0</formula>
    </cfRule>
  </conditionalFormatting>
  <conditionalFormatting sqref="F57:F64 F66">
    <cfRule type="expression" dxfId="771" priority="85">
      <formula>F57&gt;0</formula>
    </cfRule>
    <cfRule type="expression" dxfId="770" priority="86">
      <formula>F57&lt;0</formula>
    </cfRule>
  </conditionalFormatting>
  <conditionalFormatting sqref="H57:H64 H66">
    <cfRule type="expression" dxfId="769" priority="81">
      <formula>H57&gt;0</formula>
    </cfRule>
    <cfRule type="expression" dxfId="768" priority="82">
      <formula>H57&lt;0</formula>
    </cfRule>
  </conditionalFormatting>
  <conditionalFormatting sqref="Q7">
    <cfRule type="expression" dxfId="767" priority="63">
      <formula>Q7&gt;0</formula>
    </cfRule>
    <cfRule type="expression" dxfId="766" priority="64">
      <formula>Q7&lt;0</formula>
    </cfRule>
  </conditionalFormatting>
  <conditionalFormatting sqref="Q8">
    <cfRule type="expression" dxfId="765" priority="61">
      <formula>Q8&gt;0</formula>
    </cfRule>
    <cfRule type="expression" dxfId="764" priority="62">
      <formula>Q8&lt;0</formula>
    </cfRule>
  </conditionalFormatting>
  <conditionalFormatting sqref="F93:F97 H93:H97 H99:H124 F99:F124">
    <cfRule type="expression" dxfId="763" priority="33">
      <formula>F93&gt;0</formula>
    </cfRule>
    <cfRule type="expression" dxfId="762" priority="34">
      <formula>F93&lt;0</formula>
    </cfRule>
  </conditionalFormatting>
  <conditionalFormatting sqref="F125:F132 F134">
    <cfRule type="expression" dxfId="761" priority="31">
      <formula>F125&gt;0</formula>
    </cfRule>
    <cfRule type="expression" dxfId="760" priority="32">
      <formula>F125&lt;0</formula>
    </cfRule>
  </conditionalFormatting>
  <conditionalFormatting sqref="M67">
    <cfRule type="expression" dxfId="759" priority="43">
      <formula>M67&gt;0</formula>
    </cfRule>
    <cfRule type="expression" dxfId="758" priority="44">
      <formula>M67&lt;0</formula>
    </cfRule>
  </conditionalFormatting>
  <conditionalFormatting sqref="F65">
    <cfRule type="expression" dxfId="757" priority="39">
      <formula>F65&gt;0</formula>
    </cfRule>
    <cfRule type="expression" dxfId="756" priority="40">
      <formula>F65&lt;0</formula>
    </cfRule>
  </conditionalFormatting>
  <conditionalFormatting sqref="F65">
    <cfRule type="expression" dxfId="755" priority="41">
      <formula>F65&gt;0</formula>
    </cfRule>
    <cfRule type="expression" dxfId="754" priority="42">
      <formula>F65&lt;0</formula>
    </cfRule>
  </conditionalFormatting>
  <conditionalFormatting sqref="H65">
    <cfRule type="expression" dxfId="753" priority="37">
      <formula>H65&gt;0</formula>
    </cfRule>
    <cfRule type="expression" dxfId="752" priority="38">
      <formula>H65&lt;0</formula>
    </cfRule>
  </conditionalFormatting>
  <conditionalFormatting sqref="F125:F132 F134">
    <cfRule type="expression" dxfId="751" priority="29">
      <formula>F125&gt;0</formula>
    </cfRule>
    <cfRule type="expression" dxfId="750" priority="30">
      <formula>F125&lt;0</formula>
    </cfRule>
  </conditionalFormatting>
  <conditionalFormatting sqref="H125:H132 H134">
    <cfRule type="expression" dxfId="749" priority="27">
      <formula>H125&gt;0</formula>
    </cfRule>
    <cfRule type="expression" dxfId="748" priority="28">
      <formula>H125&lt;0</formula>
    </cfRule>
  </conditionalFormatting>
  <conditionalFormatting sqref="F92">
    <cfRule type="expression" dxfId="747" priority="25">
      <formula>F92&gt;0</formula>
    </cfRule>
    <cfRule type="expression" dxfId="746" priority="26">
      <formula>F92&lt;0</formula>
    </cfRule>
  </conditionalFormatting>
  <conditionalFormatting sqref="H92">
    <cfRule type="expression" dxfId="745" priority="23">
      <formula>H92&gt;0</formula>
    </cfRule>
    <cfRule type="expression" dxfId="744" priority="24">
      <formula>H92&lt;0</formula>
    </cfRule>
  </conditionalFormatting>
  <conditionalFormatting sqref="F133">
    <cfRule type="expression" dxfId="743" priority="19">
      <formula>F133&gt;0</formula>
    </cfRule>
    <cfRule type="expression" dxfId="742" priority="20">
      <formula>F133&lt;0</formula>
    </cfRule>
  </conditionalFormatting>
  <conditionalFormatting sqref="F133">
    <cfRule type="expression" dxfId="741" priority="21">
      <formula>F133&gt;0</formula>
    </cfRule>
    <cfRule type="expression" dxfId="740" priority="22">
      <formula>F133&lt;0</formula>
    </cfRule>
  </conditionalFormatting>
  <conditionalFormatting sqref="H133">
    <cfRule type="expression" dxfId="739" priority="17">
      <formula>H133&gt;0</formula>
    </cfRule>
    <cfRule type="expression" dxfId="738" priority="18">
      <formula>H133&lt;0</formula>
    </cfRule>
  </conditionalFormatting>
  <conditionalFormatting sqref="F98 H98">
    <cfRule type="expression" dxfId="737" priority="15">
      <formula>F98&gt;0</formula>
    </cfRule>
    <cfRule type="expression" dxfId="736" priority="16">
      <formula>F98&lt;0</formula>
    </cfRule>
  </conditionalFormatting>
  <conditionalFormatting sqref="J25:J66">
    <cfRule type="expression" dxfId="735" priority="13">
      <formula>J25&gt;0</formula>
    </cfRule>
    <cfRule type="expression" dxfId="734" priority="14">
      <formula>J25&lt;0</formula>
    </cfRule>
  </conditionalFormatting>
  <conditionalFormatting sqref="K41 K45:K66">
    <cfRule type="expression" dxfId="733" priority="11">
      <formula>K41&gt;0</formula>
    </cfRule>
    <cfRule type="expression" dxfId="732" priority="12">
      <formula>K41&lt;0</formula>
    </cfRule>
  </conditionalFormatting>
  <conditionalFormatting sqref="L25">
    <cfRule type="expression" dxfId="731" priority="9">
      <formula>L25&gt;0</formula>
    </cfRule>
    <cfRule type="expression" dxfId="730" priority="10">
      <formula>L25&lt;0</formula>
    </cfRule>
  </conditionalFormatting>
  <conditionalFormatting sqref="F25:F28">
    <cfRule type="expression" dxfId="729" priority="7">
      <formula>F25&gt;0</formula>
    </cfRule>
    <cfRule type="expression" dxfId="728" priority="8">
      <formula>F25&lt;0</formula>
    </cfRule>
  </conditionalFormatting>
  <conditionalFormatting sqref="H25:H28">
    <cfRule type="expression" dxfId="727" priority="5">
      <formula>H25&gt;0</formula>
    </cfRule>
    <cfRule type="expression" dxfId="72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58.02</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58.02</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2.102723198896932E-2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10.501357466063348</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63.82200000000001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63.241800000000005</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62.661600000000007</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62.081400000000009</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61.501200000000004</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60.921000000000006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60.340800000000009</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59.760600000000004</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59.180400000000006</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58.600200000000001</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58.02</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57.439800000000005</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56.8596</v>
      </c>
    </row>
    <row r="56" spans="1:17" x14ac:dyDescent="0.25">
      <c r="B56" s="162">
        <v>43432</v>
      </c>
      <c r="C56" s="10"/>
      <c r="D56" s="39"/>
      <c r="E56" s="39"/>
      <c r="F56" s="39"/>
      <c r="G56" s="39"/>
      <c r="H56" s="177"/>
      <c r="I56" s="39" t="s">
        <v>184</v>
      </c>
      <c r="J56" s="768">
        <v>3427.61</v>
      </c>
      <c r="O56" s="79">
        <v>0.97</v>
      </c>
      <c r="P56" s="79">
        <f t="shared" si="5"/>
        <v>56.279400000000003</v>
      </c>
    </row>
    <row r="57" spans="1:17" x14ac:dyDescent="0.25">
      <c r="B57" s="162"/>
      <c r="C57" s="10"/>
      <c r="D57" s="39"/>
      <c r="E57" s="39"/>
      <c r="F57" s="39"/>
      <c r="G57" s="39"/>
      <c r="H57" s="177"/>
      <c r="I57" s="39"/>
      <c r="J57" s="39"/>
      <c r="O57" s="79">
        <v>0.96</v>
      </c>
      <c r="P57" s="79">
        <f t="shared" si="5"/>
        <v>55.699199999999998</v>
      </c>
    </row>
    <row r="58" spans="1:17" x14ac:dyDescent="0.25">
      <c r="B58" s="162"/>
      <c r="C58" s="10"/>
      <c r="D58" s="39"/>
      <c r="E58" s="39"/>
      <c r="F58" s="39"/>
      <c r="G58" s="39"/>
      <c r="H58" s="177"/>
      <c r="I58" s="39"/>
      <c r="J58" s="39"/>
      <c r="O58" s="79">
        <v>0.95</v>
      </c>
      <c r="P58" s="79">
        <f t="shared" si="5"/>
        <v>55.119</v>
      </c>
    </row>
    <row r="59" spans="1:17" x14ac:dyDescent="0.25">
      <c r="B59" s="162"/>
      <c r="C59" s="10"/>
      <c r="D59" s="39"/>
      <c r="E59" s="39"/>
      <c r="F59" s="39"/>
      <c r="G59" s="39"/>
      <c r="H59" s="177"/>
      <c r="I59" s="39"/>
      <c r="J59" s="39"/>
      <c r="O59" s="79">
        <v>0.94</v>
      </c>
      <c r="P59" s="79">
        <f t="shared" si="5"/>
        <v>54.538800000000002</v>
      </c>
    </row>
    <row r="60" spans="1:17" x14ac:dyDescent="0.25">
      <c r="B60" s="162"/>
      <c r="C60" s="10"/>
      <c r="D60" s="39"/>
      <c r="E60" s="39"/>
      <c r="F60" s="39"/>
      <c r="G60" s="39"/>
      <c r="H60" s="177"/>
      <c r="I60" s="39"/>
      <c r="J60" s="39"/>
      <c r="O60" s="79">
        <v>0.93</v>
      </c>
      <c r="P60" s="79">
        <f t="shared" si="5"/>
        <v>53.958600000000004</v>
      </c>
    </row>
    <row r="61" spans="1:17" x14ac:dyDescent="0.25">
      <c r="B61" s="162"/>
      <c r="C61" s="10"/>
      <c r="D61" s="39"/>
      <c r="E61" s="39"/>
      <c r="F61" s="39"/>
      <c r="G61" s="39"/>
      <c r="H61" s="177"/>
      <c r="I61" s="39"/>
      <c r="J61" s="39"/>
      <c r="O61" s="79">
        <v>0.92</v>
      </c>
      <c r="P61" s="79">
        <f t="shared" si="5"/>
        <v>53.378400000000006</v>
      </c>
    </row>
    <row r="62" spans="1:17" x14ac:dyDescent="0.25">
      <c r="B62" s="162"/>
      <c r="C62" s="10"/>
      <c r="D62" s="39"/>
      <c r="E62" s="39"/>
      <c r="F62" s="39"/>
      <c r="G62" s="39"/>
      <c r="H62" s="177"/>
      <c r="I62" s="39"/>
      <c r="J62" s="39"/>
      <c r="O62" s="79">
        <v>0.91</v>
      </c>
      <c r="P62" s="79">
        <f t="shared" si="5"/>
        <v>52.798200000000001</v>
      </c>
    </row>
    <row r="63" spans="1:17" x14ac:dyDescent="0.25">
      <c r="B63" s="162"/>
      <c r="C63" s="10"/>
      <c r="D63" s="39"/>
      <c r="E63" s="39"/>
      <c r="F63" s="39"/>
      <c r="G63" s="39"/>
      <c r="H63" s="177"/>
      <c r="I63" s="39"/>
      <c r="J63" s="39"/>
      <c r="O63" s="79">
        <v>0.9</v>
      </c>
      <c r="P63" s="79">
        <f t="shared" si="5"/>
        <v>52.218000000000004</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25" priority="65">
      <formula>F45&gt;0</formula>
    </cfRule>
    <cfRule type="expression" dxfId="72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3" priority="67">
      <formula>F44&gt;0</formula>
    </cfRule>
    <cfRule type="expression" dxfId="722" priority="68">
      <formula>F44&lt;0</formula>
    </cfRule>
  </conditionalFormatting>
  <conditionalFormatting sqref="F61:F91 F93:F102 F45:F59">
    <cfRule type="expression" dxfId="721" priority="63">
      <formula>F45&gt;0</formula>
    </cfRule>
    <cfRule type="expression" dxfId="720" priority="64">
      <formula>F45&lt;0</formula>
    </cfRule>
  </conditionalFormatting>
  <conditionalFormatting sqref="H61:H91 H93:H102 H43:H59">
    <cfRule type="expression" dxfId="719" priority="61">
      <formula>H43&gt;0</formula>
    </cfRule>
    <cfRule type="expression" dxfId="718" priority="62">
      <formula>H43&lt;0</formula>
    </cfRule>
  </conditionalFormatting>
  <conditionalFormatting sqref="F36:F43">
    <cfRule type="expression" dxfId="717" priority="59">
      <formula>F36&gt;0</formula>
    </cfRule>
    <cfRule type="expression" dxfId="716" priority="60">
      <formula>F36&lt;0</formula>
    </cfRule>
  </conditionalFormatting>
  <conditionalFormatting sqref="H36:H42">
    <cfRule type="expression" dxfId="715" priority="57">
      <formula>H36&gt;0</formula>
    </cfRule>
    <cfRule type="expression" dxfId="714" priority="58">
      <formula>H36&lt;0</formula>
    </cfRule>
  </conditionalFormatting>
  <conditionalFormatting sqref="Q7">
    <cfRule type="expression" dxfId="713" priority="51">
      <formula>Q7&gt;0</formula>
    </cfRule>
    <cfRule type="expression" dxfId="712" priority="52">
      <formula>Q7&lt;0</formula>
    </cfRule>
  </conditionalFormatting>
  <conditionalFormatting sqref="Q8">
    <cfRule type="expression" dxfId="711" priority="49">
      <formula>Q8&gt;0</formula>
    </cfRule>
    <cfRule type="expression" dxfId="710" priority="50">
      <formula>Q8&lt;0</formula>
    </cfRule>
  </conditionalFormatting>
  <conditionalFormatting sqref="Q10">
    <cfRule type="expression" dxfId="709" priority="47">
      <formula>Q10&gt;0</formula>
    </cfRule>
    <cfRule type="expression" dxfId="708" priority="48">
      <formula>Q10&lt;0</formula>
    </cfRule>
  </conditionalFormatting>
  <conditionalFormatting sqref="F60">
    <cfRule type="expression" dxfId="707" priority="45">
      <formula>F60&gt;0</formula>
    </cfRule>
    <cfRule type="expression" dxfId="706" priority="46">
      <formula>F60&lt;0</formula>
    </cfRule>
  </conditionalFormatting>
  <conditionalFormatting sqref="F60">
    <cfRule type="expression" dxfId="705" priority="43">
      <formula>F60&gt;0</formula>
    </cfRule>
    <cfRule type="expression" dxfId="704" priority="44">
      <formula>F60&lt;0</formula>
    </cfRule>
  </conditionalFormatting>
  <conditionalFormatting sqref="H60">
    <cfRule type="expression" dxfId="703" priority="41">
      <formula>H60&gt;0</formula>
    </cfRule>
    <cfRule type="expression" dxfId="702" priority="42">
      <formula>H60&lt;0</formula>
    </cfRule>
  </conditionalFormatting>
  <conditionalFormatting sqref="F92">
    <cfRule type="expression" dxfId="701" priority="39">
      <formula>F92&gt;0</formula>
    </cfRule>
    <cfRule type="expression" dxfId="700" priority="40">
      <formula>F92&lt;0</formula>
    </cfRule>
  </conditionalFormatting>
  <conditionalFormatting sqref="F92">
    <cfRule type="expression" dxfId="699" priority="37">
      <formula>F92&gt;0</formula>
    </cfRule>
    <cfRule type="expression" dxfId="698" priority="38">
      <formula>F92&lt;0</formula>
    </cfRule>
  </conditionalFormatting>
  <conditionalFormatting sqref="H92">
    <cfRule type="expression" dxfId="697" priority="35">
      <formula>H92&gt;0</formula>
    </cfRule>
    <cfRule type="expression" dxfId="696" priority="36">
      <formula>H92&lt;0</formula>
    </cfRule>
  </conditionalFormatting>
  <conditionalFormatting sqref="F169:F183 F185:F215 F217:F226">
    <cfRule type="expression" dxfId="695" priority="31">
      <formula>F169&gt;0</formula>
    </cfRule>
    <cfRule type="expression" dxfId="694" priority="32">
      <formula>F169&lt;0</formula>
    </cfRule>
  </conditionalFormatting>
  <conditionalFormatting sqref="F164:F168">
    <cfRule type="expression" dxfId="693" priority="33">
      <formula>F164&gt;0</formula>
    </cfRule>
    <cfRule type="expression" dxfId="692" priority="34">
      <formula>F164&lt;0</formula>
    </cfRule>
  </conditionalFormatting>
  <conditionalFormatting sqref="F169:F183 F185:F215 F217:F226">
    <cfRule type="expression" dxfId="691" priority="29">
      <formula>F169&gt;0</formula>
    </cfRule>
    <cfRule type="expression" dxfId="690" priority="30">
      <formula>F169&lt;0</formula>
    </cfRule>
  </conditionalFormatting>
  <conditionalFormatting sqref="H164:H183 H185:H215 H217:H226">
    <cfRule type="expression" dxfId="689" priority="27">
      <formula>H164&gt;0</formula>
    </cfRule>
    <cfRule type="expression" dxfId="688" priority="28">
      <formula>H164&lt;0</formula>
    </cfRule>
  </conditionalFormatting>
  <conditionalFormatting sqref="F160:F163">
    <cfRule type="expression" dxfId="687" priority="25">
      <formula>F160&gt;0</formula>
    </cfRule>
    <cfRule type="expression" dxfId="686" priority="26">
      <formula>F160&lt;0</formula>
    </cfRule>
  </conditionalFormatting>
  <conditionalFormatting sqref="H160:H163">
    <cfRule type="expression" dxfId="685" priority="23">
      <formula>H160&gt;0</formula>
    </cfRule>
    <cfRule type="expression" dxfId="684" priority="24">
      <formula>H160&lt;0</formula>
    </cfRule>
  </conditionalFormatting>
  <conditionalFormatting sqref="F184">
    <cfRule type="expression" dxfId="683" priority="21">
      <formula>F184&gt;0</formula>
    </cfRule>
    <cfRule type="expression" dxfId="682" priority="22">
      <formula>F184&lt;0</formula>
    </cfRule>
  </conditionalFormatting>
  <conditionalFormatting sqref="F184">
    <cfRule type="expression" dxfId="681" priority="19">
      <formula>F184&gt;0</formula>
    </cfRule>
    <cfRule type="expression" dxfId="680" priority="20">
      <formula>F184&lt;0</formula>
    </cfRule>
  </conditionalFormatting>
  <conditionalFormatting sqref="H184">
    <cfRule type="expression" dxfId="679" priority="17">
      <formula>H184&gt;0</formula>
    </cfRule>
    <cfRule type="expression" dxfId="678" priority="18">
      <formula>H184&lt;0</formula>
    </cfRule>
  </conditionalFormatting>
  <conditionalFormatting sqref="F216">
    <cfRule type="expression" dxfId="677" priority="15">
      <formula>F216&gt;0</formula>
    </cfRule>
    <cfRule type="expression" dxfId="676" priority="16">
      <formula>F216&lt;0</formula>
    </cfRule>
  </conditionalFormatting>
  <conditionalFormatting sqref="F216">
    <cfRule type="expression" dxfId="675" priority="13">
      <formula>F216&gt;0</formula>
    </cfRule>
    <cfRule type="expression" dxfId="674" priority="14">
      <formula>F216&lt;0</formula>
    </cfRule>
  </conditionalFormatting>
  <conditionalFormatting sqref="H216">
    <cfRule type="expression" dxfId="673" priority="11">
      <formula>H216&gt;0</formula>
    </cfRule>
    <cfRule type="expression" dxfId="672" priority="12">
      <formula>H216&lt;0</formula>
    </cfRule>
  </conditionalFormatting>
  <conditionalFormatting sqref="J38:J39">
    <cfRule type="expression" dxfId="671" priority="9">
      <formula>J38&gt;0</formula>
    </cfRule>
    <cfRule type="expression" dxfId="670" priority="10">
      <formula>J38&lt;0</formula>
    </cfRule>
  </conditionalFormatting>
  <conditionalFormatting sqref="J41:J54">
    <cfRule type="expression" dxfId="669" priority="7">
      <formula>J41&gt;0</formula>
    </cfRule>
    <cfRule type="expression" dxfId="668" priority="8">
      <formula>J41&lt;0</formula>
    </cfRule>
  </conditionalFormatting>
  <conditionalFormatting sqref="J55">
    <cfRule type="expression" dxfId="667" priority="3">
      <formula>J55&gt;0</formula>
    </cfRule>
    <cfRule type="expression" dxfId="666" priority="4">
      <formula>J55&lt;0</formula>
    </cfRule>
  </conditionalFormatting>
  <conditionalFormatting sqref="J56">
    <cfRule type="expression" dxfId="665" priority="1">
      <formula>J56&gt;0</formula>
    </cfRule>
    <cfRule type="expression" dxfId="66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37.6</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37.6</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5.3191489361702128E-2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10.742857142857144</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41.360000000000007</v>
      </c>
      <c r="T18" s="1">
        <v>43308</v>
      </c>
      <c r="U18" t="s">
        <v>1192</v>
      </c>
    </row>
    <row r="19" spans="1:21" x14ac:dyDescent="0.25">
      <c r="O19" s="79">
        <v>1.0900000000000001</v>
      </c>
      <c r="P19" s="79">
        <f t="shared" ref="P19:P38" si="2">O19*$Q$4</f>
        <v>40.984000000000002</v>
      </c>
    </row>
    <row r="20" spans="1:21" x14ac:dyDescent="0.25">
      <c r="O20" s="79">
        <v>1.08</v>
      </c>
      <c r="P20" s="79">
        <f t="shared" si="2"/>
        <v>40.608000000000004</v>
      </c>
      <c r="T20" s="1">
        <v>43320</v>
      </c>
      <c r="U20" t="s">
        <v>1224</v>
      </c>
    </row>
    <row r="21" spans="1:21" x14ac:dyDescent="0.25">
      <c r="O21" s="79">
        <v>1.07</v>
      </c>
      <c r="P21" s="79">
        <f t="shared" si="2"/>
        <v>40.232000000000006</v>
      </c>
    </row>
    <row r="22" spans="1:21" x14ac:dyDescent="0.25">
      <c r="O22" s="79">
        <v>1.06</v>
      </c>
      <c r="P22" s="79">
        <f t="shared" si="2"/>
        <v>39.856000000000002</v>
      </c>
      <c r="T22" s="1">
        <v>43353</v>
      </c>
      <c r="U22" t="s">
        <v>1260</v>
      </c>
    </row>
    <row r="23" spans="1:21" x14ac:dyDescent="0.25">
      <c r="O23" s="79">
        <v>1.05</v>
      </c>
      <c r="P23" s="79">
        <f t="shared" si="2"/>
        <v>39.480000000000004</v>
      </c>
    </row>
    <row r="24" spans="1:21" x14ac:dyDescent="0.25">
      <c r="O24" s="79">
        <v>1.04</v>
      </c>
      <c r="P24" s="79">
        <f t="shared" si="2"/>
        <v>39.104000000000006</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38.728000000000002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38.352000000000004</v>
      </c>
    </row>
    <row r="27" spans="1:21" x14ac:dyDescent="0.25">
      <c r="O27" s="79">
        <v>1.01</v>
      </c>
      <c r="P27" s="79">
        <f t="shared" si="2"/>
        <v>37.975999999999999</v>
      </c>
      <c r="T27" s="1">
        <v>43397</v>
      </c>
      <c r="U27" t="s">
        <v>1290</v>
      </c>
    </row>
    <row r="28" spans="1:21" x14ac:dyDescent="0.25">
      <c r="O28" s="79">
        <v>1</v>
      </c>
      <c r="P28" s="79">
        <f t="shared" si="2"/>
        <v>37.6</v>
      </c>
      <c r="T28" s="1">
        <v>43399</v>
      </c>
      <c r="U28" t="s">
        <v>1289</v>
      </c>
    </row>
    <row r="29" spans="1:21" x14ac:dyDescent="0.25">
      <c r="O29" s="79">
        <v>0.99</v>
      </c>
      <c r="P29" s="79">
        <f t="shared" si="2"/>
        <v>37.224000000000004</v>
      </c>
    </row>
    <row r="30" spans="1:21" x14ac:dyDescent="0.25">
      <c r="O30" s="79">
        <v>0.98</v>
      </c>
      <c r="P30" s="79">
        <f t="shared" si="2"/>
        <v>36.847999999999999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36.472000000000001</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36.095999999999997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35.72</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35.344000000000001</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34.968000000000004</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34.592000000000006</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34.216000000000001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33.840000000000003</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3" priority="67">
      <formula>F37&gt;0</formula>
    </cfRule>
    <cfRule type="expression" dxfId="662" priority="68">
      <formula>F37&lt;0</formula>
    </cfRule>
  </conditionalFormatting>
  <conditionalFormatting sqref="Q7">
    <cfRule type="expression" dxfId="661" priority="65">
      <formula>Q7&gt;0</formula>
    </cfRule>
    <cfRule type="expression" dxfId="660" priority="66">
      <formula>Q7&lt;0</formula>
    </cfRule>
  </conditionalFormatting>
  <conditionalFormatting sqref="Q8">
    <cfRule type="expression" dxfId="659" priority="63">
      <formula>Q8&gt;0</formula>
    </cfRule>
    <cfRule type="expression" dxfId="658" priority="64">
      <formula>Q8&lt;0</formula>
    </cfRule>
  </conditionalFormatting>
  <conditionalFormatting sqref="Q10">
    <cfRule type="expression" dxfId="657" priority="57">
      <formula>Q10&gt;0</formula>
    </cfRule>
    <cfRule type="expression" dxfId="656" priority="58">
      <formula>Q10&lt;0</formula>
    </cfRule>
  </conditionalFormatting>
  <conditionalFormatting sqref="H32:H36">
    <cfRule type="expression" dxfId="655" priority="37">
      <formula>H32&gt;0</formula>
    </cfRule>
    <cfRule type="expression" dxfId="654" priority="38">
      <formula>H32&lt;0</formula>
    </cfRule>
  </conditionalFormatting>
  <conditionalFormatting sqref="K32:K45">
    <cfRule type="expression" dxfId="653" priority="53">
      <formula>K32&gt;0</formula>
    </cfRule>
    <cfRule type="expression" dxfId="652" priority="54">
      <formula>K32&lt;0</formula>
    </cfRule>
  </conditionalFormatting>
  <conditionalFormatting sqref="L32:L40">
    <cfRule type="expression" dxfId="651" priority="51">
      <formula>L32&gt;0</formula>
    </cfRule>
    <cfRule type="expression" dxfId="650" priority="52">
      <formula>L32&lt;0</formula>
    </cfRule>
  </conditionalFormatting>
  <conditionalFormatting sqref="F117:F138">
    <cfRule type="expression" dxfId="649" priority="49">
      <formula>F117&gt;0</formula>
    </cfRule>
    <cfRule type="expression" dxfId="648" priority="50">
      <formula>F117&lt;0</formula>
    </cfRule>
  </conditionalFormatting>
  <conditionalFormatting sqref="H117:H138">
    <cfRule type="expression" dxfId="647" priority="47">
      <formula>H117&gt;0</formula>
    </cfRule>
    <cfRule type="expression" dxfId="646" priority="48">
      <formula>H117&lt;0</formula>
    </cfRule>
  </conditionalFormatting>
  <conditionalFormatting sqref="J117:J130">
    <cfRule type="expression" dxfId="645" priority="45">
      <formula>J117&gt;0</formula>
    </cfRule>
    <cfRule type="expression" dxfId="644" priority="46">
      <formula>J117&lt;0</formula>
    </cfRule>
  </conditionalFormatting>
  <conditionalFormatting sqref="K117:K130">
    <cfRule type="expression" dxfId="643" priority="43">
      <formula>K117&gt;0</formula>
    </cfRule>
    <cfRule type="expression" dxfId="642" priority="44">
      <formula>K117&lt;0</formula>
    </cfRule>
  </conditionalFormatting>
  <conditionalFormatting sqref="L117:L130">
    <cfRule type="expression" dxfId="641" priority="41">
      <formula>L117&gt;0</formula>
    </cfRule>
    <cfRule type="expression" dxfId="640" priority="42">
      <formula>L117&lt;0</formula>
    </cfRule>
  </conditionalFormatting>
  <conditionalFormatting sqref="F32:F36">
    <cfRule type="expression" dxfId="639" priority="39">
      <formula>F32&gt;0</formula>
    </cfRule>
    <cfRule type="expression" dxfId="638" priority="40">
      <formula>F32&lt;0</formula>
    </cfRule>
  </conditionalFormatting>
  <conditionalFormatting sqref="Q9">
    <cfRule type="expression" dxfId="637" priority="35">
      <formula>Q9&gt;0</formula>
    </cfRule>
    <cfRule type="expression" dxfId="636" priority="36">
      <formula>Q9&lt;0</formula>
    </cfRule>
  </conditionalFormatting>
  <conditionalFormatting sqref="H67:H69 F67:F69">
    <cfRule type="expression" dxfId="635" priority="33">
      <formula>F67&gt;0</formula>
    </cfRule>
    <cfRule type="expression" dxfId="634" priority="34">
      <formula>F67&lt;0</formula>
    </cfRule>
  </conditionalFormatting>
  <conditionalFormatting sqref="H70:H72 F70:F72">
    <cfRule type="expression" dxfId="633" priority="31">
      <formula>F70&gt;0</formula>
    </cfRule>
    <cfRule type="expression" dxfId="632" priority="32">
      <formula>F70&lt;0</formula>
    </cfRule>
  </conditionalFormatting>
  <conditionalFormatting sqref="F77 H77">
    <cfRule type="expression" dxfId="631" priority="27">
      <formula>F77&gt;0</formula>
    </cfRule>
    <cfRule type="expression" dxfId="630" priority="28">
      <formula>F77&lt;0</formula>
    </cfRule>
  </conditionalFormatting>
  <conditionalFormatting sqref="F74:F76 H74:H76">
    <cfRule type="expression" dxfId="629" priority="25">
      <formula>F74&gt;0</formula>
    </cfRule>
    <cfRule type="expression" dxfId="628" priority="26">
      <formula>F74&lt;0</formula>
    </cfRule>
  </conditionalFormatting>
  <conditionalFormatting sqref="H79:H81 F79:F81">
    <cfRule type="expression" dxfId="627" priority="23">
      <formula>F79&gt;0</formula>
    </cfRule>
    <cfRule type="expression" dxfId="626" priority="24">
      <formula>F79&lt;0</formula>
    </cfRule>
  </conditionalFormatting>
  <conditionalFormatting sqref="H82:H84 F82:F84">
    <cfRule type="expression" dxfId="625" priority="21">
      <formula>F82&gt;0</formula>
    </cfRule>
    <cfRule type="expression" dxfId="624" priority="22">
      <formula>F82&lt;0</formula>
    </cfRule>
  </conditionalFormatting>
  <conditionalFormatting sqref="H85:H87 F85:F87">
    <cfRule type="expression" dxfId="623" priority="19">
      <formula>F85&gt;0</formula>
    </cfRule>
    <cfRule type="expression" dxfId="622" priority="20">
      <formula>F85&lt;0</formula>
    </cfRule>
  </conditionalFormatting>
  <conditionalFormatting sqref="J37:J66 J73 J78">
    <cfRule type="expression" dxfId="621" priority="17">
      <formula>J37&gt;0</formula>
    </cfRule>
    <cfRule type="expression" dxfId="620" priority="18">
      <formula>J37&lt;0</formula>
    </cfRule>
  </conditionalFormatting>
  <conditionalFormatting sqref="J32:J36">
    <cfRule type="expression" dxfId="619" priority="15">
      <formula>J32&gt;0</formula>
    </cfRule>
    <cfRule type="expression" dxfId="618" priority="16">
      <formula>J32&lt;0</formula>
    </cfRule>
  </conditionalFormatting>
  <conditionalFormatting sqref="J67:J69">
    <cfRule type="expression" dxfId="617" priority="13">
      <formula>J67&gt;0</formula>
    </cfRule>
    <cfRule type="expression" dxfId="616" priority="14">
      <formula>J67&lt;0</formula>
    </cfRule>
  </conditionalFormatting>
  <conditionalFormatting sqref="J70:J72">
    <cfRule type="expression" dxfId="615" priority="11">
      <formula>J70&gt;0</formula>
    </cfRule>
    <cfRule type="expression" dxfId="614" priority="12">
      <formula>J70&lt;0</formula>
    </cfRule>
  </conditionalFormatting>
  <conditionalFormatting sqref="J77">
    <cfRule type="expression" dxfId="613" priority="9">
      <formula>J77&gt;0</formula>
    </cfRule>
    <cfRule type="expression" dxfId="612" priority="10">
      <formula>J77&lt;0</formula>
    </cfRule>
  </conditionalFormatting>
  <conditionalFormatting sqref="J74:J76">
    <cfRule type="expression" dxfId="611" priority="7">
      <formula>J74&gt;0</formula>
    </cfRule>
    <cfRule type="expression" dxfId="610" priority="8">
      <formula>J74&lt;0</formula>
    </cfRule>
  </conditionalFormatting>
  <conditionalFormatting sqref="J79:J81">
    <cfRule type="expression" dxfId="609" priority="5">
      <formula>J79&gt;0</formula>
    </cfRule>
    <cfRule type="expression" dxfId="608" priority="6">
      <formula>J79&lt;0</formula>
    </cfRule>
  </conditionalFormatting>
  <conditionalFormatting sqref="J82:J84">
    <cfRule type="expression" dxfId="607" priority="3">
      <formula>J82&gt;0</formula>
    </cfRule>
    <cfRule type="expression" dxfId="606" priority="4">
      <formula>J82&lt;0</formula>
    </cfRule>
  </conditionalFormatting>
  <conditionalFormatting sqref="J85:J87">
    <cfRule type="expression" dxfId="605" priority="1">
      <formula>J85&gt;0</formula>
    </cfRule>
    <cfRule type="expression" dxfId="60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132.46</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132.46</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145.70600000000002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144.38140000000001</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143.05680000000001</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141.73220000000001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140.4076</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139.08300000000003</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137.75840000000002</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136.43380000000002</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135.10920000000002</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133.78460000000001</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132.46</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131.1354</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129.8108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128.4862</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127.16160000000001</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125.837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124.5124</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123.18780000000001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121.86320000000001</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120.53860000000002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119.21400000000001</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3" priority="15">
      <formula>F25&gt;0</formula>
    </cfRule>
    <cfRule type="expression" dxfId="602" priority="16">
      <formula>F25&lt;0</formula>
    </cfRule>
  </conditionalFormatting>
  <conditionalFormatting sqref="F32:F70">
    <cfRule type="expression" dxfId="601" priority="11">
      <formula>F32&gt;0</formula>
    </cfRule>
    <cfRule type="expression" dxfId="600" priority="12">
      <formula>F32&lt;0</formula>
    </cfRule>
  </conditionalFormatting>
  <conditionalFormatting sqref="F32:F70">
    <cfRule type="expression" dxfId="599" priority="13">
      <formula>F32&gt;0</formula>
    </cfRule>
    <cfRule type="expression" dxfId="598" priority="14">
      <formula>F32&lt;0</formula>
    </cfRule>
  </conditionalFormatting>
  <conditionalFormatting sqref="H25 H30:H70">
    <cfRule type="expression" dxfId="597" priority="9">
      <formula>H25&gt;0</formula>
    </cfRule>
    <cfRule type="expression" dxfId="596" priority="10">
      <formula>H25&lt;0</formula>
    </cfRule>
  </conditionalFormatting>
  <conditionalFormatting sqref="F26:F29">
    <cfRule type="expression" dxfId="595" priority="7">
      <formula>F26&gt;0</formula>
    </cfRule>
    <cfRule type="expression" dxfId="594" priority="8">
      <formula>F26&lt;0</formula>
    </cfRule>
  </conditionalFormatting>
  <conditionalFormatting sqref="H26:H29">
    <cfRule type="expression" dxfId="593" priority="5">
      <formula>H26&gt;0</formula>
    </cfRule>
    <cfRule type="expression" dxfId="592" priority="6">
      <formula>H26&lt;0</formula>
    </cfRule>
  </conditionalFormatting>
  <conditionalFormatting sqref="Q7">
    <cfRule type="expression" dxfId="591" priority="3">
      <formula>Q7&gt;0</formula>
    </cfRule>
    <cfRule type="expression" dxfId="590" priority="4">
      <formula>Q7&lt;0</formula>
    </cfRule>
  </conditionalFormatting>
  <conditionalFormatting sqref="Q8">
    <cfRule type="expression" dxfId="589" priority="1">
      <formula>Q8&gt;0</formula>
    </cfRule>
    <cfRule type="expression" dxfId="588"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1.04</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1.04</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1.1440000000000001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1.1336000000000002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1.1232000000000002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1.1128</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1.1024</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1.0920000000000001</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1.0816000000000001</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1.0712000000000002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1.0608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1.0504</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1.04</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1.0296000000000001</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1.0192000000000001</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1.0087999999999999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0.99839999999999995</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0.98799999999999999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0.97760000000000002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0.96720000000000006</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0.95680000000000009</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0.94640000000000002</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0.93600000000000005</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87" priority="25">
      <formula>F34&gt;0</formula>
    </cfRule>
    <cfRule type="expression" dxfId="586" priority="26">
      <formula>F34&lt;0</formula>
    </cfRule>
  </conditionalFormatting>
  <conditionalFormatting sqref="H124:H131">
    <cfRule type="expression" dxfId="585" priority="23">
      <formula>H124&gt;0</formula>
    </cfRule>
    <cfRule type="expression" dxfId="584" priority="24">
      <formula>H124&lt;0</formula>
    </cfRule>
  </conditionalFormatting>
  <conditionalFormatting sqref="H132">
    <cfRule type="expression" dxfId="583" priority="21">
      <formula>H132&gt;0</formula>
    </cfRule>
    <cfRule type="expression" dxfId="582" priority="22">
      <formula>H132&lt;0</formula>
    </cfRule>
  </conditionalFormatting>
  <conditionalFormatting sqref="Q8">
    <cfRule type="expression" dxfId="581" priority="11">
      <formula>Q8&gt;0</formula>
    </cfRule>
    <cfRule type="expression" dxfId="580" priority="12">
      <formula>Q8&lt;0</formula>
    </cfRule>
  </conditionalFormatting>
  <conditionalFormatting sqref="Q7">
    <cfRule type="expression" dxfId="579" priority="13">
      <formula>Q7&gt;0</formula>
    </cfRule>
    <cfRule type="expression" dxfId="578" priority="14">
      <formula>Q7&lt;0</formula>
    </cfRule>
  </conditionalFormatting>
  <conditionalFormatting sqref="F36:F39">
    <cfRule type="expression" dxfId="577" priority="9">
      <formula>F36&gt;0</formula>
    </cfRule>
    <cfRule type="expression" dxfId="576" priority="10">
      <formula>F36&lt;0</formula>
    </cfRule>
  </conditionalFormatting>
  <conditionalFormatting sqref="H36:H39">
    <cfRule type="expression" dxfId="575" priority="7">
      <formula>H36&gt;0</formula>
    </cfRule>
    <cfRule type="expression" dxfId="574" priority="8">
      <formula>H36&lt;0</formula>
    </cfRule>
  </conditionalFormatting>
  <conditionalFormatting sqref="K65:K99">
    <cfRule type="expression" dxfId="573" priority="5">
      <formula>K65&gt;0</formula>
    </cfRule>
    <cfRule type="expression" dxfId="572" priority="6">
      <formula>K65&lt;0</formula>
    </cfRule>
  </conditionalFormatting>
  <conditionalFormatting sqref="K72">
    <cfRule type="expression" dxfId="571" priority="3">
      <formula>K72&gt;0</formula>
    </cfRule>
    <cfRule type="expression" dxfId="570" priority="4">
      <formula>K72&lt;0</formula>
    </cfRule>
  </conditionalFormatting>
  <conditionalFormatting sqref="M69">
    <cfRule type="expression" dxfId="569" priority="1">
      <formula>M69&gt;0</formula>
    </cfRule>
    <cfRule type="expression" dxfId="568"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1407</v>
      </c>
      <c r="B2" s="401">
        <v>43692</v>
      </c>
      <c r="C2" s="7">
        <v>100</v>
      </c>
      <c r="D2" s="43">
        <v>31.2</v>
      </c>
      <c r="E2" s="43">
        <v>0</v>
      </c>
      <c r="F2" s="43">
        <f>C2*D2+E2</f>
        <v>3120</v>
      </c>
      <c r="G2" s="401">
        <v>43725</v>
      </c>
      <c r="H2" s="7">
        <v>100</v>
      </c>
      <c r="I2" s="43">
        <v>36.25</v>
      </c>
      <c r="J2" s="43">
        <v>0.08</v>
      </c>
      <c r="K2" s="43">
        <f>H2*I2-J2</f>
        <v>3624.92</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35.619999999999997</v>
      </c>
      <c r="T3" s="1"/>
    </row>
    <row r="4" spans="1:21" x14ac:dyDescent="0.25">
      <c r="B4" s="115"/>
      <c r="C4" s="4"/>
      <c r="D4" s="3"/>
      <c r="E4" s="3"/>
      <c r="F4" s="3"/>
      <c r="G4" s="70"/>
      <c r="H4" s="159"/>
      <c r="I4" s="3"/>
      <c r="J4" s="3"/>
      <c r="K4" s="3"/>
      <c r="L4" s="4"/>
      <c r="M4" s="4"/>
      <c r="O4" s="11" t="s">
        <v>66</v>
      </c>
      <c r="Q4" s="53">
        <v>35.619999999999997</v>
      </c>
      <c r="R4" s="420">
        <v>-5.4000000000000003E-3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504.92000000000007</v>
      </c>
      <c r="R7">
        <v>0</v>
      </c>
      <c r="T7" s="1"/>
    </row>
    <row r="8" spans="1:21" x14ac:dyDescent="0.25">
      <c r="B8" s="70"/>
      <c r="C8" s="4"/>
      <c r="D8" s="3"/>
      <c r="E8" s="3"/>
      <c r="F8" s="3"/>
      <c r="G8" s="70"/>
      <c r="H8" s="159"/>
      <c r="I8" s="3"/>
      <c r="J8" s="3"/>
      <c r="K8" s="3"/>
      <c r="L8" s="4"/>
      <c r="M8" s="4"/>
      <c r="O8" s="11" t="s">
        <v>179</v>
      </c>
      <c r="P8" s="33"/>
      <c r="Q8" s="2">
        <f>K18+M18-F18+Q2*Q4</f>
        <v>504.92000000000007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2.4705221785513758E-2</v>
      </c>
      <c r="R11">
        <f>0.88/4</f>
        <v>0.22</v>
      </c>
    </row>
    <row r="12" spans="1:21" x14ac:dyDescent="0.25">
      <c r="H12" s="68"/>
      <c r="O12" s="11" t="s">
        <v>921</v>
      </c>
      <c r="Q12" s="1" t="s">
        <v>1404</v>
      </c>
    </row>
    <row r="13" spans="1:21" x14ac:dyDescent="0.25">
      <c r="H13" s="68"/>
      <c r="O13" s="11" t="s">
        <v>947</v>
      </c>
      <c r="Q13" s="2">
        <f>Q4/4.4</f>
        <v>8.0954545454545439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39.182000000000002</v>
      </c>
    </row>
    <row r="18" spans="1:16" x14ac:dyDescent="0.25">
      <c r="A18" s="31" t="s">
        <v>81</v>
      </c>
      <c r="B18" s="14"/>
      <c r="C18" s="14">
        <f>SUM(C2:C9)</f>
        <v>100</v>
      </c>
      <c r="D18" s="18"/>
      <c r="E18" s="18"/>
      <c r="F18" s="18">
        <f>SUM(F2:F9)</f>
        <v>3120</v>
      </c>
      <c r="G18" s="14"/>
      <c r="H18" s="69">
        <f>SUM(H2:H8)</f>
        <v>100</v>
      </c>
      <c r="I18" s="18"/>
      <c r="J18" s="18"/>
      <c r="K18" s="18">
        <f>SUM(K2:K8)</f>
        <v>3624.92</v>
      </c>
      <c r="L18" s="14"/>
      <c r="M18" s="18">
        <f>SUM(M2:M10)</f>
        <v>0</v>
      </c>
      <c r="O18" s="79">
        <v>1.0900000000000001</v>
      </c>
      <c r="P18" s="79">
        <f t="shared" ref="P18:P37" si="0">O18*$Q$4</f>
        <v>38.825800000000001</v>
      </c>
    </row>
    <row r="19" spans="1:16" ht="15.75" thickBot="1" x14ac:dyDescent="0.3">
      <c r="A19" s="275" t="s">
        <v>191</v>
      </c>
      <c r="B19" s="276"/>
      <c r="C19" s="277">
        <f>SumByColor($A$19,C2:C17)</f>
        <v>100</v>
      </c>
      <c r="D19" s="277"/>
      <c r="E19" s="277"/>
      <c r="F19" s="278">
        <f>SumByColor($A$19,F2:F17)</f>
        <v>3120</v>
      </c>
      <c r="G19" s="277"/>
      <c r="H19" s="277">
        <f>SumByColor($A$19,H2:H17)</f>
        <v>100</v>
      </c>
      <c r="I19" s="277"/>
      <c r="J19" s="277"/>
      <c r="K19" s="278">
        <f>SumByColor($A$19,K2:K17)</f>
        <v>3625</v>
      </c>
      <c r="L19" s="277"/>
      <c r="M19" s="278">
        <f>SumByColor($A$19,M2:M17)</f>
        <v>0</v>
      </c>
      <c r="O19" s="79">
        <v>1.08</v>
      </c>
      <c r="P19" s="79">
        <f t="shared" si="0"/>
        <v>38.4696</v>
      </c>
    </row>
    <row r="20" spans="1:16" x14ac:dyDescent="0.25">
      <c r="O20" s="79">
        <v>1.07</v>
      </c>
      <c r="P20" s="79">
        <f t="shared" si="0"/>
        <v>38.113399999999999</v>
      </c>
    </row>
    <row r="21" spans="1:16" x14ac:dyDescent="0.25">
      <c r="O21" s="79">
        <v>1.06</v>
      </c>
      <c r="P21" s="79">
        <f t="shared" si="0"/>
        <v>37.757199999999997</v>
      </c>
    </row>
    <row r="22" spans="1:16" x14ac:dyDescent="0.25">
      <c r="O22" s="79">
        <v>1.05</v>
      </c>
      <c r="P22" s="79">
        <f t="shared" si="0"/>
        <v>37.400999999999996</v>
      </c>
    </row>
    <row r="23" spans="1:16" x14ac:dyDescent="0.25">
      <c r="O23" s="79">
        <v>1.04</v>
      </c>
      <c r="P23" s="79">
        <f t="shared" si="0"/>
        <v>37.044799999999995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36.688600000000001</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36.3324</v>
      </c>
    </row>
    <row r="26" spans="1:16" x14ac:dyDescent="0.25">
      <c r="B26" s="162">
        <v>43725</v>
      </c>
      <c r="C26" s="10">
        <v>0</v>
      </c>
      <c r="D26" s="39">
        <v>31.2</v>
      </c>
      <c r="E26" s="39">
        <v>36.25</v>
      </c>
      <c r="F26" s="39"/>
      <c r="G26" s="39"/>
      <c r="H26" s="177"/>
      <c r="I26" s="39"/>
      <c r="J26" s="39">
        <v>504.92</v>
      </c>
      <c r="K26" s="39"/>
      <c r="L26" s="39"/>
      <c r="O26" s="79">
        <v>1.01</v>
      </c>
      <c r="P26" s="79">
        <f t="shared" si="0"/>
        <v>35.976199999999999</v>
      </c>
    </row>
    <row r="27" spans="1:16" x14ac:dyDescent="0.25">
      <c r="B27" s="162"/>
      <c r="C27" s="10"/>
      <c r="D27" s="39"/>
      <c r="E27" s="39"/>
      <c r="F27" s="39"/>
      <c r="G27" s="39"/>
      <c r="H27" s="177"/>
      <c r="I27" s="39"/>
      <c r="J27" s="39"/>
      <c r="K27" s="39"/>
      <c r="L27" s="39"/>
      <c r="O27" s="79">
        <v>1</v>
      </c>
      <c r="P27" s="79">
        <f t="shared" si="0"/>
        <v>35.619999999999997</v>
      </c>
    </row>
    <row r="28" spans="1:16" x14ac:dyDescent="0.25">
      <c r="B28" s="162"/>
      <c r="C28" s="10"/>
      <c r="D28" s="39"/>
      <c r="E28" s="39"/>
      <c r="F28" s="39"/>
      <c r="G28" s="39"/>
      <c r="H28" s="177"/>
      <c r="I28" s="39"/>
      <c r="J28" s="39"/>
      <c r="K28" s="39"/>
      <c r="L28" s="39"/>
      <c r="O28" s="79">
        <v>0.99</v>
      </c>
      <c r="P28" s="79">
        <f t="shared" si="0"/>
        <v>35.263799999999996</v>
      </c>
    </row>
    <row r="29" spans="1:16" x14ac:dyDescent="0.25">
      <c r="B29" s="162"/>
      <c r="C29" s="10"/>
      <c r="D29" s="39"/>
      <c r="E29" s="39"/>
      <c r="F29" s="39"/>
      <c r="G29" s="39"/>
      <c r="H29" s="177"/>
      <c r="I29" s="39"/>
      <c r="J29" s="39"/>
      <c r="K29" s="39"/>
      <c r="L29" s="39"/>
      <c r="O29" s="79">
        <v>0.98</v>
      </c>
      <c r="P29" s="79">
        <f t="shared" si="0"/>
        <v>34.907599999999995</v>
      </c>
    </row>
    <row r="30" spans="1:16" x14ac:dyDescent="0.25">
      <c r="B30" s="162"/>
      <c r="C30" s="10"/>
      <c r="D30" s="39"/>
      <c r="E30" s="39"/>
      <c r="F30" s="39"/>
      <c r="G30" s="39"/>
      <c r="H30" s="177"/>
      <c r="I30" s="39"/>
      <c r="J30" s="39"/>
      <c r="K30" s="39"/>
      <c r="L30" s="39"/>
      <c r="O30" s="79">
        <v>0.97</v>
      </c>
      <c r="P30" s="79">
        <f t="shared" si="0"/>
        <v>34.551399999999994</v>
      </c>
    </row>
    <row r="31" spans="1:16" x14ac:dyDescent="0.25">
      <c r="B31" s="162"/>
      <c r="C31" s="10"/>
      <c r="D31" s="39"/>
      <c r="E31" s="39"/>
      <c r="F31" s="39"/>
      <c r="G31" s="39"/>
      <c r="H31" s="177"/>
      <c r="I31" s="39"/>
      <c r="J31" s="39"/>
      <c r="K31" s="39"/>
      <c r="L31" s="39"/>
      <c r="O31" s="79">
        <v>0.96</v>
      </c>
      <c r="P31" s="79">
        <f t="shared" si="0"/>
        <v>34.1952</v>
      </c>
    </row>
    <row r="32" spans="1:16" x14ac:dyDescent="0.25">
      <c r="B32" s="162"/>
      <c r="C32" s="10"/>
      <c r="D32" s="39"/>
      <c r="E32" s="39"/>
      <c r="F32" s="39"/>
      <c r="G32" s="39"/>
      <c r="H32" s="177"/>
      <c r="I32" s="39"/>
      <c r="J32" s="39"/>
      <c r="K32" s="39"/>
      <c r="L32" s="39"/>
      <c r="O32" s="79">
        <v>0.95</v>
      </c>
      <c r="P32" s="79">
        <f t="shared" si="0"/>
        <v>33.838999999999999</v>
      </c>
    </row>
    <row r="33" spans="2:17" x14ac:dyDescent="0.25">
      <c r="B33" s="162"/>
      <c r="C33" s="10"/>
      <c r="D33" s="39"/>
      <c r="E33" s="39"/>
      <c r="F33" s="39"/>
      <c r="G33" s="39"/>
      <c r="H33" s="177"/>
      <c r="I33" s="39"/>
      <c r="J33" s="39"/>
      <c r="K33" s="39"/>
      <c r="L33" s="39"/>
      <c r="O33" s="79">
        <v>0.94</v>
      </c>
      <c r="P33" s="79">
        <f t="shared" si="0"/>
        <v>33.482799999999997</v>
      </c>
    </row>
    <row r="34" spans="2:17" x14ac:dyDescent="0.25">
      <c r="B34" s="162"/>
      <c r="C34" s="10"/>
      <c r="D34" s="39"/>
      <c r="E34" s="39"/>
      <c r="F34" s="39"/>
      <c r="G34" s="39"/>
      <c r="H34" s="177"/>
      <c r="I34" s="39"/>
      <c r="J34" s="39"/>
      <c r="K34" s="39"/>
      <c r="L34" s="39"/>
      <c r="O34" s="79">
        <v>0.93</v>
      </c>
      <c r="P34" s="79">
        <f t="shared" si="0"/>
        <v>33.126599999999996</v>
      </c>
    </row>
    <row r="35" spans="2:17" x14ac:dyDescent="0.25">
      <c r="B35" s="162"/>
      <c r="C35" s="10"/>
      <c r="D35" s="39"/>
      <c r="E35" s="39"/>
      <c r="F35" s="39"/>
      <c r="G35" s="39"/>
      <c r="H35" s="177"/>
      <c r="I35" s="39"/>
      <c r="J35" s="39"/>
      <c r="K35" s="39"/>
      <c r="L35" s="39"/>
      <c r="O35" s="79">
        <v>0.92</v>
      </c>
      <c r="P35" s="79">
        <f t="shared" si="0"/>
        <v>32.770400000000002</v>
      </c>
    </row>
    <row r="36" spans="2:17" x14ac:dyDescent="0.25">
      <c r="B36" s="162"/>
      <c r="C36" s="10"/>
      <c r="D36" s="39"/>
      <c r="E36" s="39"/>
      <c r="F36" s="39"/>
      <c r="G36" s="39"/>
      <c r="H36" s="177"/>
      <c r="I36" s="39"/>
      <c r="J36" s="39"/>
      <c r="K36" s="39"/>
      <c r="L36" s="39"/>
      <c r="O36" s="79">
        <v>0.91</v>
      </c>
      <c r="P36" s="79">
        <f t="shared" si="0"/>
        <v>32.414200000000001</v>
      </c>
    </row>
    <row r="37" spans="2:17" x14ac:dyDescent="0.25">
      <c r="B37" s="162"/>
      <c r="C37" s="10"/>
      <c r="D37" s="39"/>
      <c r="E37" s="39"/>
      <c r="F37" s="39"/>
      <c r="G37" s="39"/>
      <c r="H37" s="177"/>
      <c r="I37" s="39"/>
      <c r="J37" s="39"/>
      <c r="K37" s="39"/>
      <c r="L37" s="39"/>
      <c r="O37" s="79">
        <v>0.9</v>
      </c>
      <c r="P37" s="79">
        <f t="shared" si="0"/>
        <v>32.058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567" priority="43">
      <formula>F54&gt;0</formula>
    </cfRule>
    <cfRule type="expression" dxfId="566" priority="44">
      <formula>F54&lt;0</formula>
    </cfRule>
  </conditionalFormatting>
  <conditionalFormatting sqref="Q7">
    <cfRule type="expression" dxfId="565" priority="41">
      <formula>Q7&gt;0</formula>
    </cfRule>
    <cfRule type="expression" dxfId="564" priority="42">
      <formula>Q7&lt;0</formula>
    </cfRule>
  </conditionalFormatting>
  <conditionalFormatting sqref="Q8">
    <cfRule type="expression" dxfId="563" priority="39">
      <formula>Q8&gt;0</formula>
    </cfRule>
    <cfRule type="expression" dxfId="562" priority="40">
      <formula>Q8&lt;0</formula>
    </cfRule>
  </conditionalFormatting>
  <conditionalFormatting sqref="F33:F36 F38:F53">
    <cfRule type="expression" dxfId="561" priority="37">
      <formula>F33&gt;0</formula>
    </cfRule>
    <cfRule type="expression" dxfId="560" priority="38">
      <formula>F33&lt;0</formula>
    </cfRule>
  </conditionalFormatting>
  <conditionalFormatting sqref="H33:H36 H38:H53">
    <cfRule type="expression" dxfId="559" priority="35">
      <formula>H33&gt;0</formula>
    </cfRule>
    <cfRule type="expression" dxfId="558" priority="36">
      <formula>H33&lt;0</formula>
    </cfRule>
  </conditionalFormatting>
  <conditionalFormatting sqref="Q10">
    <cfRule type="expression" dxfId="557" priority="33">
      <formula>Q10&gt;0</formula>
    </cfRule>
    <cfRule type="expression" dxfId="556" priority="34">
      <formula>Q10&lt;0</formula>
    </cfRule>
  </conditionalFormatting>
  <conditionalFormatting sqref="J25:J37">
    <cfRule type="expression" dxfId="555" priority="31">
      <formula>J25&gt;0</formula>
    </cfRule>
    <cfRule type="expression" dxfId="554" priority="32">
      <formula>J25&lt;0</formula>
    </cfRule>
  </conditionalFormatting>
  <conditionalFormatting sqref="K25:K38">
    <cfRule type="expression" dxfId="553" priority="29">
      <formula>K25&gt;0</formula>
    </cfRule>
    <cfRule type="expression" dxfId="552" priority="30">
      <formula>K25&lt;0</formula>
    </cfRule>
  </conditionalFormatting>
  <conditionalFormatting sqref="L25">
    <cfRule type="expression" dxfId="551" priority="27">
      <formula>L25&gt;0</formula>
    </cfRule>
    <cfRule type="expression" dxfId="550" priority="28">
      <formula>L25&lt;0</formula>
    </cfRule>
  </conditionalFormatting>
  <conditionalFormatting sqref="F89:F110">
    <cfRule type="expression" dxfId="549" priority="25">
      <formula>F89&gt;0</formula>
    </cfRule>
    <cfRule type="expression" dxfId="548" priority="26">
      <formula>F89&lt;0</formula>
    </cfRule>
  </conditionalFormatting>
  <conditionalFormatting sqref="H89:H110">
    <cfRule type="expression" dxfId="547" priority="23">
      <formula>H89&gt;0</formula>
    </cfRule>
    <cfRule type="expression" dxfId="546" priority="24">
      <formula>H89&lt;0</formula>
    </cfRule>
  </conditionalFormatting>
  <conditionalFormatting sqref="J89:J102">
    <cfRule type="expression" dxfId="545" priority="21">
      <formula>J89&gt;0</formula>
    </cfRule>
    <cfRule type="expression" dxfId="544" priority="22">
      <formula>J89&lt;0</formula>
    </cfRule>
  </conditionalFormatting>
  <conditionalFormatting sqref="K89:K102">
    <cfRule type="expression" dxfId="543" priority="19">
      <formula>K89&gt;0</formula>
    </cfRule>
    <cfRule type="expression" dxfId="542" priority="20">
      <formula>K89&lt;0</formula>
    </cfRule>
  </conditionalFormatting>
  <conditionalFormatting sqref="L89:L102">
    <cfRule type="expression" dxfId="541" priority="17">
      <formula>L89&gt;0</formula>
    </cfRule>
    <cfRule type="expression" dxfId="540" priority="18">
      <formula>L89&lt;0</formula>
    </cfRule>
  </conditionalFormatting>
  <conditionalFormatting sqref="F29:F32">
    <cfRule type="expression" dxfId="539" priority="15">
      <formula>F29&gt;0</formula>
    </cfRule>
    <cfRule type="expression" dxfId="538" priority="16">
      <formula>F29&lt;0</formula>
    </cfRule>
  </conditionalFormatting>
  <conditionalFormatting sqref="H29:H32">
    <cfRule type="expression" dxfId="537" priority="13">
      <formula>H29&gt;0</formula>
    </cfRule>
    <cfRule type="expression" dxfId="536" priority="14">
      <formula>H29&lt;0</formula>
    </cfRule>
  </conditionalFormatting>
  <conditionalFormatting sqref="F37">
    <cfRule type="expression" dxfId="535" priority="11">
      <formula>F37&gt;0</formula>
    </cfRule>
    <cfRule type="expression" dxfId="534" priority="12">
      <formula>F37&lt;0</formula>
    </cfRule>
  </conditionalFormatting>
  <conditionalFormatting sqref="H37">
    <cfRule type="expression" dxfId="533" priority="9">
      <formula>H37&gt;0</formula>
    </cfRule>
    <cfRule type="expression" dxfId="532" priority="10">
      <formula>H37&lt;0</formula>
    </cfRule>
  </conditionalFormatting>
  <conditionalFormatting sqref="J49">
    <cfRule type="expression" dxfId="531" priority="7">
      <formula>J49&gt;0</formula>
    </cfRule>
    <cfRule type="expression" dxfId="530" priority="8">
      <formula>J49&lt;0</formula>
    </cfRule>
  </conditionalFormatting>
  <conditionalFormatting sqref="J38:J48">
    <cfRule type="expression" dxfId="529" priority="5">
      <formula>J38&gt;0</formula>
    </cfRule>
    <cfRule type="expression" dxfId="528" priority="6">
      <formula>J38&lt;0</formula>
    </cfRule>
  </conditionalFormatting>
  <conditionalFormatting sqref="F25:F28">
    <cfRule type="expression" dxfId="527" priority="3">
      <formula>F25&gt;0</formula>
    </cfRule>
    <cfRule type="expression" dxfId="526" priority="4">
      <formula>F25&lt;0</formula>
    </cfRule>
  </conditionalFormatting>
  <conditionalFormatting sqref="H25:H28">
    <cfRule type="expression" dxfId="525" priority="1">
      <formula>H25&gt;0</formula>
    </cfRule>
    <cfRule type="expression" dxfId="524" priority="2">
      <formula>H25&lt;0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1"/>
  <sheetViews>
    <sheetView workbookViewId="0">
      <pane ySplit="1" topLeftCell="A11" activePane="bottomLeft" state="frozen"/>
      <selection activeCell="M34" sqref="M34"/>
      <selection pane="bottomLeft" activeCell="C27" sqref="C27"/>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6"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12.30169000000001</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7.04</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14080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24603.380000000019</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-10238.410000000014</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-10523.380000000019</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-0.42772090663965728</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M100</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2.8734693877551019</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5"/>
      <c r="B17" s="363">
        <v>43598</v>
      </c>
      <c r="C17" s="4">
        <v>400</v>
      </c>
      <c r="D17" s="3">
        <v>12.61</v>
      </c>
      <c r="E17" s="3">
        <v>0</v>
      </c>
      <c r="F17" s="3">
        <f t="shared" si="0"/>
        <v>5044</v>
      </c>
      <c r="O17" s="79">
        <v>1.1000000000000001</v>
      </c>
      <c r="P17" s="79">
        <f>O17*$Q$4</f>
        <v>7.7440000000000007</v>
      </c>
      <c r="T17" s="1">
        <v>43235</v>
      </c>
      <c r="U17" t="s">
        <v>1051</v>
      </c>
    </row>
    <row r="18" spans="1:21" x14ac:dyDescent="0.25">
      <c r="A18" s="895"/>
      <c r="B18" s="363">
        <v>43608</v>
      </c>
      <c r="C18" s="4">
        <v>400</v>
      </c>
      <c r="D18" s="3">
        <v>11.1</v>
      </c>
      <c r="E18" s="3">
        <v>0</v>
      </c>
      <c r="F18" s="3">
        <f t="shared" si="0"/>
        <v>4440</v>
      </c>
      <c r="O18" s="79">
        <v>1.0900000000000001</v>
      </c>
      <c r="P18" s="79">
        <f t="shared" ref="P18:P37" si="2">O18*$Q$4</f>
        <v>7.6736000000000004</v>
      </c>
      <c r="U18" t="s">
        <v>1052</v>
      </c>
    </row>
    <row r="19" spans="1:21" x14ac:dyDescent="0.25">
      <c r="A19" s="895"/>
      <c r="B19" s="363">
        <v>43613</v>
      </c>
      <c r="C19" s="4">
        <v>400</v>
      </c>
      <c r="D19" s="3">
        <v>9.32</v>
      </c>
      <c r="E19" s="3">
        <v>0</v>
      </c>
      <c r="F19" s="3">
        <f t="shared" si="0"/>
        <v>3728</v>
      </c>
      <c r="O19" s="79">
        <v>1.08</v>
      </c>
      <c r="P19" s="79">
        <f t="shared" si="2"/>
        <v>7.6032000000000002</v>
      </c>
    </row>
    <row r="20" spans="1:21" x14ac:dyDescent="0.25">
      <c r="A20" t="s">
        <v>942</v>
      </c>
      <c r="B20" s="363">
        <v>43628</v>
      </c>
      <c r="C20" s="7">
        <v>600</v>
      </c>
      <c r="D20" s="43">
        <v>8.2799999999999994</v>
      </c>
      <c r="E20" s="43">
        <v>0</v>
      </c>
      <c r="F20" s="43">
        <f t="shared" si="0"/>
        <v>4968</v>
      </c>
      <c r="O20" s="79">
        <v>1.07</v>
      </c>
      <c r="P20" s="79">
        <f t="shared" si="2"/>
        <v>7.5328000000000008</v>
      </c>
    </row>
    <row r="21" spans="1:21" x14ac:dyDescent="0.25">
      <c r="A21" t="s">
        <v>942</v>
      </c>
      <c r="B21" s="363">
        <v>43628</v>
      </c>
      <c r="C21" s="7">
        <v>800</v>
      </c>
      <c r="D21" s="43">
        <v>8.2799999999999994</v>
      </c>
      <c r="E21" s="43">
        <v>0</v>
      </c>
      <c r="F21" s="43">
        <f t="shared" ref="F21" si="3">C21*D21+E21</f>
        <v>6623.9999999999991</v>
      </c>
      <c r="O21" s="79">
        <v>1.06</v>
      </c>
      <c r="P21" s="79">
        <f t="shared" si="2"/>
        <v>7.4624000000000006</v>
      </c>
      <c r="T21" s="688">
        <v>43314</v>
      </c>
      <c r="U21" t="s">
        <v>1196</v>
      </c>
    </row>
    <row r="22" spans="1:21" x14ac:dyDescent="0.25">
      <c r="B22" s="363">
        <v>43628</v>
      </c>
      <c r="C22" s="7">
        <v>1400</v>
      </c>
      <c r="D22" s="43">
        <v>8.2799999999999994</v>
      </c>
      <c r="E22" s="43">
        <v>0</v>
      </c>
      <c r="F22" s="43">
        <f>C22*D22+E22</f>
        <v>11592</v>
      </c>
      <c r="O22" s="79">
        <v>1.05</v>
      </c>
      <c r="P22" s="79">
        <f t="shared" si="2"/>
        <v>7.3920000000000003</v>
      </c>
    </row>
    <row r="23" spans="1:21" x14ac:dyDescent="0.25">
      <c r="B23" s="363">
        <v>43631</v>
      </c>
      <c r="C23" s="4">
        <v>200</v>
      </c>
      <c r="D23" s="2">
        <v>8.23</v>
      </c>
      <c r="E23" s="2">
        <v>0</v>
      </c>
      <c r="F23" s="2">
        <f>C23*D23+E23</f>
        <v>1646</v>
      </c>
      <c r="O23" s="79">
        <v>1.04</v>
      </c>
      <c r="P23" s="79">
        <f t="shared" si="2"/>
        <v>7.3216000000000001</v>
      </c>
      <c r="T23" s="1">
        <v>43358</v>
      </c>
      <c r="U23" t="s">
        <v>1267</v>
      </c>
    </row>
    <row r="24" spans="1:21" x14ac:dyDescent="0.25">
      <c r="B24" s="363">
        <v>43636</v>
      </c>
      <c r="C24" s="7">
        <v>400</v>
      </c>
      <c r="D24" s="43">
        <v>8.1</v>
      </c>
      <c r="E24" s="43">
        <v>0</v>
      </c>
      <c r="F24" s="43">
        <f>C24*D24+E24</f>
        <v>3240</v>
      </c>
      <c r="O24" s="79">
        <v>1.03</v>
      </c>
      <c r="P24" s="79">
        <f t="shared" si="2"/>
        <v>7.2511999999999999</v>
      </c>
    </row>
    <row r="25" spans="1:21" x14ac:dyDescent="0.25">
      <c r="B25" s="70">
        <v>43683</v>
      </c>
      <c r="C25" s="7">
        <v>500</v>
      </c>
      <c r="D25" s="43">
        <v>7.45</v>
      </c>
      <c r="E25" s="43">
        <v>0</v>
      </c>
      <c r="F25" s="43">
        <f>C25*D25+E25</f>
        <v>3725</v>
      </c>
      <c r="O25" s="79">
        <v>1.02</v>
      </c>
      <c r="P25" s="79">
        <f t="shared" si="2"/>
        <v>7.1808000000000005</v>
      </c>
    </row>
    <row r="26" spans="1:21" x14ac:dyDescent="0.25">
      <c r="B26" s="70">
        <v>43692</v>
      </c>
      <c r="C26" s="7">
        <v>1500</v>
      </c>
      <c r="D26" s="43">
        <v>6.08</v>
      </c>
      <c r="E26" s="43">
        <v>0</v>
      </c>
      <c r="F26" s="43">
        <f>C26*D26+E26</f>
        <v>9120</v>
      </c>
      <c r="O26" s="79">
        <v>1.01</v>
      </c>
      <c r="P26" s="79">
        <f t="shared" si="2"/>
        <v>7.1104000000000003</v>
      </c>
    </row>
    <row r="27" spans="1:21" x14ac:dyDescent="0.25">
      <c r="O27" s="79">
        <v>1</v>
      </c>
      <c r="P27" s="79">
        <f t="shared" si="2"/>
        <v>7.04</v>
      </c>
    </row>
    <row r="28" spans="1:21" x14ac:dyDescent="0.25">
      <c r="C28" s="4"/>
      <c r="D28" s="3"/>
      <c r="E28" s="3"/>
      <c r="F28" s="3"/>
      <c r="O28" s="79">
        <v>0.99</v>
      </c>
      <c r="P28" s="79">
        <f t="shared" si="2"/>
        <v>6.9695999999999998</v>
      </c>
    </row>
    <row r="29" spans="1:21" x14ac:dyDescent="0.25">
      <c r="O29" s="79">
        <v>0.98</v>
      </c>
      <c r="P29" s="79">
        <f t="shared" si="2"/>
        <v>6.8991999999999996</v>
      </c>
    </row>
    <row r="30" spans="1:21" x14ac:dyDescent="0.25">
      <c r="C30" s="4"/>
      <c r="D30" s="3"/>
      <c r="E30" s="3"/>
      <c r="F30" s="3"/>
      <c r="O30" s="79">
        <v>0.97</v>
      </c>
      <c r="P30" s="79">
        <f t="shared" si="2"/>
        <v>6.8288000000000002</v>
      </c>
    </row>
    <row r="31" spans="1:21" x14ac:dyDescent="0.25">
      <c r="O31" s="79">
        <v>0.96</v>
      </c>
      <c r="P31" s="79">
        <f t="shared" si="2"/>
        <v>6.7584</v>
      </c>
    </row>
    <row r="32" spans="1:21" x14ac:dyDescent="0.25">
      <c r="C32" s="4"/>
      <c r="D32" s="3"/>
      <c r="E32" s="3"/>
      <c r="F32" s="3"/>
      <c r="O32" s="79">
        <v>0.95</v>
      </c>
      <c r="P32" s="79">
        <f t="shared" si="2"/>
        <v>6.6879999999999997</v>
      </c>
    </row>
    <row r="33" spans="1:18" x14ac:dyDescent="0.25">
      <c r="O33" s="79">
        <v>0.94</v>
      </c>
      <c r="P33" s="79">
        <f t="shared" si="2"/>
        <v>6.6175999999999995</v>
      </c>
    </row>
    <row r="34" spans="1:18" x14ac:dyDescent="0.25">
      <c r="A34" s="31" t="s">
        <v>81</v>
      </c>
      <c r="B34" s="14"/>
      <c r="C34" s="14">
        <f>SUM(C2:C33)</f>
        <v>9400</v>
      </c>
      <c r="D34" s="18"/>
      <c r="E34" s="18"/>
      <c r="F34" s="18">
        <f>SUM(F2:F33)</f>
        <v>105800</v>
      </c>
      <c r="G34" s="14"/>
      <c r="H34" s="69">
        <f>SUM(H2:H16)</f>
        <v>7400</v>
      </c>
      <c r="I34" s="18"/>
      <c r="J34" s="18"/>
      <c r="K34" s="18">
        <f>SUM(K2:K33)</f>
        <v>81196.619999999981</v>
      </c>
      <c r="L34" s="14"/>
      <c r="M34" s="18">
        <f>SUM(M2:M33)</f>
        <v>0</v>
      </c>
      <c r="O34" s="79">
        <v>0.93</v>
      </c>
      <c r="P34" s="79">
        <f t="shared" si="2"/>
        <v>6.5472000000000001</v>
      </c>
    </row>
    <row r="35" spans="1:18" ht="15.75" thickBot="1" x14ac:dyDescent="0.3">
      <c r="A35" s="275" t="s">
        <v>191</v>
      </c>
      <c r="B35" s="276"/>
      <c r="C35" s="277">
        <f>SumByColor($A$35,C2:C33)</f>
        <v>6400</v>
      </c>
      <c r="D35" s="277"/>
      <c r="E35" s="277"/>
      <c r="F35" s="278">
        <f>SumByColor($A$35,F2:F33)</f>
        <v>63466</v>
      </c>
      <c r="G35" s="277"/>
      <c r="H35" s="277">
        <f>SumByColor($A$35,H2:H33)</f>
        <v>6400</v>
      </c>
      <c r="I35" s="277"/>
      <c r="J35" s="277"/>
      <c r="K35" s="278">
        <f>SumByColor($A$35,K3:K33)</f>
        <v>68922</v>
      </c>
      <c r="L35" s="277"/>
      <c r="M35" s="278">
        <f>SumByColor($A$35,M2:M33)</f>
        <v>0</v>
      </c>
      <c r="O35" s="79">
        <v>0.92</v>
      </c>
      <c r="P35" s="79">
        <f t="shared" si="2"/>
        <v>6.4767999999999999</v>
      </c>
    </row>
    <row r="36" spans="1:18" x14ac:dyDescent="0.25">
      <c r="O36" s="79">
        <v>0.91</v>
      </c>
      <c r="P36" s="79">
        <f t="shared" si="2"/>
        <v>6.4064000000000005</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6.3360000000000003</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v>500</v>
      </c>
      <c r="B92" s="162">
        <v>43698</v>
      </c>
      <c r="C92" s="10">
        <v>2500</v>
      </c>
      <c r="D92" s="39">
        <v>11.38</v>
      </c>
      <c r="E92" s="39">
        <v>7.45</v>
      </c>
      <c r="F92" s="39">
        <f t="shared" ref="F92:F93" si="27">C92*(E92-D92)</f>
        <v>-9825.0000000000018</v>
      </c>
      <c r="G92" s="39">
        <f>D92*C92</f>
        <v>28450.000000000004</v>
      </c>
      <c r="H92" s="178">
        <f t="shared" ref="H92:H93" si="28">(E92-D92)/D92</f>
        <v>-0.34534270650263621</v>
      </c>
      <c r="I92" s="178"/>
      <c r="J92" s="771">
        <f t="shared" ref="J92:J93" si="29">F92+$Q$10</f>
        <v>-9540.029999999997</v>
      </c>
      <c r="K92" s="178"/>
      <c r="L92" s="39"/>
    </row>
    <row r="93" spans="1:12" x14ac:dyDescent="0.25">
      <c r="A93" s="10">
        <v>500</v>
      </c>
      <c r="B93" s="162">
        <v>43718</v>
      </c>
      <c r="C93" s="10">
        <v>2000</v>
      </c>
      <c r="D93" s="39">
        <v>12.3</v>
      </c>
      <c r="E93" s="39">
        <v>7.68</v>
      </c>
      <c r="F93" s="39">
        <f t="shared" si="27"/>
        <v>-9240.0000000000018</v>
      </c>
      <c r="G93" s="39">
        <f>D93*C93</f>
        <v>24600</v>
      </c>
      <c r="H93" s="178">
        <f t="shared" si="28"/>
        <v>-0.37560975609756103</v>
      </c>
      <c r="I93" s="178"/>
      <c r="J93" s="771">
        <f t="shared" si="29"/>
        <v>-8955.029999999997</v>
      </c>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6" spans="1:12" x14ac:dyDescent="0.25">
      <c r="A96" s="10"/>
      <c r="B96" s="10"/>
      <c r="C96" s="10"/>
      <c r="D96" s="39"/>
      <c r="E96" s="39"/>
      <c r="F96" s="39"/>
      <c r="G96" s="39"/>
      <c r="H96" s="178"/>
      <c r="I96" s="178"/>
      <c r="J96" s="771"/>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100" spans="1:13" x14ac:dyDescent="0.25">
      <c r="L100" t="s">
        <v>205</v>
      </c>
      <c r="M100" s="2">
        <f>M119+K119-F119</f>
        <v>284.9700000000048</v>
      </c>
    </row>
    <row r="101" spans="1:13" x14ac:dyDescent="0.25">
      <c r="A101" s="299" t="s">
        <v>1</v>
      </c>
      <c r="B101" s="299" t="s">
        <v>2</v>
      </c>
      <c r="C101" s="299" t="s">
        <v>4</v>
      </c>
      <c r="D101" s="301" t="s">
        <v>5</v>
      </c>
      <c r="E101" s="301" t="s">
        <v>94</v>
      </c>
      <c r="F101" s="301" t="s">
        <v>60</v>
      </c>
      <c r="G101" s="299" t="s">
        <v>3</v>
      </c>
      <c r="H101" s="299" t="s">
        <v>6</v>
      </c>
      <c r="I101" s="301" t="s">
        <v>7</v>
      </c>
      <c r="J101" s="301" t="s">
        <v>95</v>
      </c>
      <c r="K101" s="301" t="s">
        <v>61</v>
      </c>
      <c r="L101" s="299" t="s">
        <v>77</v>
      </c>
      <c r="M101" s="299" t="s">
        <v>38</v>
      </c>
    </row>
    <row r="102" spans="1:13" x14ac:dyDescent="0.25">
      <c r="A102" s="302" t="s">
        <v>321</v>
      </c>
      <c r="B102" s="363">
        <v>42746</v>
      </c>
      <c r="C102" s="7">
        <v>80</v>
      </c>
      <c r="D102" s="43">
        <v>34.020000000000003</v>
      </c>
      <c r="E102" s="43">
        <v>0</v>
      </c>
      <c r="F102" s="43">
        <f t="shared" ref="F102:F110" si="30">C102*D102+E102</f>
        <v>2721.6000000000004</v>
      </c>
      <c r="G102" s="363">
        <v>42760</v>
      </c>
      <c r="H102" s="78">
        <v>80</v>
      </c>
      <c r="I102" s="43">
        <v>33.68</v>
      </c>
      <c r="J102" s="43">
        <v>0.06</v>
      </c>
      <c r="K102" s="43">
        <f t="shared" ref="K102:K110" si="31">H102*I102-J102</f>
        <v>2694.34</v>
      </c>
      <c r="L102" s="70">
        <v>42908</v>
      </c>
      <c r="M102" s="43">
        <v>54.4</v>
      </c>
    </row>
    <row r="103" spans="1:13" x14ac:dyDescent="0.25">
      <c r="A103" s="303" t="s">
        <v>71</v>
      </c>
      <c r="B103" s="363">
        <v>42758</v>
      </c>
      <c r="C103" s="7">
        <v>40</v>
      </c>
      <c r="D103" s="43">
        <v>32.28</v>
      </c>
      <c r="E103" s="43">
        <v>0</v>
      </c>
      <c r="F103" s="43">
        <f t="shared" si="30"/>
        <v>1291.2</v>
      </c>
      <c r="G103" s="363">
        <v>42766</v>
      </c>
      <c r="H103" s="78">
        <v>40</v>
      </c>
      <c r="I103" s="43">
        <v>31.8</v>
      </c>
      <c r="J103" s="43">
        <v>0.03</v>
      </c>
      <c r="K103" s="43">
        <f t="shared" si="31"/>
        <v>1271.97</v>
      </c>
      <c r="L103" s="70">
        <v>42908</v>
      </c>
      <c r="M103" s="43">
        <v>-8.16</v>
      </c>
    </row>
    <row r="104" spans="1:13" x14ac:dyDescent="0.25">
      <c r="A104" s="293"/>
      <c r="B104" s="363">
        <v>42843</v>
      </c>
      <c r="C104" s="7">
        <v>80</v>
      </c>
      <c r="D104" s="43">
        <v>31.08</v>
      </c>
      <c r="E104" s="43">
        <v>0</v>
      </c>
      <c r="F104" s="43">
        <f t="shared" si="30"/>
        <v>2486.3999999999996</v>
      </c>
      <c r="G104" s="363">
        <v>42901</v>
      </c>
      <c r="H104" s="78">
        <v>80</v>
      </c>
      <c r="I104" s="43">
        <v>31.3</v>
      </c>
      <c r="J104" s="43">
        <v>0.05</v>
      </c>
      <c r="K104" s="43">
        <f t="shared" si="31"/>
        <v>2503.9499999999998</v>
      </c>
      <c r="L104" s="70">
        <v>42992</v>
      </c>
      <c r="M104" s="43">
        <v>15.3</v>
      </c>
    </row>
    <row r="105" spans="1:13" x14ac:dyDescent="0.25">
      <c r="A105" s="293"/>
      <c r="B105" s="363">
        <v>42873</v>
      </c>
      <c r="C105" s="7">
        <v>80</v>
      </c>
      <c r="D105" s="43">
        <v>29.68</v>
      </c>
      <c r="E105" s="43">
        <v>0</v>
      </c>
      <c r="F105" s="43">
        <f t="shared" si="30"/>
        <v>2374.4</v>
      </c>
      <c r="G105" s="363">
        <v>42989</v>
      </c>
      <c r="H105" s="78">
        <v>100</v>
      </c>
      <c r="I105" s="43">
        <v>18.559999999999999</v>
      </c>
      <c r="J105" s="43">
        <v>0.04</v>
      </c>
      <c r="K105" s="43">
        <f t="shared" si="31"/>
        <v>1855.9599999999998</v>
      </c>
      <c r="L105" s="70">
        <v>42992</v>
      </c>
      <c r="M105" s="43">
        <v>-2.2999999999999998</v>
      </c>
    </row>
    <row r="106" spans="1:13" x14ac:dyDescent="0.25">
      <c r="A106" s="293"/>
      <c r="B106" s="363">
        <v>42957</v>
      </c>
      <c r="C106" s="7">
        <v>100</v>
      </c>
      <c r="D106" s="43">
        <v>17.28</v>
      </c>
      <c r="E106" s="43">
        <v>0</v>
      </c>
      <c r="F106" s="43">
        <f t="shared" si="30"/>
        <v>1728</v>
      </c>
      <c r="G106" s="363">
        <v>43010</v>
      </c>
      <c r="H106" s="78">
        <v>80</v>
      </c>
      <c r="I106" s="43">
        <v>18.68</v>
      </c>
      <c r="J106" s="43">
        <v>0.03</v>
      </c>
      <c r="K106" s="43">
        <f t="shared" si="31"/>
        <v>1494.3700000000001</v>
      </c>
      <c r="L106" s="70">
        <v>43082</v>
      </c>
      <c r="M106" s="7">
        <f>23.8-3.57</f>
        <v>20.23</v>
      </c>
    </row>
    <row r="107" spans="1:13" x14ac:dyDescent="0.25">
      <c r="A107" s="293"/>
      <c r="B107" s="363">
        <v>42996</v>
      </c>
      <c r="C107" s="7">
        <v>100</v>
      </c>
      <c r="D107" s="43">
        <v>17.68</v>
      </c>
      <c r="E107" s="43">
        <v>0</v>
      </c>
      <c r="F107" s="43">
        <f t="shared" si="30"/>
        <v>1768</v>
      </c>
      <c r="G107" s="363">
        <v>43045</v>
      </c>
      <c r="H107" s="78">
        <v>200</v>
      </c>
      <c r="I107" s="43">
        <v>12.08</v>
      </c>
      <c r="J107" s="43">
        <v>0.06</v>
      </c>
      <c r="K107" s="43">
        <f t="shared" si="31"/>
        <v>2415.94</v>
      </c>
      <c r="L107" s="4"/>
      <c r="M107" s="4"/>
    </row>
    <row r="108" spans="1:13" x14ac:dyDescent="0.25">
      <c r="A108" s="293"/>
      <c r="B108" s="363">
        <v>43011</v>
      </c>
      <c r="C108" s="7">
        <v>80</v>
      </c>
      <c r="D108" s="43">
        <v>17.95</v>
      </c>
      <c r="E108" s="43">
        <v>0</v>
      </c>
      <c r="F108" s="43">
        <f t="shared" si="30"/>
        <v>1436</v>
      </c>
      <c r="G108" s="363">
        <v>43070</v>
      </c>
      <c r="H108" s="78">
        <v>80</v>
      </c>
      <c r="I108" s="43">
        <v>15.27</v>
      </c>
      <c r="J108" s="43">
        <v>0.03</v>
      </c>
      <c r="K108" s="43">
        <f t="shared" si="31"/>
        <v>1221.57</v>
      </c>
    </row>
    <row r="109" spans="1:13" x14ac:dyDescent="0.25">
      <c r="A109" s="293"/>
      <c r="B109" s="363">
        <v>43013</v>
      </c>
      <c r="C109" s="7">
        <v>100</v>
      </c>
      <c r="D109" s="43">
        <v>15.8</v>
      </c>
      <c r="E109" s="43">
        <v>0</v>
      </c>
      <c r="F109" s="43">
        <f t="shared" si="30"/>
        <v>1580</v>
      </c>
      <c r="G109" s="363">
        <v>43111</v>
      </c>
      <c r="H109" s="78">
        <v>100</v>
      </c>
      <c r="I109" s="43">
        <v>21.31</v>
      </c>
      <c r="J109" s="43">
        <v>-0.05</v>
      </c>
      <c r="K109" s="43">
        <f t="shared" si="31"/>
        <v>2131.0500000000002</v>
      </c>
    </row>
    <row r="110" spans="1:13" x14ac:dyDescent="0.25">
      <c r="A110" s="293"/>
      <c r="B110" s="363">
        <v>43041</v>
      </c>
      <c r="C110" s="7">
        <v>200</v>
      </c>
      <c r="D110" s="43">
        <v>11.28</v>
      </c>
      <c r="E110" s="43">
        <v>0</v>
      </c>
      <c r="F110" s="43">
        <f t="shared" si="30"/>
        <v>2256</v>
      </c>
      <c r="G110" s="363">
        <v>43112</v>
      </c>
      <c r="H110" s="78">
        <v>100</v>
      </c>
      <c r="I110" s="43">
        <v>22.58</v>
      </c>
      <c r="J110" s="43">
        <v>0.05</v>
      </c>
      <c r="K110" s="43">
        <f t="shared" si="31"/>
        <v>2257.9499999999998</v>
      </c>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35" t="s">
        <v>81</v>
      </c>
      <c r="B119" s="36"/>
      <c r="C119" s="36">
        <f>SUM(C102:C118)</f>
        <v>860</v>
      </c>
      <c r="D119" s="37"/>
      <c r="E119" s="37"/>
      <c r="F119" s="37">
        <f>SUM(F102:F118)</f>
        <v>17641.599999999999</v>
      </c>
      <c r="G119" s="36"/>
      <c r="H119" s="158">
        <f>SUM(H102:H118)</f>
        <v>860</v>
      </c>
      <c r="I119" s="37"/>
      <c r="J119" s="37"/>
      <c r="K119" s="37">
        <f>SUM(K102:K118)</f>
        <v>17847.100000000002</v>
      </c>
      <c r="L119" s="37"/>
      <c r="M119" s="37">
        <f>SUM(M102:M118)</f>
        <v>79.47</v>
      </c>
    </row>
    <row r="120" spans="1:13" x14ac:dyDescent="0.25">
      <c r="G120" s="2"/>
    </row>
    <row r="124" spans="1:13" x14ac:dyDescent="0.25">
      <c r="A124" s="670" t="s">
        <v>224</v>
      </c>
      <c r="B124" s="670" t="s">
        <v>113</v>
      </c>
      <c r="C124" s="670" t="s">
        <v>145</v>
      </c>
      <c r="D124" s="671" t="s">
        <v>144</v>
      </c>
      <c r="E124" s="672" t="s">
        <v>146</v>
      </c>
      <c r="F124" s="673" t="s">
        <v>65</v>
      </c>
      <c r="G124" s="674" t="s">
        <v>150</v>
      </c>
      <c r="H124" s="673" t="s">
        <v>88</v>
      </c>
      <c r="I124" s="673" t="s">
        <v>153</v>
      </c>
    </row>
    <row r="125" spans="1:13" x14ac:dyDescent="0.25">
      <c r="A125" s="675"/>
      <c r="B125" s="676"/>
      <c r="C125" s="675"/>
      <c r="D125" s="677"/>
      <c r="E125" s="677"/>
      <c r="F125" s="677"/>
      <c r="G125" s="677"/>
      <c r="H125" s="678"/>
      <c r="I125" s="678"/>
    </row>
    <row r="126" spans="1:13" x14ac:dyDescent="0.25">
      <c r="A126" s="675"/>
      <c r="B126" s="676">
        <v>42746</v>
      </c>
      <c r="C126" s="675">
        <v>80</v>
      </c>
      <c r="D126" s="677">
        <v>34.020000000000003</v>
      </c>
      <c r="E126" s="677">
        <v>34.28</v>
      </c>
      <c r="F126" s="677">
        <f>C126*(E126-D126)</f>
        <v>20.799999999999841</v>
      </c>
      <c r="G126" s="677">
        <f>D126*C126</f>
        <v>2721.6000000000004</v>
      </c>
      <c r="H126" s="678">
        <f>(E126-D126)/D126</f>
        <v>7.6425631981186948E-3</v>
      </c>
      <c r="I126" s="678"/>
    </row>
    <row r="127" spans="1:13" x14ac:dyDescent="0.25">
      <c r="A127" s="675"/>
      <c r="B127" s="676">
        <v>42758</v>
      </c>
      <c r="C127" s="675">
        <v>120</v>
      </c>
      <c r="D127" s="677">
        <v>33.44</v>
      </c>
      <c r="E127" s="677">
        <v>32.71</v>
      </c>
      <c r="F127" s="677">
        <f>C127*(E127-D127)</f>
        <v>-87.599999999999625</v>
      </c>
      <c r="G127" s="677">
        <f>D127*C127</f>
        <v>4012.7999999999997</v>
      </c>
      <c r="H127" s="678">
        <f>(E127-D127)/D127</f>
        <v>-2.1830143540669766E-2</v>
      </c>
      <c r="I127" s="678"/>
    </row>
    <row r="128" spans="1:13" x14ac:dyDescent="0.25">
      <c r="A128" s="675" t="s">
        <v>352</v>
      </c>
      <c r="B128" s="676">
        <v>42760</v>
      </c>
      <c r="C128" s="675">
        <v>40</v>
      </c>
      <c r="D128" s="677">
        <v>32.961500000000001</v>
      </c>
      <c r="E128" s="677">
        <v>33.68</v>
      </c>
      <c r="F128" s="677">
        <f>C128*(E128-D128)</f>
        <v>28.739999999999952</v>
      </c>
      <c r="G128" s="677">
        <f>D128*C128</f>
        <v>1318.46</v>
      </c>
      <c r="H128" s="678">
        <f>(E128-D128)/D128</f>
        <v>2.1798158457594429E-2</v>
      </c>
      <c r="I128" s="678"/>
    </row>
    <row r="129" spans="1:9" x14ac:dyDescent="0.25">
      <c r="A129" s="675"/>
      <c r="B129" s="676">
        <v>42766</v>
      </c>
      <c r="C129" s="675">
        <v>0</v>
      </c>
      <c r="D129" s="677"/>
      <c r="E129" s="677"/>
      <c r="F129" s="677">
        <v>-46.49</v>
      </c>
      <c r="G129" s="677"/>
      <c r="H129" s="678"/>
      <c r="I129" s="678"/>
    </row>
    <row r="130" spans="1:9" x14ac:dyDescent="0.25">
      <c r="A130" s="675">
        <v>0</v>
      </c>
      <c r="B130" s="676">
        <v>42843</v>
      </c>
      <c r="C130" s="675">
        <v>80</v>
      </c>
      <c r="D130" s="677">
        <v>31.661100000000001</v>
      </c>
      <c r="E130" s="677">
        <v>30.99</v>
      </c>
      <c r="F130" s="677">
        <f t="shared" ref="F130:F149" si="32">C130*(E130-D130)</f>
        <v>-53.688000000000216</v>
      </c>
      <c r="G130" s="677">
        <f t="shared" ref="G130:G149" si="33">D130*C130</f>
        <v>2532.8879999999999</v>
      </c>
      <c r="H130" s="678">
        <f t="shared" ref="H130:H149" si="34">(E130-D130)/D130</f>
        <v>-2.1196357675507253E-2</v>
      </c>
      <c r="I130" s="679"/>
    </row>
    <row r="131" spans="1:9" x14ac:dyDescent="0.25">
      <c r="A131" s="675">
        <v>0</v>
      </c>
      <c r="B131" s="676">
        <v>42873</v>
      </c>
      <c r="C131" s="675">
        <v>160</v>
      </c>
      <c r="D131" s="677">
        <v>30.6706</v>
      </c>
      <c r="E131" s="677">
        <v>29.73</v>
      </c>
      <c r="F131" s="677">
        <f t="shared" si="32"/>
        <v>-150.49599999999998</v>
      </c>
      <c r="G131" s="677">
        <f t="shared" si="33"/>
        <v>4907.2960000000003</v>
      </c>
      <c r="H131" s="679">
        <f t="shared" si="34"/>
        <v>-3.0667805651014322E-2</v>
      </c>
      <c r="I131" s="679"/>
    </row>
    <row r="132" spans="1:9" x14ac:dyDescent="0.25">
      <c r="A132" s="675"/>
      <c r="B132" s="676">
        <v>42901</v>
      </c>
      <c r="C132" s="675">
        <v>80</v>
      </c>
      <c r="D132" s="677">
        <v>30.041799999999999</v>
      </c>
      <c r="E132" s="677">
        <v>30.43</v>
      </c>
      <c r="F132" s="677">
        <f t="shared" si="32"/>
        <v>31.056000000000097</v>
      </c>
      <c r="G132" s="677">
        <f t="shared" si="33"/>
        <v>2403.3440000000001</v>
      </c>
      <c r="H132" s="679">
        <f t="shared" si="34"/>
        <v>1.2921995353141331E-2</v>
      </c>
      <c r="I132" s="679"/>
    </row>
    <row r="133" spans="1:9" x14ac:dyDescent="0.25">
      <c r="A133" s="675">
        <v>80</v>
      </c>
      <c r="B133" s="676">
        <v>42917</v>
      </c>
      <c r="C133" s="675">
        <v>80</v>
      </c>
      <c r="D133" s="677">
        <v>29.463799999999999</v>
      </c>
      <c r="E133" s="677">
        <v>33.22</v>
      </c>
      <c r="F133" s="677">
        <f t="shared" si="32"/>
        <v>300.49599999999998</v>
      </c>
      <c r="G133" s="677">
        <f t="shared" si="33"/>
        <v>2357.1039999999998</v>
      </c>
      <c r="H133" s="679">
        <f t="shared" si="34"/>
        <v>0.12748525309023276</v>
      </c>
      <c r="I133" s="679"/>
    </row>
    <row r="134" spans="1:9" x14ac:dyDescent="0.25">
      <c r="A134" s="675">
        <v>80</v>
      </c>
      <c r="B134" s="676">
        <v>42957</v>
      </c>
      <c r="C134" s="675">
        <v>180</v>
      </c>
      <c r="D134" s="677">
        <v>22.695</v>
      </c>
      <c r="E134" s="677">
        <v>17.190000000000001</v>
      </c>
      <c r="F134" s="677">
        <f t="shared" si="32"/>
        <v>-990.89999999999986</v>
      </c>
      <c r="G134" s="677">
        <f t="shared" si="33"/>
        <v>4085.1</v>
      </c>
      <c r="H134" s="679">
        <f t="shared" si="34"/>
        <v>-0.24256444150693982</v>
      </c>
      <c r="I134" s="679"/>
    </row>
    <row r="135" spans="1:9" x14ac:dyDescent="0.25">
      <c r="A135" s="675">
        <v>80</v>
      </c>
      <c r="B135" s="676">
        <v>42983</v>
      </c>
      <c r="C135" s="675">
        <v>180</v>
      </c>
      <c r="D135" s="677">
        <v>22.695</v>
      </c>
      <c r="E135" s="677">
        <v>15.41</v>
      </c>
      <c r="F135" s="677">
        <f t="shared" si="32"/>
        <v>-1311.3</v>
      </c>
      <c r="G135" s="677">
        <f t="shared" si="33"/>
        <v>4085.1</v>
      </c>
      <c r="H135" s="679">
        <f t="shared" si="34"/>
        <v>-0.32099581405595945</v>
      </c>
      <c r="I135" s="679"/>
    </row>
    <row r="136" spans="1:9" x14ac:dyDescent="0.25">
      <c r="A136" s="675">
        <v>80</v>
      </c>
      <c r="B136" s="676">
        <v>42989</v>
      </c>
      <c r="C136" s="675">
        <v>80</v>
      </c>
      <c r="D136" s="677">
        <v>27.8643</v>
      </c>
      <c r="E136" s="677">
        <v>18.5</v>
      </c>
      <c r="F136" s="677">
        <f t="shared" si="32"/>
        <v>-749.14400000000001</v>
      </c>
      <c r="G136" s="677">
        <f t="shared" si="33"/>
        <v>2229.1440000000002</v>
      </c>
      <c r="H136" s="679">
        <f t="shared" si="34"/>
        <v>-0.33606801534580089</v>
      </c>
      <c r="I136" s="679"/>
    </row>
    <row r="137" spans="1:9" x14ac:dyDescent="0.25">
      <c r="A137" s="675">
        <v>80</v>
      </c>
      <c r="B137" s="676">
        <v>42996</v>
      </c>
      <c r="C137" s="675">
        <v>180</v>
      </c>
      <c r="D137" s="677">
        <v>22.1341</v>
      </c>
      <c r="E137" s="677">
        <v>16.989999999999998</v>
      </c>
      <c r="F137" s="677">
        <f t="shared" si="32"/>
        <v>-925.93800000000033</v>
      </c>
      <c r="G137" s="677">
        <f t="shared" si="33"/>
        <v>3984.1379999999999</v>
      </c>
      <c r="H137" s="679">
        <f t="shared" si="34"/>
        <v>-0.23240610641498871</v>
      </c>
      <c r="I137" s="679"/>
    </row>
    <row r="138" spans="1:9" x14ac:dyDescent="0.25">
      <c r="A138" s="675">
        <v>0</v>
      </c>
      <c r="B138" s="676">
        <v>43010</v>
      </c>
      <c r="C138" s="675">
        <v>100</v>
      </c>
      <c r="D138" s="677">
        <v>24.8977</v>
      </c>
      <c r="E138" s="677">
        <v>18.47</v>
      </c>
      <c r="F138" s="677">
        <f t="shared" si="32"/>
        <v>-642.77000000000021</v>
      </c>
      <c r="G138" s="677">
        <f t="shared" si="33"/>
        <v>2489.77</v>
      </c>
      <c r="H138" s="679">
        <f t="shared" si="34"/>
        <v>-0.25816440876064861</v>
      </c>
      <c r="I138" s="679"/>
    </row>
    <row r="139" spans="1:9" x14ac:dyDescent="0.25">
      <c r="A139" s="675">
        <v>0</v>
      </c>
      <c r="B139" s="676">
        <v>43011</v>
      </c>
      <c r="C139" s="675">
        <v>180</v>
      </c>
      <c r="D139" s="677">
        <v>21.809799999999999</v>
      </c>
      <c r="E139" s="677">
        <v>18.82</v>
      </c>
      <c r="F139" s="677">
        <f t="shared" si="32"/>
        <v>-538.16399999999976</v>
      </c>
      <c r="G139" s="677">
        <f t="shared" si="33"/>
        <v>3925.7639999999997</v>
      </c>
      <c r="H139" s="679">
        <f t="shared" si="34"/>
        <v>-0.13708516355033054</v>
      </c>
      <c r="I139" s="677">
        <v>21.5</v>
      </c>
    </row>
    <row r="140" spans="1:9" x14ac:dyDescent="0.25">
      <c r="A140" s="675">
        <v>0</v>
      </c>
      <c r="B140" s="676">
        <v>43012</v>
      </c>
      <c r="C140" s="675">
        <v>180</v>
      </c>
      <c r="D140" s="677">
        <v>21.81</v>
      </c>
      <c r="E140" s="677">
        <v>16.079999999999998</v>
      </c>
      <c r="F140" s="677">
        <f t="shared" si="32"/>
        <v>-1031.4000000000001</v>
      </c>
      <c r="G140" s="677">
        <f t="shared" si="33"/>
        <v>3925.7999999999997</v>
      </c>
      <c r="H140" s="679">
        <f t="shared" si="34"/>
        <v>-0.2627235213204952</v>
      </c>
      <c r="I140" s="679"/>
    </row>
    <row r="141" spans="1:9" x14ac:dyDescent="0.25">
      <c r="A141" s="675">
        <v>0</v>
      </c>
      <c r="B141" s="676">
        <v>43013</v>
      </c>
      <c r="C141" s="675">
        <v>280</v>
      </c>
      <c r="D141" s="677">
        <v>19.663499999999999</v>
      </c>
      <c r="E141" s="677">
        <v>15.68</v>
      </c>
      <c r="F141" s="677">
        <f t="shared" si="32"/>
        <v>-1115.3799999999999</v>
      </c>
      <c r="G141" s="677">
        <f t="shared" si="33"/>
        <v>5505.78</v>
      </c>
      <c r="H141" s="679">
        <f t="shared" si="34"/>
        <v>-0.2025834668294047</v>
      </c>
      <c r="I141" s="677">
        <v>19.5</v>
      </c>
    </row>
    <row r="142" spans="1:9" x14ac:dyDescent="0.25">
      <c r="A142" s="675">
        <v>100</v>
      </c>
      <c r="B142" s="676">
        <v>43031</v>
      </c>
      <c r="C142" s="675">
        <v>280</v>
      </c>
      <c r="D142" s="677">
        <v>19.663499999999999</v>
      </c>
      <c r="E142" s="677">
        <v>14.54</v>
      </c>
      <c r="F142" s="677">
        <f t="shared" si="32"/>
        <v>-1434.58</v>
      </c>
      <c r="G142" s="677">
        <f t="shared" si="33"/>
        <v>5505.78</v>
      </c>
      <c r="H142" s="679">
        <f t="shared" si="34"/>
        <v>-0.26055890355226691</v>
      </c>
      <c r="I142" s="677"/>
    </row>
    <row r="143" spans="1:9" x14ac:dyDescent="0.25">
      <c r="A143" s="675"/>
      <c r="B143" s="676">
        <v>43044</v>
      </c>
      <c r="C143" s="675">
        <v>480</v>
      </c>
      <c r="D143" s="677">
        <v>16.170000000000002</v>
      </c>
      <c r="E143" s="677">
        <v>11.4</v>
      </c>
      <c r="F143" s="677">
        <f t="shared" si="32"/>
        <v>-2289.6000000000008</v>
      </c>
      <c r="G143" s="677">
        <f t="shared" si="33"/>
        <v>7761.6</v>
      </c>
      <c r="H143" s="679">
        <f t="shared" si="34"/>
        <v>-0.29499072356215217</v>
      </c>
      <c r="I143" s="679"/>
    </row>
    <row r="144" spans="1:9" x14ac:dyDescent="0.25">
      <c r="A144" s="675">
        <v>80</v>
      </c>
      <c r="B144" s="676">
        <v>43045</v>
      </c>
      <c r="C144" s="675">
        <v>280</v>
      </c>
      <c r="D144" s="677">
        <v>19.092300000000002</v>
      </c>
      <c r="E144" s="677">
        <v>12.41</v>
      </c>
      <c r="F144" s="677">
        <f t="shared" si="32"/>
        <v>-1871.0440000000003</v>
      </c>
      <c r="G144" s="677">
        <f t="shared" si="33"/>
        <v>5345.8440000000001</v>
      </c>
      <c r="H144" s="679">
        <f t="shared" si="34"/>
        <v>-0.34999973811431839</v>
      </c>
      <c r="I144" s="680" t="s">
        <v>739</v>
      </c>
    </row>
    <row r="145" spans="1:9" x14ac:dyDescent="0.25">
      <c r="A145" s="675">
        <v>0</v>
      </c>
      <c r="B145" s="676">
        <v>43070</v>
      </c>
      <c r="C145" s="675">
        <v>200</v>
      </c>
      <c r="D145" s="677">
        <v>20.621300000000002</v>
      </c>
      <c r="E145" s="677">
        <v>15.26</v>
      </c>
      <c r="F145" s="677">
        <f t="shared" si="32"/>
        <v>-1072.2600000000004</v>
      </c>
      <c r="G145" s="677">
        <f t="shared" si="33"/>
        <v>4124.26</v>
      </c>
      <c r="H145" s="679">
        <f t="shared" si="34"/>
        <v>-0.25998845853559188</v>
      </c>
      <c r="I145" s="679"/>
    </row>
    <row r="146" spans="1:9" x14ac:dyDescent="0.25">
      <c r="A146" s="675">
        <v>200</v>
      </c>
      <c r="B146" s="676">
        <v>43077</v>
      </c>
      <c r="C146" s="675">
        <v>200</v>
      </c>
      <c r="D146" s="677">
        <v>20.62</v>
      </c>
      <c r="E146" s="677">
        <v>16.059999999999999</v>
      </c>
      <c r="F146" s="677">
        <f t="shared" si="32"/>
        <v>-912.00000000000045</v>
      </c>
      <c r="G146" s="677">
        <f t="shared" si="33"/>
        <v>4124</v>
      </c>
      <c r="H146" s="679">
        <f t="shared" si="34"/>
        <v>-0.22114451988360825</v>
      </c>
      <c r="I146" s="679"/>
    </row>
    <row r="147" spans="1:9" x14ac:dyDescent="0.25">
      <c r="A147" s="675">
        <v>200</v>
      </c>
      <c r="B147" s="676">
        <v>43082</v>
      </c>
      <c r="C147" s="675">
        <v>200</v>
      </c>
      <c r="D147" s="677">
        <v>20.52</v>
      </c>
      <c r="E147" s="677">
        <v>15.7</v>
      </c>
      <c r="F147" s="677">
        <f t="shared" si="32"/>
        <v>-964</v>
      </c>
      <c r="G147" s="677">
        <f t="shared" si="33"/>
        <v>4104</v>
      </c>
      <c r="H147" s="679">
        <f t="shared" si="34"/>
        <v>-0.23489278752436649</v>
      </c>
      <c r="I147" s="679" t="s">
        <v>184</v>
      </c>
    </row>
    <row r="148" spans="1:9" x14ac:dyDescent="0.25">
      <c r="A148" s="675">
        <v>200</v>
      </c>
      <c r="B148" s="676">
        <v>43083</v>
      </c>
      <c r="C148" s="675">
        <v>200</v>
      </c>
      <c r="D148" s="677">
        <v>20.520199999999999</v>
      </c>
      <c r="E148" s="677">
        <v>19.22</v>
      </c>
      <c r="F148" s="677">
        <f t="shared" si="32"/>
        <v>-260.04000000000008</v>
      </c>
      <c r="G148" s="677">
        <f t="shared" si="33"/>
        <v>4104.04</v>
      </c>
      <c r="H148" s="679">
        <f t="shared" si="34"/>
        <v>-6.3361955536495762E-2</v>
      </c>
      <c r="I148" s="679"/>
    </row>
    <row r="149" spans="1:9" x14ac:dyDescent="0.25">
      <c r="A149" s="675">
        <v>100</v>
      </c>
      <c r="B149" s="676">
        <v>43111</v>
      </c>
      <c r="C149" s="675">
        <v>100</v>
      </c>
      <c r="D149" s="677">
        <v>19.73</v>
      </c>
      <c r="E149" s="677">
        <v>21.74</v>
      </c>
      <c r="F149" s="677">
        <f t="shared" si="32"/>
        <v>200.9999999999998</v>
      </c>
      <c r="G149" s="677">
        <f t="shared" si="33"/>
        <v>1973</v>
      </c>
      <c r="H149" s="679">
        <f t="shared" si="34"/>
        <v>0.10187531677648241</v>
      </c>
      <c r="I149" s="679"/>
    </row>
    <row r="150" spans="1:9" x14ac:dyDescent="0.25">
      <c r="A150" s="675"/>
      <c r="B150" s="676">
        <v>43112</v>
      </c>
      <c r="C150" s="675">
        <v>0</v>
      </c>
      <c r="D150" s="677"/>
      <c r="E150" s="677">
        <v>22.07</v>
      </c>
      <c r="F150" s="677">
        <v>284.97000000000003</v>
      </c>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sheetData>
  <mergeCells count="1">
    <mergeCell ref="A13:A19"/>
  </mergeCells>
  <conditionalFormatting sqref="O17:O37">
    <cfRule type="colorScale" priority="163">
      <colorScale>
        <cfvo type="min"/>
        <cfvo type="percentile" val="50"/>
        <cfvo type="max"/>
        <color rgb="FFF8696B"/>
        <color rgb="FFFFEB84"/>
        <color rgb="FF63BE7B"/>
      </colorScale>
    </cfRule>
  </conditionalFormatting>
  <conditionalFormatting sqref="P17:P37">
    <cfRule type="colorScale" priority="162">
      <colorScale>
        <cfvo type="min"/>
        <cfvo type="percentile" val="50"/>
        <cfvo type="max"/>
        <color rgb="FFF8696B"/>
        <color rgb="FFFFEB84"/>
        <color rgb="FF63BE7B"/>
      </colorScale>
    </cfRule>
  </conditionalFormatting>
  <conditionalFormatting sqref="Q46:Q63">
    <cfRule type="colorScale" priority="161">
      <colorScale>
        <cfvo type="min"/>
        <cfvo type="percentile" val="50"/>
        <cfvo type="max"/>
        <color rgb="FFF8696B"/>
        <color rgb="FFFFEB84"/>
        <color rgb="FF63BE7B"/>
      </colorScale>
    </cfRule>
  </conditionalFormatting>
  <conditionalFormatting sqref="F44:F47 H55:H70 I60:K70 F55:F70 L70 H98:L98 H97:K97 J71:J76 J97:J98 J84:J88 F97:F98 H90:L91 H92:J92 F90:F92">
    <cfRule type="expression" dxfId="523" priority="157">
      <formula>F44&gt;0</formula>
    </cfRule>
    <cfRule type="expression" dxfId="522" priority="158">
      <formula>F44&lt;0</formula>
    </cfRule>
  </conditionalFormatting>
  <conditionalFormatting sqref="H44:H46">
    <cfRule type="expression" dxfId="521" priority="155">
      <formula>H44&gt;0</formula>
    </cfRule>
    <cfRule type="expression" dxfId="520" priority="156">
      <formula>H44&lt;0</formula>
    </cfRule>
  </conditionalFormatting>
  <conditionalFormatting sqref="H47">
    <cfRule type="expression" dxfId="519" priority="151">
      <formula>H47&gt;0</formula>
    </cfRule>
    <cfRule type="expression" dxfId="518" priority="152">
      <formula>H47&lt;0</formula>
    </cfRule>
  </conditionalFormatting>
  <conditionalFormatting sqref="H48:H52">
    <cfRule type="expression" dxfId="517" priority="149">
      <formula>H48&gt;0</formula>
    </cfRule>
    <cfRule type="expression" dxfId="516" priority="150">
      <formula>H48&lt;0</formula>
    </cfRule>
  </conditionalFormatting>
  <conditionalFormatting sqref="F48">
    <cfRule type="expression" dxfId="515" priority="143">
      <formula>F48&gt;0</formula>
    </cfRule>
    <cfRule type="expression" dxfId="514" priority="144">
      <formula>F48&lt;0</formula>
    </cfRule>
  </conditionalFormatting>
  <conditionalFormatting sqref="I42:I46">
    <cfRule type="expression" dxfId="513" priority="141">
      <formula>I42&gt;0</formula>
    </cfRule>
    <cfRule type="expression" dxfId="512" priority="142">
      <formula>I42&lt;0</formula>
    </cfRule>
  </conditionalFormatting>
  <conditionalFormatting sqref="I47:I50 I52 I55 K55 J38:J56 I57:K58 J59:K59">
    <cfRule type="expression" dxfId="511" priority="135">
      <formula>I38&gt;0</formula>
    </cfRule>
    <cfRule type="expression" dxfId="510" priority="136">
      <formula>I38&lt;0</formula>
    </cfRule>
  </conditionalFormatting>
  <conditionalFormatting sqref="I38:I41 K38:K41">
    <cfRule type="expression" dxfId="509" priority="133">
      <formula>I38&gt;0</formula>
    </cfRule>
    <cfRule type="expression" dxfId="508" priority="134">
      <formula>I38&lt;0</formula>
    </cfRule>
  </conditionalFormatting>
  <conditionalFormatting sqref="F49:F52">
    <cfRule type="expression" dxfId="507" priority="131">
      <formula>F49&gt;0</formula>
    </cfRule>
    <cfRule type="expression" dxfId="506" priority="132">
      <formula>F49&lt;0</formula>
    </cfRule>
  </conditionalFormatting>
  <conditionalFormatting sqref="Q8">
    <cfRule type="expression" dxfId="505" priority="127">
      <formula>Q8&gt;0</formula>
    </cfRule>
    <cfRule type="expression" dxfId="504" priority="128">
      <formula>Q8&lt;0</formula>
    </cfRule>
  </conditionalFormatting>
  <conditionalFormatting sqref="Q7">
    <cfRule type="expression" dxfId="503" priority="129">
      <formula>Q7&gt;0</formula>
    </cfRule>
    <cfRule type="expression" dxfId="502" priority="130">
      <formula>Q7&lt;0</formula>
    </cfRule>
  </conditionalFormatting>
  <conditionalFormatting sqref="F125">
    <cfRule type="expression" dxfId="501" priority="115">
      <formula>F125&gt;0</formula>
    </cfRule>
    <cfRule type="expression" dxfId="500" priority="116">
      <formula>F125&lt;0</formula>
    </cfRule>
  </conditionalFormatting>
  <conditionalFormatting sqref="H125">
    <cfRule type="expression" dxfId="499" priority="113">
      <formula>H125&gt;0</formula>
    </cfRule>
    <cfRule type="expression" dxfId="498" priority="114">
      <formula>H125&lt;0</formula>
    </cfRule>
  </conditionalFormatting>
  <conditionalFormatting sqref="I125">
    <cfRule type="expression" dxfId="497" priority="101">
      <formula>I125&gt;0</formula>
    </cfRule>
    <cfRule type="expression" dxfId="496" priority="102">
      <formula>I125&lt;0</formula>
    </cfRule>
  </conditionalFormatting>
  <conditionalFormatting sqref="F42:F43">
    <cfRule type="expression" dxfId="495" priority="97">
      <formula>F42&gt;0</formula>
    </cfRule>
    <cfRule type="expression" dxfId="494" priority="98">
      <formula>F42&lt;0</formula>
    </cfRule>
  </conditionalFormatting>
  <conditionalFormatting sqref="H42:H43">
    <cfRule type="expression" dxfId="493" priority="95">
      <formula>H42&gt;0</formula>
    </cfRule>
    <cfRule type="expression" dxfId="492" priority="96">
      <formula>H42&lt;0</formula>
    </cfRule>
  </conditionalFormatting>
  <conditionalFormatting sqref="F131:F135">
    <cfRule type="expression" dxfId="491" priority="93">
      <formula>F131&gt;0</formula>
    </cfRule>
    <cfRule type="expression" dxfId="490" priority="94">
      <formula>F131&lt;0</formula>
    </cfRule>
  </conditionalFormatting>
  <conditionalFormatting sqref="H131:H133">
    <cfRule type="expression" dxfId="489" priority="91">
      <formula>H131&gt;0</formula>
    </cfRule>
    <cfRule type="expression" dxfId="488" priority="92">
      <formula>H131&lt;0</formula>
    </cfRule>
  </conditionalFormatting>
  <conditionalFormatting sqref="H134:H135">
    <cfRule type="expression" dxfId="487" priority="89">
      <formula>H134&gt;0</formula>
    </cfRule>
    <cfRule type="expression" dxfId="486" priority="90">
      <formula>H134&lt;0</formula>
    </cfRule>
  </conditionalFormatting>
  <conditionalFormatting sqref="H136:H161">
    <cfRule type="expression" dxfId="485" priority="87">
      <formula>H136&gt;0</formula>
    </cfRule>
    <cfRule type="expression" dxfId="484" priority="88">
      <formula>H136&lt;0</formula>
    </cfRule>
  </conditionalFormatting>
  <conditionalFormatting sqref="F126:F129">
    <cfRule type="expression" dxfId="483" priority="85">
      <formula>F126&gt;0</formula>
    </cfRule>
    <cfRule type="expression" dxfId="482" priority="86">
      <formula>F126&lt;0</formula>
    </cfRule>
  </conditionalFormatting>
  <conditionalFormatting sqref="H126:H129">
    <cfRule type="expression" dxfId="481" priority="83">
      <formula>H126&gt;0</formula>
    </cfRule>
    <cfRule type="expression" dxfId="480" priority="84">
      <formula>H126&lt;0</formula>
    </cfRule>
  </conditionalFormatting>
  <conditionalFormatting sqref="F136">
    <cfRule type="expression" dxfId="479" priority="81">
      <formula>F136&gt;0</formula>
    </cfRule>
    <cfRule type="expression" dxfId="478" priority="82">
      <formula>F136&lt;0</formula>
    </cfRule>
  </conditionalFormatting>
  <conditionalFormatting sqref="I130:I132">
    <cfRule type="expression" dxfId="477" priority="79">
      <formula>I130&gt;0</formula>
    </cfRule>
    <cfRule type="expression" dxfId="476" priority="80">
      <formula>I130&lt;0</formula>
    </cfRule>
  </conditionalFormatting>
  <conditionalFormatting sqref="I133">
    <cfRule type="expression" dxfId="475" priority="77">
      <formula>I133&gt;0</formula>
    </cfRule>
    <cfRule type="expression" dxfId="474" priority="78">
      <formula>I133&lt;0</formula>
    </cfRule>
  </conditionalFormatting>
  <conditionalFormatting sqref="I134">
    <cfRule type="expression" dxfId="473" priority="75">
      <formula>I134&gt;0</formula>
    </cfRule>
    <cfRule type="expression" dxfId="472" priority="76">
      <formula>I134&lt;0</formula>
    </cfRule>
  </conditionalFormatting>
  <conditionalFormatting sqref="I135:I138 I140 I143 I145:I161">
    <cfRule type="expression" dxfId="471" priority="73">
      <formula>I135&gt;0</formula>
    </cfRule>
    <cfRule type="expression" dxfId="470" priority="74">
      <formula>I135&lt;0</formula>
    </cfRule>
  </conditionalFormatting>
  <conditionalFormatting sqref="I126:I129">
    <cfRule type="expression" dxfId="469" priority="71">
      <formula>I126&gt;0</formula>
    </cfRule>
    <cfRule type="expression" dxfId="468" priority="72">
      <formula>I126&lt;0</formula>
    </cfRule>
  </conditionalFormatting>
  <conditionalFormatting sqref="F137:F161">
    <cfRule type="expression" dxfId="467" priority="69">
      <formula>F137&gt;0</formula>
    </cfRule>
    <cfRule type="expression" dxfId="466" priority="70">
      <formula>F137&lt;0</formula>
    </cfRule>
  </conditionalFormatting>
  <conditionalFormatting sqref="F130">
    <cfRule type="expression" dxfId="465" priority="67">
      <formula>F130&gt;0</formula>
    </cfRule>
    <cfRule type="expression" dxfId="464" priority="68">
      <formula>F130&lt;0</formula>
    </cfRule>
  </conditionalFormatting>
  <conditionalFormatting sqref="H130">
    <cfRule type="expression" dxfId="463" priority="65">
      <formula>H130&gt;0</formula>
    </cfRule>
    <cfRule type="expression" dxfId="462" priority="66">
      <formula>H130&lt;0</formula>
    </cfRule>
  </conditionalFormatting>
  <conditionalFormatting sqref="F38:F41">
    <cfRule type="expression" dxfId="461" priority="63">
      <formula>F38&gt;0</formula>
    </cfRule>
    <cfRule type="expression" dxfId="460" priority="64">
      <formula>F38&lt;0</formula>
    </cfRule>
  </conditionalFormatting>
  <conditionalFormatting sqref="H38:H41">
    <cfRule type="expression" dxfId="459" priority="61">
      <formula>H38&gt;0</formula>
    </cfRule>
    <cfRule type="expression" dxfId="458" priority="62">
      <formula>H38&lt;0</formula>
    </cfRule>
  </conditionalFormatting>
  <conditionalFormatting sqref="K42:K44 K47:K54">
    <cfRule type="expression" dxfId="457" priority="59">
      <formula>K42&gt;0</formula>
    </cfRule>
    <cfRule type="expression" dxfId="456" priority="60">
      <formula>K42&lt;0</formula>
    </cfRule>
  </conditionalFormatting>
  <conditionalFormatting sqref="H54">
    <cfRule type="expression" dxfId="455" priority="57">
      <formula>H54&gt;0</formula>
    </cfRule>
    <cfRule type="expression" dxfId="454" priority="58">
      <formula>H54&lt;0</formula>
    </cfRule>
  </conditionalFormatting>
  <conditionalFormatting sqref="F54">
    <cfRule type="expression" dxfId="453" priority="55">
      <formula>F54&gt;0</formula>
    </cfRule>
    <cfRule type="expression" dxfId="452" priority="56">
      <formula>F54&lt;0</formula>
    </cfRule>
  </conditionalFormatting>
  <conditionalFormatting sqref="H53">
    <cfRule type="expression" dxfId="451" priority="51">
      <formula>H53&gt;0</formula>
    </cfRule>
    <cfRule type="expression" dxfId="450" priority="52">
      <formula>H53&lt;0</formula>
    </cfRule>
  </conditionalFormatting>
  <conditionalFormatting sqref="F53">
    <cfRule type="expression" dxfId="449" priority="49">
      <formula>F53&gt;0</formula>
    </cfRule>
    <cfRule type="expression" dxfId="448" priority="50">
      <formula>F53&lt;0</formula>
    </cfRule>
  </conditionalFormatting>
  <conditionalFormatting sqref="L55 L68">
    <cfRule type="expression" dxfId="447" priority="45">
      <formula>L55&gt;0</formula>
    </cfRule>
    <cfRule type="expression" dxfId="446" priority="46">
      <formula>L55&lt;0</formula>
    </cfRule>
  </conditionalFormatting>
  <conditionalFormatting sqref="L38:L41">
    <cfRule type="expression" dxfId="445" priority="43">
      <formula>L38&gt;0</formula>
    </cfRule>
    <cfRule type="expression" dxfId="444" priority="44">
      <formula>L38&lt;0</formula>
    </cfRule>
  </conditionalFormatting>
  <conditionalFormatting sqref="L42:L44 L47:L54">
    <cfRule type="expression" dxfId="443" priority="41">
      <formula>L42&gt;0</formula>
    </cfRule>
    <cfRule type="expression" dxfId="442" priority="42">
      <formula>L42&lt;0</formula>
    </cfRule>
  </conditionalFormatting>
  <conditionalFormatting sqref="F71:F72 H71:I72 K71:K72">
    <cfRule type="expression" dxfId="441" priority="39">
      <formula>F71&gt;0</formula>
    </cfRule>
    <cfRule type="expression" dxfId="440" priority="40">
      <formula>F71&lt;0</formula>
    </cfRule>
  </conditionalFormatting>
  <conditionalFormatting sqref="K73:K74 F73:F75 H73:I75">
    <cfRule type="expression" dxfId="439" priority="35">
      <formula>F73&gt;0</formula>
    </cfRule>
    <cfRule type="expression" dxfId="438" priority="36">
      <formula>F73&lt;0</formula>
    </cfRule>
  </conditionalFormatting>
  <conditionalFormatting sqref="H76:I76 F76 K75 K76:L76">
    <cfRule type="expression" dxfId="437" priority="29">
      <formula>F75&gt;0</formula>
    </cfRule>
    <cfRule type="expression" dxfId="436" priority="30">
      <formula>F75&lt;0</formula>
    </cfRule>
  </conditionalFormatting>
  <conditionalFormatting sqref="H81:K81 H82:L82 F81:F83 H83:J83">
    <cfRule type="expression" dxfId="435" priority="27">
      <formula>F81&gt;0</formula>
    </cfRule>
    <cfRule type="expression" dxfId="434" priority="28">
      <formula>F81&lt;0</formula>
    </cfRule>
  </conditionalFormatting>
  <conditionalFormatting sqref="H80:K80 K79 F80 J81:J83">
    <cfRule type="expression" dxfId="433" priority="25">
      <formula>F79&gt;0</formula>
    </cfRule>
    <cfRule type="expression" dxfId="432" priority="26">
      <formula>F79&lt;0</formula>
    </cfRule>
  </conditionalFormatting>
  <conditionalFormatting sqref="H78:L78 H77:I77 K77 H79:J79 F77:F79 J80:J83">
    <cfRule type="expression" dxfId="431" priority="23">
      <formula>F77&gt;0</formula>
    </cfRule>
    <cfRule type="expression" dxfId="430" priority="24">
      <formula>F77&lt;0</formula>
    </cfRule>
  </conditionalFormatting>
  <conditionalFormatting sqref="J77:J83">
    <cfRule type="expression" dxfId="429" priority="21">
      <formula>J77&gt;0</formula>
    </cfRule>
    <cfRule type="expression" dxfId="428" priority="22">
      <formula>J77&lt;0</formula>
    </cfRule>
  </conditionalFormatting>
  <conditionalFormatting sqref="H84:I84 K83 F84 K84:L84">
    <cfRule type="expression" dxfId="427" priority="19">
      <formula>F83&gt;0</formula>
    </cfRule>
    <cfRule type="expression" dxfId="426" priority="20">
      <formula>F83&lt;0</formula>
    </cfRule>
  </conditionalFormatting>
  <conditionalFormatting sqref="H85:K85 H86:L86 K87:L87 H87:J88 F85:F88">
    <cfRule type="expression" dxfId="425" priority="9">
      <formula>F85&gt;0</formula>
    </cfRule>
    <cfRule type="expression" dxfId="424" priority="10">
      <formula>F85&lt;0</formula>
    </cfRule>
  </conditionalFormatting>
  <conditionalFormatting sqref="H89:L89 K88 F89">
    <cfRule type="expression" dxfId="423" priority="7">
      <formula>F88&gt;0</formula>
    </cfRule>
    <cfRule type="expression" dxfId="422" priority="8">
      <formula>F88&lt;0</formula>
    </cfRule>
  </conditionalFormatting>
  <conditionalFormatting sqref="H96:L96 K92 F96">
    <cfRule type="expression" dxfId="421" priority="5">
      <formula>F92&gt;0</formula>
    </cfRule>
    <cfRule type="expression" dxfId="420" priority="6">
      <formula>F92&lt;0</formula>
    </cfRule>
  </conditionalFormatting>
  <conditionalFormatting sqref="H95:L95 H94:K94 F94:F95">
    <cfRule type="expression" dxfId="419" priority="3">
      <formula>F94&gt;0</formula>
    </cfRule>
    <cfRule type="expression" dxfId="418" priority="4">
      <formula>F94&lt;0</formula>
    </cfRule>
  </conditionalFormatting>
  <conditionalFormatting sqref="H93:L93 F93">
    <cfRule type="expression" dxfId="417" priority="1">
      <formula>F93&gt;0</formula>
    </cfRule>
    <cfRule type="expression" dxfId="416" priority="2">
      <formula>F93&lt;0</formula>
    </cfRule>
  </conditionalFormatting>
  <hyperlinks>
    <hyperlink ref="A3" location="ACTIVE!A1" display="Back"/>
    <hyperlink ref="A103"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237.31</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237.31</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24.235089869281047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261.041</v>
      </c>
      <c r="T20" s="1">
        <v>43288</v>
      </c>
      <c r="U20" t="s">
        <v>1159</v>
      </c>
    </row>
    <row r="21" spans="1:21" x14ac:dyDescent="0.25">
      <c r="B21" s="363">
        <v>43283</v>
      </c>
      <c r="C21" s="7">
        <v>15</v>
      </c>
      <c r="D21" s="43">
        <v>231</v>
      </c>
      <c r="E21" s="43">
        <v>0</v>
      </c>
      <c r="F21" s="43">
        <f t="shared" si="3"/>
        <v>3465</v>
      </c>
      <c r="O21" s="79">
        <v>1.0900000000000001</v>
      </c>
      <c r="P21" s="79">
        <f t="shared" ref="P21:P40" si="4">O21*$Q$4</f>
        <v>258.66790000000003</v>
      </c>
    </row>
    <row r="22" spans="1:21" x14ac:dyDescent="0.25">
      <c r="B22" s="363">
        <v>43307</v>
      </c>
      <c r="C22" s="7">
        <v>15</v>
      </c>
      <c r="D22" s="43">
        <v>252.58</v>
      </c>
      <c r="E22" s="43">
        <v>0</v>
      </c>
      <c r="F22" s="43">
        <f t="shared" si="3"/>
        <v>3788.7000000000003</v>
      </c>
      <c r="O22" s="79">
        <v>1.08</v>
      </c>
      <c r="P22" s="79">
        <f t="shared" si="4"/>
        <v>256.29480000000001</v>
      </c>
      <c r="T22" s="688">
        <v>43314</v>
      </c>
      <c r="U22" t="s">
        <v>1231</v>
      </c>
    </row>
    <row r="23" spans="1:21" x14ac:dyDescent="0.25">
      <c r="B23" s="363">
        <v>43313</v>
      </c>
      <c r="C23" s="7">
        <v>15</v>
      </c>
      <c r="D23" s="43">
        <v>241.38</v>
      </c>
      <c r="E23" s="43">
        <v>0</v>
      </c>
      <c r="F23" s="43">
        <f t="shared" si="3"/>
        <v>3620.7</v>
      </c>
      <c r="O23" s="79">
        <v>1.07</v>
      </c>
      <c r="P23" s="79">
        <f t="shared" si="4"/>
        <v>253.92170000000002</v>
      </c>
    </row>
    <row r="24" spans="1:21" x14ac:dyDescent="0.25">
      <c r="C24" s="4"/>
      <c r="D24" s="3"/>
      <c r="E24" s="3"/>
      <c r="F24" s="3"/>
      <c r="O24" s="79">
        <v>1.06</v>
      </c>
      <c r="P24" s="79">
        <f t="shared" si="4"/>
        <v>251.54860000000002</v>
      </c>
      <c r="T24" s="154">
        <v>43342</v>
      </c>
      <c r="U24" t="s">
        <v>82</v>
      </c>
    </row>
    <row r="25" spans="1:21" x14ac:dyDescent="0.25">
      <c r="C25" s="4"/>
      <c r="D25" s="3"/>
      <c r="E25" s="3"/>
      <c r="F25" s="3"/>
      <c r="O25" s="79">
        <v>1.05</v>
      </c>
      <c r="P25" s="79">
        <f t="shared" si="4"/>
        <v>249.1755</v>
      </c>
    </row>
    <row r="26" spans="1:21" x14ac:dyDescent="0.25">
      <c r="O26" s="79">
        <v>1.04</v>
      </c>
      <c r="P26" s="79">
        <f t="shared" si="4"/>
        <v>246.80240000000001</v>
      </c>
    </row>
    <row r="27" spans="1:21" x14ac:dyDescent="0.25">
      <c r="C27" s="4"/>
      <c r="D27" s="3"/>
      <c r="E27" s="3"/>
      <c r="F27" s="3"/>
      <c r="O27" s="79">
        <v>1.03</v>
      </c>
      <c r="P27" s="79">
        <f t="shared" si="4"/>
        <v>244.42930000000001</v>
      </c>
    </row>
    <row r="28" spans="1:21" x14ac:dyDescent="0.25">
      <c r="O28" s="79">
        <v>1.02</v>
      </c>
      <c r="P28" s="79">
        <f t="shared" si="4"/>
        <v>242.05620000000002</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239.6831</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237.31</v>
      </c>
    </row>
    <row r="31" spans="1:21" x14ac:dyDescent="0.25">
      <c r="O31" s="79">
        <v>0.99</v>
      </c>
      <c r="P31" s="79">
        <f t="shared" si="4"/>
        <v>234.93690000000001</v>
      </c>
    </row>
    <row r="32" spans="1:21" x14ac:dyDescent="0.25">
      <c r="O32" s="79">
        <v>0.98</v>
      </c>
      <c r="P32" s="79">
        <f t="shared" si="4"/>
        <v>232.56379999999999</v>
      </c>
    </row>
    <row r="33" spans="1:17" x14ac:dyDescent="0.25">
      <c r="O33" s="79">
        <v>0.97</v>
      </c>
      <c r="P33" s="79">
        <f t="shared" si="4"/>
        <v>230.19069999999999</v>
      </c>
    </row>
    <row r="34" spans="1:17" x14ac:dyDescent="0.25">
      <c r="O34" s="79">
        <v>0.96</v>
      </c>
      <c r="P34" s="79">
        <f t="shared" si="4"/>
        <v>227.8176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225.44450000000001</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223.07139999999998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220.69830000000002</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218.32520000000002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215.9521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213.57900000000001</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7">
        <v>200</v>
      </c>
      <c r="D2" s="43">
        <v>29.07</v>
      </c>
      <c r="E2" s="43">
        <v>0</v>
      </c>
      <c r="F2" s="43">
        <f>C2*D2+E2</f>
        <v>5814</v>
      </c>
      <c r="G2" s="70">
        <v>43686</v>
      </c>
      <c r="H2" s="889">
        <v>300</v>
      </c>
      <c r="I2" s="43">
        <v>28.68</v>
      </c>
      <c r="J2" s="43">
        <v>0.18</v>
      </c>
      <c r="K2" s="43">
        <f>H2*I2-J2</f>
        <v>8603.82</v>
      </c>
      <c r="L2" s="70">
        <v>43663</v>
      </c>
      <c r="M2" s="3">
        <v>64</v>
      </c>
      <c r="O2" s="11" t="s">
        <v>57</v>
      </c>
      <c r="Q2">
        <f>C18-H18</f>
        <v>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29.84</v>
      </c>
      <c r="T3" s="1"/>
    </row>
    <row r="4" spans="1:21" x14ac:dyDescent="0.25">
      <c r="B4" s="493">
        <v>43634</v>
      </c>
      <c r="C4" s="7">
        <v>100</v>
      </c>
      <c r="D4" s="43">
        <v>28.28</v>
      </c>
      <c r="E4" s="43">
        <v>0</v>
      </c>
      <c r="F4" s="43">
        <f>C4*D4+E4</f>
        <v>2828</v>
      </c>
      <c r="G4" s="70">
        <v>43732</v>
      </c>
      <c r="H4" s="889">
        <v>100</v>
      </c>
      <c r="I4" s="43">
        <v>29.48</v>
      </c>
      <c r="J4" s="43">
        <v>0.06</v>
      </c>
      <c r="K4" s="43">
        <f t="shared" ref="K4:K5" si="0">H4*I4-J4</f>
        <v>2947.94</v>
      </c>
      <c r="L4" s="4"/>
      <c r="M4" s="4"/>
      <c r="O4" s="11" t="s">
        <v>66</v>
      </c>
      <c r="Q4" s="53">
        <v>29.84</v>
      </c>
      <c r="R4" s="420">
        <v>-5.4000000000000003E-3</v>
      </c>
      <c r="T4" s="688"/>
      <c r="U4" s="30"/>
    </row>
    <row r="5" spans="1:21" x14ac:dyDescent="0.25">
      <c r="B5" s="363">
        <v>43661</v>
      </c>
      <c r="C5" s="7">
        <v>100</v>
      </c>
      <c r="D5" s="43">
        <v>27.28</v>
      </c>
      <c r="E5" s="43">
        <v>0</v>
      </c>
      <c r="F5" s="43">
        <f>C5*D5+E5</f>
        <v>2728</v>
      </c>
      <c r="G5" s="70">
        <v>43732</v>
      </c>
      <c r="H5" s="889">
        <v>100</v>
      </c>
      <c r="I5" s="43">
        <v>29.88</v>
      </c>
      <c r="J5" s="43">
        <v>0.06</v>
      </c>
      <c r="K5" s="43">
        <f t="shared" si="0"/>
        <v>2987.94</v>
      </c>
      <c r="L5" s="4"/>
      <c r="M5" s="4"/>
      <c r="O5" s="11" t="s">
        <v>67</v>
      </c>
      <c r="Q5" s="3">
        <f>Q4*Q2</f>
        <v>0</v>
      </c>
    </row>
    <row r="6" spans="1:21" x14ac:dyDescent="0.25">
      <c r="B6" s="363">
        <v>43699</v>
      </c>
      <c r="C6" s="7">
        <v>100</v>
      </c>
      <c r="D6" s="43">
        <v>26.8</v>
      </c>
      <c r="E6" s="43">
        <v>0</v>
      </c>
      <c r="F6" s="43">
        <f>C6*D6+E6</f>
        <v>2680</v>
      </c>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503.63999999999942</v>
      </c>
      <c r="R7">
        <v>0</v>
      </c>
      <c r="T7" s="1"/>
    </row>
    <row r="8" spans="1:21" x14ac:dyDescent="0.25">
      <c r="B8" s="70"/>
      <c r="C8" s="4"/>
      <c r="D8" s="3"/>
      <c r="E8" s="3"/>
      <c r="F8" s="3"/>
      <c r="G8" s="70"/>
      <c r="H8" s="159"/>
      <c r="I8" s="3"/>
      <c r="J8" s="3"/>
      <c r="K8" s="3"/>
      <c r="L8" s="4"/>
      <c r="M8" s="4"/>
      <c r="O8" s="11" t="s">
        <v>179</v>
      </c>
      <c r="P8" s="33"/>
      <c r="Q8" s="2">
        <f>K18+M18-F18+Q2*Q4</f>
        <v>503.63999999999942</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2.9490616621983913E-2</v>
      </c>
      <c r="R11">
        <f>0.88/4</f>
        <v>0.22</v>
      </c>
    </row>
    <row r="12" spans="1:21" x14ac:dyDescent="0.25">
      <c r="H12" s="68"/>
      <c r="O12" s="11" t="s">
        <v>921</v>
      </c>
      <c r="Q12" s="1" t="s">
        <v>1404</v>
      </c>
    </row>
    <row r="13" spans="1:21" x14ac:dyDescent="0.25">
      <c r="H13" s="68"/>
      <c r="O13" s="11" t="s">
        <v>947</v>
      </c>
      <c r="Q13" s="2">
        <f>Q4/4.4</f>
        <v>6.7818181818181813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32.824000000000005</v>
      </c>
    </row>
    <row r="18" spans="1:16" x14ac:dyDescent="0.25">
      <c r="A18" s="31" t="s">
        <v>81</v>
      </c>
      <c r="B18" s="14"/>
      <c r="C18" s="14">
        <f>SUM(C2:C9)</f>
        <v>600</v>
      </c>
      <c r="D18" s="18"/>
      <c r="E18" s="18"/>
      <c r="F18" s="18">
        <f>SUM(F2:F9)</f>
        <v>16878</v>
      </c>
      <c r="G18" s="14"/>
      <c r="H18" s="69">
        <f>SUM(H2:H8)</f>
        <v>600</v>
      </c>
      <c r="I18" s="18"/>
      <c r="J18" s="18"/>
      <c r="K18" s="18">
        <f>SUM(K2:K8)</f>
        <v>17317.64</v>
      </c>
      <c r="L18" s="14"/>
      <c r="M18" s="18">
        <f>SUM(M2:M10)</f>
        <v>64</v>
      </c>
      <c r="O18" s="79">
        <v>1.0900000000000001</v>
      </c>
      <c r="P18" s="79">
        <f t="shared" ref="P18:P37" si="1">O18*$Q$4</f>
        <v>32.525600000000004</v>
      </c>
    </row>
    <row r="19" spans="1:16" ht="15.75" thickBot="1" x14ac:dyDescent="0.3">
      <c r="A19" s="275" t="s">
        <v>191</v>
      </c>
      <c r="B19" s="276"/>
      <c r="C19" s="277">
        <f>SumByColor($A$19,C2:C17)</f>
        <v>400</v>
      </c>
      <c r="D19" s="277"/>
      <c r="E19" s="277"/>
      <c r="F19" s="278">
        <f>SumByColor($A$19,F2:F17)</f>
        <v>11064</v>
      </c>
      <c r="G19" s="277"/>
      <c r="H19" s="277">
        <f>SumByColor($A$19,H2:H17)</f>
        <v>0</v>
      </c>
      <c r="I19" s="277"/>
      <c r="J19" s="277"/>
      <c r="K19" s="278">
        <f>SumByColor($A$19,K2:K17)</f>
        <v>17318</v>
      </c>
      <c r="L19" s="277"/>
      <c r="M19" s="278">
        <f>SumByColor($A$19,M2:M17)</f>
        <v>0</v>
      </c>
      <c r="O19" s="79">
        <v>1.08</v>
      </c>
      <c r="P19" s="79">
        <f t="shared" si="1"/>
        <v>32.227200000000003</v>
      </c>
    </row>
    <row r="20" spans="1:16" x14ac:dyDescent="0.25">
      <c r="O20" s="79">
        <v>1.07</v>
      </c>
      <c r="P20" s="79">
        <f t="shared" si="1"/>
        <v>31.928800000000003</v>
      </c>
    </row>
    <row r="21" spans="1:16" x14ac:dyDescent="0.25">
      <c r="O21" s="79">
        <v>1.06</v>
      </c>
      <c r="P21" s="79">
        <f t="shared" si="1"/>
        <v>31.630400000000002</v>
      </c>
    </row>
    <row r="22" spans="1:16" x14ac:dyDescent="0.25">
      <c r="O22" s="79">
        <v>1.05</v>
      </c>
      <c r="P22" s="79">
        <f t="shared" si="1"/>
        <v>31.332000000000001</v>
      </c>
    </row>
    <row r="23" spans="1:16" x14ac:dyDescent="0.25">
      <c r="O23" s="79">
        <v>1.04</v>
      </c>
      <c r="P23" s="79">
        <f t="shared" si="1"/>
        <v>31.0336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30.735199999999999</v>
      </c>
    </row>
    <row r="25" spans="1:16" x14ac:dyDescent="0.25">
      <c r="B25" s="162">
        <v>43634</v>
      </c>
      <c r="C25" s="10">
        <v>400</v>
      </c>
      <c r="D25" s="39">
        <v>28.675000000000001</v>
      </c>
      <c r="E25" s="39">
        <v>27.89</v>
      </c>
      <c r="F25" s="39">
        <f t="shared" ref="F25" si="2">C25*(E25-D25)</f>
        <v>-314.00000000000006</v>
      </c>
      <c r="G25" s="39">
        <f t="shared" ref="G25" si="3">D25*C25</f>
        <v>11470</v>
      </c>
      <c r="H25" s="177">
        <f t="shared" ref="H25" si="4">(E25-D25)/D25</f>
        <v>-2.7375762859633831E-2</v>
      </c>
      <c r="I25" s="39"/>
      <c r="J25" s="39"/>
      <c r="K25" s="39"/>
      <c r="L25" s="39"/>
      <c r="O25" s="79">
        <v>1.02</v>
      </c>
      <c r="P25" s="79">
        <f t="shared" si="1"/>
        <v>30.436800000000002</v>
      </c>
    </row>
    <row r="26" spans="1:16" x14ac:dyDescent="0.25">
      <c r="B26" s="162">
        <v>43661</v>
      </c>
      <c r="C26" s="10">
        <v>500</v>
      </c>
      <c r="D26" s="39">
        <v>28.396000000000001</v>
      </c>
      <c r="E26" s="39">
        <v>27.48</v>
      </c>
      <c r="F26" s="39">
        <f t="shared" ref="F26:F31" si="5">C26*(E26-D26)</f>
        <v>-458.00000000000017</v>
      </c>
      <c r="G26" s="39">
        <f t="shared" ref="G26:G31" si="6">D26*C26</f>
        <v>14198</v>
      </c>
      <c r="H26" s="177">
        <f t="shared" ref="H26:H31" si="7">(E26-D26)/D26</f>
        <v>-3.2258064516129045E-2</v>
      </c>
      <c r="I26" s="39"/>
      <c r="J26" s="39"/>
      <c r="K26" s="39"/>
      <c r="L26" s="39"/>
      <c r="O26" s="79">
        <v>1.01</v>
      </c>
      <c r="P26" s="79">
        <f t="shared" si="1"/>
        <v>30.138400000000001</v>
      </c>
    </row>
    <row r="27" spans="1:16" x14ac:dyDescent="0.25">
      <c r="B27" s="162">
        <v>43663</v>
      </c>
      <c r="C27" s="10">
        <v>500</v>
      </c>
      <c r="D27" s="39">
        <v>28.268000000000001</v>
      </c>
      <c r="E27" s="39">
        <v>26.94</v>
      </c>
      <c r="F27" s="39">
        <f t="shared" si="5"/>
        <v>-663.99999999999966</v>
      </c>
      <c r="G27" s="39">
        <f t="shared" si="6"/>
        <v>14134</v>
      </c>
      <c r="H27" s="177">
        <f t="shared" si="7"/>
        <v>-4.6978916088863711E-2</v>
      </c>
      <c r="I27" s="39"/>
      <c r="J27" s="39"/>
      <c r="K27" s="39"/>
      <c r="L27" s="39"/>
      <c r="O27" s="79">
        <v>1</v>
      </c>
      <c r="P27" s="79">
        <f t="shared" si="1"/>
        <v>29.84</v>
      </c>
    </row>
    <row r="28" spans="1:16" x14ac:dyDescent="0.25">
      <c r="B28" s="162">
        <v>43686</v>
      </c>
      <c r="C28" s="10">
        <v>200</v>
      </c>
      <c r="D28" s="39">
        <v>27.6509</v>
      </c>
      <c r="E28" s="39">
        <v>27.85</v>
      </c>
      <c r="F28" s="39">
        <f t="shared" si="5"/>
        <v>39.820000000000277</v>
      </c>
      <c r="G28" s="39">
        <f t="shared" si="6"/>
        <v>5530.18</v>
      </c>
      <c r="H28" s="177">
        <f t="shared" si="7"/>
        <v>7.2004889533433406E-3</v>
      </c>
      <c r="I28" s="39"/>
      <c r="J28" s="39"/>
      <c r="K28" s="39"/>
      <c r="L28" s="39"/>
      <c r="O28" s="79">
        <v>0.99</v>
      </c>
      <c r="P28" s="79">
        <f t="shared" si="1"/>
        <v>29.541599999999999</v>
      </c>
    </row>
    <row r="29" spans="1:16" x14ac:dyDescent="0.25">
      <c r="B29" s="162">
        <v>43702</v>
      </c>
      <c r="C29" s="7">
        <v>300</v>
      </c>
      <c r="D29" s="43">
        <v>27.3673</v>
      </c>
      <c r="E29" s="39">
        <v>26.26</v>
      </c>
      <c r="F29" s="39">
        <f t="shared" si="5"/>
        <v>-332.1899999999996</v>
      </c>
      <c r="G29" s="39">
        <f t="shared" si="6"/>
        <v>8210.19</v>
      </c>
      <c r="H29" s="177">
        <f t="shared" si="7"/>
        <v>-4.0460695793885351E-2</v>
      </c>
      <c r="I29" s="39"/>
      <c r="J29" s="39"/>
      <c r="K29" s="39"/>
      <c r="L29" s="39"/>
      <c r="O29" s="79">
        <v>0.98</v>
      </c>
      <c r="P29" s="79">
        <f t="shared" si="1"/>
        <v>29.243199999999998</v>
      </c>
    </row>
    <row r="30" spans="1:16" x14ac:dyDescent="0.25">
      <c r="B30" s="162">
        <v>43718</v>
      </c>
      <c r="C30" s="10">
        <v>200</v>
      </c>
      <c r="D30" s="39">
        <v>27.161200000000001</v>
      </c>
      <c r="E30" s="39">
        <v>27.78</v>
      </c>
      <c r="F30" s="39">
        <f t="shared" si="5"/>
        <v>123.76000000000005</v>
      </c>
      <c r="G30" s="39">
        <f t="shared" si="6"/>
        <v>5432.24</v>
      </c>
      <c r="H30" s="177">
        <f t="shared" si="7"/>
        <v>2.2782498564128249E-2</v>
      </c>
      <c r="I30" s="39"/>
      <c r="J30" s="39"/>
      <c r="K30" s="39"/>
      <c r="L30" s="39"/>
      <c r="O30" s="79">
        <v>0.97</v>
      </c>
      <c r="P30" s="79">
        <f t="shared" si="1"/>
        <v>28.944800000000001</v>
      </c>
    </row>
    <row r="31" spans="1:16" x14ac:dyDescent="0.25">
      <c r="B31" s="162">
        <v>43732</v>
      </c>
      <c r="C31" s="10">
        <v>0</v>
      </c>
      <c r="D31" s="39">
        <v>27.16</v>
      </c>
      <c r="E31" s="39">
        <v>29.84</v>
      </c>
      <c r="F31" s="39">
        <f t="shared" si="5"/>
        <v>0</v>
      </c>
      <c r="G31" s="39">
        <f t="shared" si="6"/>
        <v>0</v>
      </c>
      <c r="H31" s="177">
        <f t="shared" si="7"/>
        <v>9.8674521354933709E-2</v>
      </c>
      <c r="I31" s="39"/>
      <c r="J31" s="39">
        <v>503.64</v>
      </c>
      <c r="K31" s="39"/>
      <c r="L31" s="39"/>
      <c r="O31" s="79">
        <v>0.96</v>
      </c>
      <c r="P31" s="79">
        <f t="shared" si="1"/>
        <v>28.6464</v>
      </c>
    </row>
    <row r="32" spans="1:16" x14ac:dyDescent="0.25">
      <c r="B32" s="162"/>
      <c r="C32" s="10"/>
      <c r="D32" s="39"/>
      <c r="E32" s="39"/>
      <c r="F32" s="39"/>
      <c r="G32" s="39"/>
      <c r="H32" s="177"/>
      <c r="I32" s="39"/>
      <c r="J32" s="39"/>
      <c r="K32" s="39"/>
      <c r="L32" s="39"/>
      <c r="O32" s="79">
        <v>0.95</v>
      </c>
      <c r="P32" s="79">
        <f t="shared" si="1"/>
        <v>28.347999999999999</v>
      </c>
    </row>
    <row r="33" spans="2:17" x14ac:dyDescent="0.25">
      <c r="B33" s="162"/>
      <c r="C33" s="10"/>
      <c r="D33" s="39"/>
      <c r="E33" s="39"/>
      <c r="F33" s="39"/>
      <c r="G33" s="39"/>
      <c r="H33" s="177"/>
      <c r="I33" s="39"/>
      <c r="J33" s="39"/>
      <c r="K33" s="39"/>
      <c r="L33" s="39"/>
      <c r="O33" s="79">
        <v>0.94</v>
      </c>
      <c r="P33" s="79">
        <f t="shared" si="1"/>
        <v>28.049599999999998</v>
      </c>
    </row>
    <row r="34" spans="2:17" x14ac:dyDescent="0.25">
      <c r="B34" s="162"/>
      <c r="C34" s="10"/>
      <c r="D34" s="39"/>
      <c r="E34" s="39"/>
      <c r="F34" s="39"/>
      <c r="G34" s="39"/>
      <c r="H34" s="177"/>
      <c r="I34" s="39"/>
      <c r="J34" s="39"/>
      <c r="K34" s="39"/>
      <c r="L34" s="39"/>
      <c r="O34" s="79">
        <v>0.93</v>
      </c>
      <c r="P34" s="79">
        <f t="shared" si="1"/>
        <v>27.751200000000001</v>
      </c>
    </row>
    <row r="35" spans="2:17" x14ac:dyDescent="0.25">
      <c r="B35" s="162"/>
      <c r="C35" s="10"/>
      <c r="D35" s="39"/>
      <c r="E35" s="39"/>
      <c r="F35" s="39"/>
      <c r="G35" s="39"/>
      <c r="H35" s="177"/>
      <c r="I35" s="39"/>
      <c r="J35" s="39"/>
      <c r="K35" s="39"/>
      <c r="L35" s="39"/>
      <c r="O35" s="79">
        <v>0.92</v>
      </c>
      <c r="P35" s="79">
        <f t="shared" si="1"/>
        <v>27.4528</v>
      </c>
    </row>
    <row r="36" spans="2:17" x14ac:dyDescent="0.25">
      <c r="B36" s="162"/>
      <c r="C36" s="10"/>
      <c r="D36" s="39"/>
      <c r="E36" s="39"/>
      <c r="F36" s="39"/>
      <c r="G36" s="39"/>
      <c r="H36" s="177"/>
      <c r="I36" s="39"/>
      <c r="J36" s="39"/>
      <c r="K36" s="39"/>
      <c r="L36" s="39"/>
      <c r="O36" s="79">
        <v>0.91</v>
      </c>
      <c r="P36" s="79">
        <f t="shared" si="1"/>
        <v>27.154400000000003</v>
      </c>
    </row>
    <row r="37" spans="2:17" x14ac:dyDescent="0.25">
      <c r="B37" s="162"/>
      <c r="C37" s="10"/>
      <c r="D37" s="39"/>
      <c r="E37" s="39"/>
      <c r="F37" s="39"/>
      <c r="G37" s="39"/>
      <c r="H37" s="177"/>
      <c r="I37" s="39"/>
      <c r="J37" s="39"/>
      <c r="K37" s="39"/>
      <c r="L37" s="39"/>
      <c r="O37" s="79">
        <v>0.9</v>
      </c>
      <c r="P37" s="79">
        <f t="shared" si="1"/>
        <v>26.856000000000002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91.78</v>
      </c>
      <c r="T3" s="1"/>
      <c r="U3" s="22"/>
    </row>
    <row r="4" spans="1:21" x14ac:dyDescent="0.25">
      <c r="B4" s="70"/>
      <c r="C4" s="4"/>
      <c r="D4" s="3"/>
      <c r="E4" s="3"/>
      <c r="F4" s="3"/>
      <c r="G4" s="70"/>
      <c r="H4" s="159"/>
      <c r="I4" s="3"/>
      <c r="J4" s="3"/>
      <c r="K4" s="3"/>
      <c r="L4" s="4"/>
      <c r="M4" s="4"/>
      <c r="O4" s="11" t="s">
        <v>66</v>
      </c>
      <c r="Q4" s="53">
        <v>91.78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1.2586620178688166E-2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100.95800000000001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100.04020000000001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99.122400000000013</v>
      </c>
    </row>
    <row r="20" spans="1:16" x14ac:dyDescent="0.25">
      <c r="O20" s="79">
        <v>1.07</v>
      </c>
      <c r="P20" s="79">
        <f t="shared" si="0"/>
        <v>98.204600000000013</v>
      </c>
    </row>
    <row r="21" spans="1:16" x14ac:dyDescent="0.25">
      <c r="O21" s="79">
        <v>1.06</v>
      </c>
      <c r="P21" s="79">
        <f t="shared" si="0"/>
        <v>97.286799999999999</v>
      </c>
    </row>
    <row r="22" spans="1:16" x14ac:dyDescent="0.25">
      <c r="O22" s="79">
        <v>1.05</v>
      </c>
      <c r="P22" s="79">
        <f t="shared" si="0"/>
        <v>96.369</v>
      </c>
    </row>
    <row r="23" spans="1:16" x14ac:dyDescent="0.25">
      <c r="O23" s="79">
        <v>1.04</v>
      </c>
      <c r="P23" s="79">
        <f t="shared" si="0"/>
        <v>95.4512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94.5334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93.615600000000001</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92.697800000000001</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91.78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90.862200000000001</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89.944400000000002</v>
      </c>
    </row>
    <row r="30" spans="1:16" x14ac:dyDescent="0.25">
      <c r="B30" s="162"/>
      <c r="C30" s="10"/>
      <c r="D30" s="39"/>
      <c r="E30" s="39"/>
      <c r="F30" s="39"/>
      <c r="G30" s="39"/>
      <c r="H30" s="177"/>
      <c r="I30" s="39"/>
      <c r="J30" s="39"/>
      <c r="K30" s="39"/>
      <c r="L30" s="39"/>
      <c r="O30" s="79">
        <v>0.97</v>
      </c>
      <c r="P30" s="79">
        <f t="shared" si="0"/>
        <v>89.026600000000002</v>
      </c>
    </row>
    <row r="31" spans="1:16" x14ac:dyDescent="0.25">
      <c r="B31" s="162"/>
      <c r="C31" s="10"/>
      <c r="D31" s="39"/>
      <c r="E31" s="39"/>
      <c r="F31" s="39"/>
      <c r="G31" s="39"/>
      <c r="H31" s="177"/>
      <c r="I31" s="39"/>
      <c r="J31" s="39"/>
      <c r="K31" s="39"/>
      <c r="L31" s="39"/>
      <c r="O31" s="79">
        <v>0.96</v>
      </c>
      <c r="P31" s="79">
        <f t="shared" si="0"/>
        <v>88.108800000000002</v>
      </c>
    </row>
    <row r="32" spans="1:16" x14ac:dyDescent="0.25">
      <c r="B32" s="162"/>
      <c r="C32" s="10"/>
      <c r="D32" s="39"/>
      <c r="E32" s="39"/>
      <c r="F32" s="39"/>
      <c r="G32" s="39"/>
      <c r="H32" s="177"/>
      <c r="I32" s="39"/>
      <c r="J32" s="39"/>
      <c r="K32" s="39"/>
      <c r="L32" s="39"/>
      <c r="O32" s="79">
        <v>0.95</v>
      </c>
      <c r="P32" s="79">
        <f t="shared" si="0"/>
        <v>87.191000000000003</v>
      </c>
    </row>
    <row r="33" spans="2:17" x14ac:dyDescent="0.25">
      <c r="B33" s="162"/>
      <c r="C33" s="10"/>
      <c r="D33" s="39"/>
      <c r="E33" s="39"/>
      <c r="F33" s="39"/>
      <c r="G33" s="39"/>
      <c r="H33" s="177"/>
      <c r="I33" s="39"/>
      <c r="J33" s="39"/>
      <c r="K33" s="39"/>
      <c r="L33" s="39"/>
      <c r="O33" s="79">
        <v>0.94</v>
      </c>
      <c r="P33" s="79">
        <f t="shared" si="0"/>
        <v>86.273200000000003</v>
      </c>
    </row>
    <row r="34" spans="2:17" x14ac:dyDescent="0.25">
      <c r="B34" s="162"/>
      <c r="C34" s="10"/>
      <c r="D34" s="39"/>
      <c r="E34" s="39"/>
      <c r="F34" s="39"/>
      <c r="G34" s="39"/>
      <c r="H34" s="177"/>
      <c r="I34" s="39"/>
      <c r="J34" s="39"/>
      <c r="K34" s="39"/>
      <c r="L34" s="39"/>
      <c r="O34" s="79">
        <v>0.93</v>
      </c>
      <c r="P34" s="79">
        <f t="shared" si="0"/>
        <v>85.355400000000003</v>
      </c>
    </row>
    <row r="35" spans="2:17" x14ac:dyDescent="0.25">
      <c r="B35" s="162"/>
      <c r="C35" s="10"/>
      <c r="D35" s="39"/>
      <c r="E35" s="39"/>
      <c r="F35" s="39"/>
      <c r="G35" s="39"/>
      <c r="H35" s="177"/>
      <c r="I35" s="39"/>
      <c r="J35" s="39"/>
      <c r="K35" s="39"/>
      <c r="L35" s="39"/>
      <c r="O35" s="79">
        <v>0.92</v>
      </c>
      <c r="P35" s="79">
        <f t="shared" si="0"/>
        <v>84.437600000000003</v>
      </c>
    </row>
    <row r="36" spans="2:17" x14ac:dyDescent="0.25">
      <c r="B36" s="162"/>
      <c r="C36" s="10"/>
      <c r="D36" s="39"/>
      <c r="E36" s="39"/>
      <c r="F36" s="39"/>
      <c r="G36" s="39"/>
      <c r="H36" s="177"/>
      <c r="I36" s="39"/>
      <c r="J36" s="39"/>
      <c r="K36" s="39"/>
      <c r="L36" s="39"/>
      <c r="O36" s="79">
        <v>0.91</v>
      </c>
      <c r="P36" s="79">
        <f t="shared" si="0"/>
        <v>83.519800000000004</v>
      </c>
    </row>
    <row r="37" spans="2:17" x14ac:dyDescent="0.25">
      <c r="B37" s="162"/>
      <c r="C37" s="10"/>
      <c r="D37" s="39"/>
      <c r="E37" s="39"/>
      <c r="F37" s="39"/>
      <c r="G37" s="39"/>
      <c r="H37" s="177"/>
      <c r="I37" s="39"/>
      <c r="J37" s="39"/>
      <c r="K37" s="39"/>
      <c r="L37" s="39"/>
      <c r="O37" s="79">
        <v>0.9</v>
      </c>
      <c r="P37" s="79">
        <f t="shared" si="0"/>
        <v>82.602000000000004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42.87</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42.87</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1.1546536039188245E-3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47.157000000000004</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46.728299999999997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46.299599999999998</v>
      </c>
    </row>
    <row r="20" spans="1:16" x14ac:dyDescent="0.25">
      <c r="O20" s="79">
        <v>1.07</v>
      </c>
      <c r="P20" s="79">
        <f t="shared" si="0"/>
        <v>45.870899999999999</v>
      </c>
    </row>
    <row r="21" spans="1:16" x14ac:dyDescent="0.25">
      <c r="O21" s="79">
        <v>1.06</v>
      </c>
      <c r="P21" s="79">
        <f t="shared" si="0"/>
        <v>45.4422</v>
      </c>
    </row>
    <row r="22" spans="1:16" x14ac:dyDescent="0.25">
      <c r="O22" s="79">
        <v>1.05</v>
      </c>
      <c r="P22" s="79">
        <f t="shared" si="0"/>
        <v>45.013500000000001</v>
      </c>
    </row>
    <row r="23" spans="1:16" x14ac:dyDescent="0.25">
      <c r="O23" s="79">
        <v>1.04</v>
      </c>
      <c r="P23" s="79">
        <f t="shared" si="0"/>
        <v>44.584800000000001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44.156099999999995</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43.727399999999996</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43.298699999999997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42.87</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42.441299999999998</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42.012599999999999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41.5839</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41.155199999999994</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40.726499999999994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40.297799999999995</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39.869100000000003</v>
      </c>
    </row>
    <row r="35" spans="2:17" x14ac:dyDescent="0.25">
      <c r="B35" s="162"/>
      <c r="C35" s="10"/>
      <c r="D35" s="39"/>
      <c r="E35" s="39"/>
      <c r="F35" s="39"/>
      <c r="G35" s="39"/>
      <c r="H35" s="177"/>
      <c r="I35" s="39"/>
      <c r="J35" s="39"/>
      <c r="K35" s="39"/>
      <c r="L35" s="39"/>
      <c r="O35" s="79">
        <v>0.92</v>
      </c>
      <c r="P35" s="79">
        <f t="shared" si="0"/>
        <v>39.440399999999997</v>
      </c>
    </row>
    <row r="36" spans="2:17" x14ac:dyDescent="0.25">
      <c r="B36" s="162"/>
      <c r="C36" s="10"/>
      <c r="D36" s="39"/>
      <c r="E36" s="39"/>
      <c r="F36" s="39"/>
      <c r="G36" s="39"/>
      <c r="H36" s="177"/>
      <c r="I36" s="39"/>
      <c r="J36" s="39"/>
      <c r="K36" s="39"/>
      <c r="L36" s="39"/>
      <c r="O36" s="79">
        <v>0.91</v>
      </c>
      <c r="P36" s="79">
        <f t="shared" si="0"/>
        <v>39.011699999999998</v>
      </c>
    </row>
    <row r="37" spans="2:17" x14ac:dyDescent="0.25">
      <c r="B37" s="162"/>
      <c r="C37" s="10"/>
      <c r="D37" s="39"/>
      <c r="E37" s="39"/>
      <c r="F37" s="39"/>
      <c r="G37" s="39"/>
      <c r="H37" s="177"/>
      <c r="I37" s="39"/>
      <c r="J37" s="39"/>
      <c r="K37" s="39"/>
      <c r="L37" s="39"/>
      <c r="O37" s="79">
        <v>0.9</v>
      </c>
      <c r="P37" s="79">
        <f t="shared" si="0"/>
        <v>38.582999999999998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135.66999999999999</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135.66999999999999</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149.23699999999999</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147.88030000000001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146.52359999999999</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145.1669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143.81019999999998</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142.45349999999999</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141.0968</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139.74009999999998</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138.38339999999999</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137.02669999999998</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135.66999999999999</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134.3133</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132.95659999999998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131.59989999999999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130.24319999999997</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128.88649999999998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127.52979999999998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126.17309999999999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124.81639999999999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123.4597</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122.10299999999999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228.77</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228.77</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251.64700000000002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249.35930000000002</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247.07160000000002</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244.78390000000002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242.49620000000002</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240.20850000000002</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237.92080000000001</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235.63310000000001</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233.34540000000001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231.05770000000001</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228.77</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226.48230000000001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224.19460000000001</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221.90690000000001</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219.61920000000001</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217.33150000000001</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215.0438</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212.75610000000003</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210.46840000000003</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208.18070000000003</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205.893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54.32</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54.32</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2.9455081001472757E-2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9.0912133891213394</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59.752000000000002</v>
      </c>
      <c r="V22" s="132"/>
    </row>
    <row r="23" spans="1:22" x14ac:dyDescent="0.25">
      <c r="O23" s="79">
        <v>1.0900000000000001</v>
      </c>
      <c r="P23" s="79">
        <f t="shared" ref="P23:P42" si="2">O23*$Q$4</f>
        <v>59.208800000000004</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58.665600000000005</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58.122400000000006</v>
      </c>
      <c r="U25" t="s">
        <v>1126</v>
      </c>
      <c r="V25" s="132"/>
    </row>
    <row r="26" spans="1:22" x14ac:dyDescent="0.25">
      <c r="O26" s="79">
        <v>1.06</v>
      </c>
      <c r="P26" s="79">
        <f t="shared" si="2"/>
        <v>57.5792</v>
      </c>
      <c r="U26" t="s">
        <v>1127</v>
      </c>
      <c r="V26" s="132"/>
    </row>
    <row r="27" spans="1:22" x14ac:dyDescent="0.25">
      <c r="O27" s="79">
        <v>1.05</v>
      </c>
      <c r="P27" s="79">
        <f t="shared" si="2"/>
        <v>57.036000000000001</v>
      </c>
      <c r="V27" s="132"/>
    </row>
    <row r="28" spans="1:22" x14ac:dyDescent="0.25">
      <c r="O28" s="79">
        <v>1.04</v>
      </c>
      <c r="P28" s="79">
        <f t="shared" si="2"/>
        <v>56.492800000000003</v>
      </c>
      <c r="V28" s="132"/>
    </row>
    <row r="29" spans="1:22" x14ac:dyDescent="0.25">
      <c r="O29" s="79">
        <v>1.03</v>
      </c>
      <c r="P29" s="79">
        <f t="shared" si="2"/>
        <v>55.949600000000004</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55.406399999999998</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54.863199999999999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54.32</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53.776800000000001</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53.233600000000003</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52.690399999999997</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52.147199999999998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51.603999999999999</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51.0608</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50.517600000000002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49.974400000000003</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49.431200000000004</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48.887999999999998</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43.089666666666702</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48.65</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5838</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5170.7600000000039</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2271.8199999999997</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667.23999999999796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0.12904099203985439</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3.5354573484069889E-2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1403</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10.763274336283187</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53.515000000000001</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446.4</v>
      </c>
      <c r="P18" s="79">
        <v>1.0900000000000001</v>
      </c>
      <c r="Q18" s="79">
        <f t="shared" ref="Q18:Q37" si="2">P18*$Q$4</f>
        <v>53.028500000000001</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52.542000000000002</v>
      </c>
      <c r="W19" s="2"/>
      <c r="X19" s="132"/>
      <c r="AD19" s="180"/>
      <c r="AG19" s="180"/>
    </row>
    <row r="20" spans="1:33" x14ac:dyDescent="0.25">
      <c r="P20" s="79">
        <v>1.07</v>
      </c>
      <c r="Q20" s="79">
        <f t="shared" si="2"/>
        <v>52.055500000000002</v>
      </c>
      <c r="W20" s="2"/>
      <c r="X20" s="132"/>
    </row>
    <row r="21" spans="1:33" x14ac:dyDescent="0.25">
      <c r="P21" s="79">
        <v>1.06</v>
      </c>
      <c r="Q21" s="79">
        <f t="shared" si="2"/>
        <v>51.569000000000003</v>
      </c>
      <c r="W21" s="2"/>
      <c r="X21" s="132"/>
      <c r="AD21" s="180"/>
      <c r="AG21" s="180"/>
    </row>
    <row r="22" spans="1:33" x14ac:dyDescent="0.25">
      <c r="P22" s="79">
        <v>1.05</v>
      </c>
      <c r="Q22" s="79">
        <f t="shared" si="2"/>
        <v>51.082500000000003</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50.596000000000004</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50.109499999999997</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49.622999999999998</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49.136499999999998</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48.65</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48.163499999999999</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47.677</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47.1905</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46.703999999999994</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46.217499999999994</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45.730999999999995</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45.244500000000002</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44.758000000000003</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44.271500000000003</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43.784999999999997</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0">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0"/>
        <v>1895.2</v>
      </c>
      <c r="G76" s="200">
        <v>42473</v>
      </c>
      <c r="H76" s="201">
        <v>40</v>
      </c>
      <c r="I76" s="196">
        <v>48.91</v>
      </c>
      <c r="J76" s="196">
        <v>0.04</v>
      </c>
      <c r="K76" s="196">
        <f t="shared" ref="K76:K82" si="31">I76*H76-J76</f>
        <v>1956.36</v>
      </c>
      <c r="L76" s="200">
        <v>42522</v>
      </c>
      <c r="M76" s="196">
        <v>30.4</v>
      </c>
    </row>
    <row r="77" spans="1:24" x14ac:dyDescent="0.25">
      <c r="A77" s="195"/>
      <c r="B77" s="200">
        <v>42474</v>
      </c>
      <c r="C77" s="195">
        <v>40</v>
      </c>
      <c r="D77" s="196">
        <v>48.55</v>
      </c>
      <c r="E77" s="196">
        <v>0</v>
      </c>
      <c r="F77" s="196">
        <f t="shared" si="30"/>
        <v>1942</v>
      </c>
      <c r="G77" s="200">
        <v>42487</v>
      </c>
      <c r="H77" s="201">
        <v>40</v>
      </c>
      <c r="I77" s="196">
        <v>50.97</v>
      </c>
      <c r="J77" s="196">
        <v>0.04</v>
      </c>
      <c r="K77" s="196">
        <f t="shared" si="31"/>
        <v>2038.76</v>
      </c>
      <c r="L77" s="200">
        <v>42614</v>
      </c>
      <c r="M77" s="196">
        <v>41.8</v>
      </c>
    </row>
    <row r="78" spans="1:24" x14ac:dyDescent="0.25">
      <c r="A78" s="195"/>
      <c r="B78" s="200">
        <v>42489</v>
      </c>
      <c r="C78" s="195">
        <v>40</v>
      </c>
      <c r="D78" s="196">
        <v>50.01</v>
      </c>
      <c r="E78" s="196">
        <v>0</v>
      </c>
      <c r="F78" s="196">
        <f t="shared" si="30"/>
        <v>2000.3999999999999</v>
      </c>
      <c r="G78" s="200">
        <v>42514</v>
      </c>
      <c r="H78" s="323">
        <v>40</v>
      </c>
      <c r="I78" s="287">
        <v>49.29</v>
      </c>
      <c r="J78" s="287">
        <v>0.04</v>
      </c>
      <c r="K78" s="287">
        <f t="shared" si="31"/>
        <v>1971.56</v>
      </c>
      <c r="L78" s="195"/>
      <c r="M78" s="195"/>
    </row>
    <row r="79" spans="1:24" x14ac:dyDescent="0.25">
      <c r="A79" s="195"/>
      <c r="B79" s="200">
        <v>42503</v>
      </c>
      <c r="C79" s="195">
        <v>10</v>
      </c>
      <c r="D79" s="196">
        <v>48.2</v>
      </c>
      <c r="E79" s="196">
        <v>0</v>
      </c>
      <c r="F79" s="196">
        <f t="shared" si="30"/>
        <v>482</v>
      </c>
      <c r="G79" s="200">
        <v>42517</v>
      </c>
      <c r="H79" s="201">
        <v>20</v>
      </c>
      <c r="I79" s="196">
        <v>50.72</v>
      </c>
      <c r="J79" s="196">
        <v>0.02</v>
      </c>
      <c r="K79" s="287">
        <f t="shared" si="31"/>
        <v>1014.38</v>
      </c>
      <c r="L79" s="195"/>
      <c r="M79" s="195"/>
    </row>
    <row r="80" spans="1:24" x14ac:dyDescent="0.25">
      <c r="A80" s="195"/>
      <c r="B80" s="200">
        <v>42503</v>
      </c>
      <c r="C80" s="195">
        <v>20</v>
      </c>
      <c r="D80" s="196">
        <v>48.2</v>
      </c>
      <c r="E80" s="196">
        <v>0</v>
      </c>
      <c r="F80" s="196">
        <f t="shared" si="30"/>
        <v>964</v>
      </c>
      <c r="G80" s="200">
        <v>42527</v>
      </c>
      <c r="H80" s="201">
        <v>30</v>
      </c>
      <c r="I80" s="196">
        <v>50.59</v>
      </c>
      <c r="J80" s="196">
        <v>0.03</v>
      </c>
      <c r="K80" s="287">
        <f t="shared" si="31"/>
        <v>1517.67</v>
      </c>
      <c r="L80" s="195"/>
      <c r="M80" s="195"/>
    </row>
    <row r="81" spans="1:13" x14ac:dyDescent="0.25">
      <c r="A81" s="195"/>
      <c r="B81" s="200">
        <v>42524</v>
      </c>
      <c r="C81" s="195">
        <v>30</v>
      </c>
      <c r="D81" s="196">
        <v>50.01</v>
      </c>
      <c r="E81" s="196">
        <v>0</v>
      </c>
      <c r="F81" s="196">
        <f t="shared" si="30"/>
        <v>1500.3</v>
      </c>
      <c r="G81" s="200">
        <v>42587</v>
      </c>
      <c r="H81" s="201">
        <v>30</v>
      </c>
      <c r="I81" s="196">
        <v>48.68</v>
      </c>
      <c r="J81" s="196">
        <v>0.03</v>
      </c>
      <c r="K81" s="196">
        <f t="shared" si="31"/>
        <v>1460.3700000000001</v>
      </c>
      <c r="L81" s="195"/>
      <c r="M81" s="195"/>
    </row>
    <row r="82" spans="1:13" x14ac:dyDescent="0.25">
      <c r="A82" s="195"/>
      <c r="B82" s="200">
        <v>42531</v>
      </c>
      <c r="C82" s="195">
        <v>30</v>
      </c>
      <c r="D82" s="196">
        <v>48.51</v>
      </c>
      <c r="E82" s="196">
        <v>0</v>
      </c>
      <c r="F82" s="196">
        <f t="shared" si="30"/>
        <v>1455.3</v>
      </c>
      <c r="G82" s="200">
        <v>42611</v>
      </c>
      <c r="H82" s="201">
        <v>80</v>
      </c>
      <c r="I82" s="196">
        <v>49.71</v>
      </c>
      <c r="J82" s="196">
        <v>0.09</v>
      </c>
      <c r="K82" s="196">
        <f t="shared" si="31"/>
        <v>3976.71</v>
      </c>
      <c r="L82" s="195"/>
      <c r="M82" s="195"/>
    </row>
    <row r="83" spans="1:13" x14ac:dyDescent="0.25">
      <c r="A83" s="195"/>
      <c r="B83" s="200">
        <v>42566</v>
      </c>
      <c r="C83" s="195">
        <v>30</v>
      </c>
      <c r="D83" s="196">
        <v>47.58</v>
      </c>
      <c r="E83" s="196">
        <v>0</v>
      </c>
      <c r="F83" s="196">
        <f t="shared" si="30"/>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2">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2"/>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2"/>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2"/>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2"/>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2"/>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6">
    <cfRule type="expression" dxfId="203" priority="7">
      <formula>F59&gt;0</formula>
    </cfRule>
    <cfRule type="expression" dxfId="202" priority="8">
      <formula>F59&lt;0</formula>
    </cfRule>
  </conditionalFormatting>
  <conditionalFormatting sqref="F59:F66">
    <cfRule type="expression" dxfId="201" priority="9">
      <formula>F59&gt;0</formula>
    </cfRule>
    <cfRule type="expression" dxfId="200" priority="10">
      <formula>F59&lt;0</formula>
    </cfRule>
  </conditionalFormatting>
  <conditionalFormatting sqref="H59:H66">
    <cfRule type="expression" dxfId="199" priority="5">
      <formula>H59&gt;0</formula>
    </cfRule>
    <cfRule type="expression" dxfId="198" priority="6">
      <formula>H59&lt;0</formula>
    </cfRule>
  </conditionalFormatting>
  <conditionalFormatting sqref="J62:J66">
    <cfRule type="expression" dxfId="197" priority="3">
      <formula>J62&gt;0</formula>
    </cfRule>
    <cfRule type="expression" dxfId="196" priority="4">
      <formula>J62&lt;0</formula>
    </cfRule>
  </conditionalFormatting>
  <conditionalFormatting sqref="J67:J68">
    <cfRule type="expression" dxfId="195" priority="1">
      <formula>J67&gt;0</formula>
    </cfRule>
    <cfRule type="expression" dxfId="194" priority="2">
      <formula>J67&lt;0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35.89</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10767</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-2486.9500000000116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-2486.9500000000116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-0.18763840213672223</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5.0710504318751744E-2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7.8021739130434788</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39.479000000000006</v>
      </c>
    </row>
    <row r="18" spans="1:20" x14ac:dyDescent="0.25">
      <c r="B18" s="70">
        <v>43682</v>
      </c>
      <c r="C18" s="7">
        <v>100</v>
      </c>
      <c r="D18" s="43">
        <v>35.200000000000003</v>
      </c>
      <c r="E18" s="43">
        <v>0</v>
      </c>
      <c r="F18" s="43">
        <f t="shared" si="0"/>
        <v>3520.0000000000005</v>
      </c>
      <c r="H18" s="68"/>
      <c r="O18" s="79">
        <v>1.0900000000000001</v>
      </c>
      <c r="P18" s="79">
        <f t="shared" ref="P18:P37" si="2">O18*$Q$4</f>
        <v>39.120100000000001</v>
      </c>
      <c r="T18" s="1"/>
    </row>
    <row r="19" spans="1:20" x14ac:dyDescent="0.25">
      <c r="O19" s="79">
        <v>1.08</v>
      </c>
      <c r="P19" s="79">
        <f t="shared" si="2"/>
        <v>38.761200000000002</v>
      </c>
    </row>
    <row r="20" spans="1:20" x14ac:dyDescent="0.25">
      <c r="C20" s="4"/>
      <c r="D20" s="3"/>
      <c r="E20" s="3"/>
      <c r="F20" s="3"/>
      <c r="H20" s="68"/>
      <c r="O20" s="79">
        <v>1.07</v>
      </c>
      <c r="P20" s="79">
        <f t="shared" si="2"/>
        <v>38.402300000000004</v>
      </c>
    </row>
    <row r="21" spans="1:20" x14ac:dyDescent="0.25">
      <c r="O21" s="79">
        <v>1.06</v>
      </c>
      <c r="P21" s="79">
        <f t="shared" si="2"/>
        <v>38.043400000000005</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37.6845</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37.325600000000001</v>
      </c>
    </row>
    <row r="24" spans="1:20" x14ac:dyDescent="0.25">
      <c r="O24" s="79">
        <v>1.03</v>
      </c>
      <c r="P24" s="79">
        <f t="shared" si="2"/>
        <v>36.966700000000003</v>
      </c>
    </row>
    <row r="25" spans="1:20" x14ac:dyDescent="0.25">
      <c r="O25" s="79">
        <v>1.02</v>
      </c>
      <c r="P25" s="79">
        <f t="shared" si="2"/>
        <v>36.607800000000005</v>
      </c>
    </row>
    <row r="26" spans="1:20" x14ac:dyDescent="0.25">
      <c r="O26" s="79">
        <v>1.01</v>
      </c>
      <c r="P26" s="79">
        <f t="shared" si="2"/>
        <v>36.248899999999999</v>
      </c>
    </row>
    <row r="27" spans="1:20" x14ac:dyDescent="0.25">
      <c r="O27" s="79">
        <v>1</v>
      </c>
      <c r="P27" s="79">
        <f t="shared" si="2"/>
        <v>35.89</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35.531100000000002</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35.172199999999997</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34.813299999999998</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34.4544</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34.095500000000001</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33.736599999999996</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33.377700000000004</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33.018799999999999</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32.6599</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32.301000000000002</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58.2</v>
      </c>
      <c r="T3" s="1"/>
      <c r="U3" s="22"/>
    </row>
    <row r="4" spans="1:21" x14ac:dyDescent="0.25">
      <c r="B4" s="70"/>
      <c r="C4" s="4"/>
      <c r="D4" s="3"/>
      <c r="E4" s="3"/>
      <c r="F4" s="3"/>
      <c r="G4" s="70"/>
      <c r="H4" s="159"/>
      <c r="I4" s="3"/>
      <c r="J4" s="3"/>
      <c r="K4" s="3"/>
      <c r="L4" s="4"/>
      <c r="M4" s="4"/>
      <c r="O4" s="11" t="s">
        <v>66</v>
      </c>
      <c r="Q4" s="53">
        <v>58.2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1.9848797250859106E-2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64.02000000000001</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63.438000000000009</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62.856000000000009</v>
      </c>
    </row>
    <row r="20" spans="1:16" x14ac:dyDescent="0.25">
      <c r="O20" s="79">
        <v>1.07</v>
      </c>
      <c r="P20" s="79">
        <f t="shared" si="0"/>
        <v>62.274000000000008</v>
      </c>
    </row>
    <row r="21" spans="1:16" x14ac:dyDescent="0.25">
      <c r="O21" s="79">
        <v>1.06</v>
      </c>
      <c r="P21" s="79">
        <f t="shared" si="0"/>
        <v>61.692000000000007</v>
      </c>
    </row>
    <row r="22" spans="1:16" x14ac:dyDescent="0.25">
      <c r="O22" s="79">
        <v>1.05</v>
      </c>
      <c r="P22" s="79">
        <f t="shared" si="0"/>
        <v>61.110000000000007</v>
      </c>
    </row>
    <row r="23" spans="1:16" x14ac:dyDescent="0.25">
      <c r="O23" s="79">
        <v>1.04</v>
      </c>
      <c r="P23" s="79">
        <f t="shared" si="0"/>
        <v>60.528000000000006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59.946000000000005</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59.364000000000004</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58.782000000000004</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57.618000000000002</v>
      </c>
    </row>
    <row r="29" spans="1:16" x14ac:dyDescent="0.25">
      <c r="B29" s="162"/>
      <c r="C29" s="10"/>
      <c r="D29" s="39"/>
      <c r="E29" s="39"/>
      <c r="F29" s="39"/>
      <c r="G29" s="39"/>
      <c r="H29" s="177"/>
      <c r="I29" s="39"/>
      <c r="J29" s="39"/>
      <c r="K29" s="39"/>
      <c r="L29" s="39"/>
      <c r="O29" s="79">
        <v>0.98</v>
      </c>
      <c r="P29" s="79">
        <f t="shared" si="0"/>
        <v>57.036000000000001</v>
      </c>
    </row>
    <row r="30" spans="1:16" x14ac:dyDescent="0.25">
      <c r="B30" s="162"/>
      <c r="C30" s="10"/>
      <c r="D30" s="39"/>
      <c r="E30" s="39"/>
      <c r="F30" s="39"/>
      <c r="G30" s="39"/>
      <c r="H30" s="177"/>
      <c r="I30" s="39"/>
      <c r="J30" s="39"/>
      <c r="K30" s="39"/>
      <c r="L30" s="39"/>
      <c r="O30" s="79">
        <v>0.97</v>
      </c>
      <c r="P30" s="79">
        <f t="shared" si="0"/>
        <v>56.454000000000001</v>
      </c>
    </row>
    <row r="31" spans="1:16" x14ac:dyDescent="0.25">
      <c r="B31" s="162"/>
      <c r="C31" s="10"/>
      <c r="D31" s="39"/>
      <c r="E31" s="39"/>
      <c r="F31" s="39"/>
      <c r="G31" s="39"/>
      <c r="H31" s="177"/>
      <c r="I31" s="39"/>
      <c r="J31" s="39"/>
      <c r="K31" s="39"/>
      <c r="L31" s="39"/>
      <c r="O31" s="79">
        <v>0.96</v>
      </c>
      <c r="P31" s="79">
        <f t="shared" si="0"/>
        <v>55.872</v>
      </c>
    </row>
    <row r="32" spans="1:16" x14ac:dyDescent="0.25">
      <c r="B32" s="162"/>
      <c r="C32" s="10"/>
      <c r="D32" s="39"/>
      <c r="E32" s="39"/>
      <c r="F32" s="39"/>
      <c r="G32" s="39"/>
      <c r="H32" s="177"/>
      <c r="I32" s="39"/>
      <c r="J32" s="39"/>
      <c r="K32" s="39"/>
      <c r="L32" s="39"/>
      <c r="O32" s="79">
        <v>0.95</v>
      </c>
      <c r="P32" s="79">
        <f t="shared" si="0"/>
        <v>55.29</v>
      </c>
    </row>
    <row r="33" spans="2:17" x14ac:dyDescent="0.25">
      <c r="B33" s="162"/>
      <c r="C33" s="10"/>
      <c r="D33" s="39"/>
      <c r="E33" s="39"/>
      <c r="F33" s="39"/>
      <c r="G33" s="39"/>
      <c r="H33" s="177"/>
      <c r="I33" s="39"/>
      <c r="J33" s="39"/>
      <c r="K33" s="39"/>
      <c r="L33" s="39"/>
      <c r="O33" s="79">
        <v>0.94</v>
      </c>
      <c r="P33" s="79">
        <f t="shared" si="0"/>
        <v>54.707999999999998</v>
      </c>
    </row>
    <row r="34" spans="2:17" x14ac:dyDescent="0.25">
      <c r="B34" s="162"/>
      <c r="C34" s="10"/>
      <c r="D34" s="39"/>
      <c r="E34" s="39"/>
      <c r="F34" s="39"/>
      <c r="G34" s="39"/>
      <c r="H34" s="177"/>
      <c r="I34" s="39"/>
      <c r="J34" s="39"/>
      <c r="K34" s="39"/>
      <c r="L34" s="39"/>
      <c r="O34" s="79">
        <v>0.93</v>
      </c>
      <c r="P34" s="79">
        <f t="shared" si="0"/>
        <v>54.126000000000005</v>
      </c>
    </row>
    <row r="35" spans="2:17" x14ac:dyDescent="0.25">
      <c r="B35" s="162"/>
      <c r="C35" s="10"/>
      <c r="D35" s="39"/>
      <c r="E35" s="39"/>
      <c r="F35" s="39"/>
      <c r="G35" s="39"/>
      <c r="H35" s="177"/>
      <c r="I35" s="39"/>
      <c r="J35" s="39"/>
      <c r="K35" s="39"/>
      <c r="L35" s="39"/>
      <c r="O35" s="79">
        <v>0.92</v>
      </c>
      <c r="P35" s="79">
        <f t="shared" si="0"/>
        <v>53.544000000000004</v>
      </c>
    </row>
    <row r="36" spans="2:17" x14ac:dyDescent="0.25">
      <c r="B36" s="162"/>
      <c r="C36" s="10"/>
      <c r="D36" s="39"/>
      <c r="E36" s="39"/>
      <c r="F36" s="39"/>
      <c r="G36" s="39"/>
      <c r="H36" s="177"/>
      <c r="I36" s="39"/>
      <c r="J36" s="39"/>
      <c r="K36" s="39"/>
      <c r="L36" s="39"/>
      <c r="O36" s="79">
        <v>0.91</v>
      </c>
      <c r="P36" s="79">
        <f t="shared" si="0"/>
        <v>52.962000000000003</v>
      </c>
    </row>
    <row r="37" spans="2:17" x14ac:dyDescent="0.25">
      <c r="B37" s="162"/>
      <c r="C37" s="10"/>
      <c r="D37" s="39"/>
      <c r="E37" s="39"/>
      <c r="F37" s="39"/>
      <c r="G37" s="39"/>
      <c r="H37" s="177"/>
      <c r="I37" s="39"/>
      <c r="J37" s="39"/>
      <c r="K37" s="39"/>
      <c r="L37" s="39"/>
      <c r="O37" s="79">
        <v>0.9</v>
      </c>
      <c r="P37" s="79">
        <f t="shared" si="0"/>
        <v>52.38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C2*D2+E2</f>
        <v>10140</v>
      </c>
      <c r="G2" s="363">
        <v>43706</v>
      </c>
      <c r="H2" s="7">
        <v>100</v>
      </c>
      <c r="I2" s="43">
        <v>21.98</v>
      </c>
      <c r="J2" s="43">
        <v>0.05</v>
      </c>
      <c r="K2" s="43">
        <f>H2*I2-J2</f>
        <v>2197.9499999999998</v>
      </c>
      <c r="L2" s="70">
        <v>43642</v>
      </c>
      <c r="M2" s="3">
        <v>36.909999999999997</v>
      </c>
      <c r="O2" s="11" t="s">
        <v>57</v>
      </c>
      <c r="Q2">
        <f>C18-H18</f>
        <v>400</v>
      </c>
      <c r="T2" s="1"/>
    </row>
    <row r="3" spans="1:21" x14ac:dyDescent="0.25">
      <c r="A3" s="22" t="s">
        <v>71</v>
      </c>
      <c r="B3" s="493">
        <v>43663</v>
      </c>
      <c r="C3" s="7">
        <v>100</v>
      </c>
      <c r="D3" s="43">
        <v>24.7</v>
      </c>
      <c r="E3" s="43">
        <v>0</v>
      </c>
      <c r="F3" s="43">
        <f>C3*D3+E3</f>
        <v>2470</v>
      </c>
      <c r="G3" s="363">
        <v>43713</v>
      </c>
      <c r="H3" s="78">
        <v>100</v>
      </c>
      <c r="I3" s="43">
        <v>22.48</v>
      </c>
      <c r="J3" s="43">
        <v>0.05</v>
      </c>
      <c r="K3" s="43">
        <f>H3*I3-J3</f>
        <v>2247.9499999999998</v>
      </c>
      <c r="L3" s="4"/>
      <c r="M3" s="4"/>
      <c r="O3" s="11" t="s">
        <v>58</v>
      </c>
      <c r="Q3" s="176">
        <f>IF(Q2=0, Q4, (F18-K18-M18)/Q2)</f>
        <v>24.318349999999999</v>
      </c>
      <c r="T3" s="1"/>
    </row>
    <row r="4" spans="1:21" x14ac:dyDescent="0.25">
      <c r="B4" s="70">
        <v>43678</v>
      </c>
      <c r="C4" s="7">
        <v>200</v>
      </c>
      <c r="D4" s="43">
        <v>23.18</v>
      </c>
      <c r="E4" s="43">
        <v>0</v>
      </c>
      <c r="F4" s="43">
        <f>C4*D4+E4</f>
        <v>4636</v>
      </c>
      <c r="G4" s="363">
        <v>43718</v>
      </c>
      <c r="H4" s="78">
        <v>200</v>
      </c>
      <c r="I4" s="43">
        <v>23.88</v>
      </c>
      <c r="J4" s="43">
        <v>0.1</v>
      </c>
      <c r="K4" s="43">
        <f>H4*I4-J4</f>
        <v>4775.8999999999996</v>
      </c>
      <c r="L4" s="4"/>
      <c r="M4" s="4"/>
      <c r="O4" s="11" t="s">
        <v>66</v>
      </c>
      <c r="Q4" s="53">
        <v>23.05</v>
      </c>
      <c r="R4" s="420">
        <v>-9.2999999999999992E-3</v>
      </c>
      <c r="T4" s="688"/>
      <c r="U4" s="30"/>
    </row>
    <row r="5" spans="1:21" x14ac:dyDescent="0.25">
      <c r="B5" s="70">
        <v>43700</v>
      </c>
      <c r="C5" s="7">
        <v>100</v>
      </c>
      <c r="D5" s="43">
        <v>20.88</v>
      </c>
      <c r="E5" s="43">
        <v>0</v>
      </c>
      <c r="F5" s="43">
        <f>C5*D5+E5</f>
        <v>2088</v>
      </c>
      <c r="G5" s="363">
        <v>43718</v>
      </c>
      <c r="H5" s="78">
        <v>100</v>
      </c>
      <c r="I5" s="43">
        <v>24.33</v>
      </c>
      <c r="J5" s="43">
        <v>0.05</v>
      </c>
      <c r="K5" s="43">
        <f>H5*I5-J5</f>
        <v>2432.9499999999998</v>
      </c>
      <c r="L5" s="4"/>
      <c r="M5" s="4"/>
      <c r="O5" s="11" t="s">
        <v>67</v>
      </c>
      <c r="Q5" s="3">
        <f>Q4*Q2</f>
        <v>9220</v>
      </c>
    </row>
    <row r="6" spans="1:21" x14ac:dyDescent="0.25">
      <c r="B6" s="399">
        <v>43711</v>
      </c>
      <c r="C6" s="7">
        <v>100</v>
      </c>
      <c r="D6" s="43">
        <v>20.85</v>
      </c>
      <c r="E6" s="43">
        <v>0</v>
      </c>
      <c r="F6" s="43">
        <f>C6*D6+E6</f>
        <v>2085</v>
      </c>
      <c r="G6" s="70"/>
      <c r="H6" s="159"/>
      <c r="I6" s="3"/>
      <c r="J6" s="3"/>
      <c r="K6" s="3"/>
      <c r="L6" s="4"/>
      <c r="M6" s="4"/>
      <c r="O6" s="11" t="s">
        <v>64</v>
      </c>
      <c r="Q6" s="2">
        <f>Q3*Q2</f>
        <v>9727.34</v>
      </c>
    </row>
    <row r="7" spans="1:21" x14ac:dyDescent="0.25">
      <c r="B7" s="70"/>
      <c r="C7" s="4"/>
      <c r="D7" s="3"/>
      <c r="E7" s="3"/>
      <c r="F7" s="3"/>
      <c r="G7" s="70"/>
      <c r="H7" s="159"/>
      <c r="I7" s="3"/>
      <c r="J7" s="3"/>
      <c r="K7" s="3"/>
      <c r="L7" s="4"/>
      <c r="M7" s="4"/>
      <c r="O7" s="11" t="s">
        <v>177</v>
      </c>
      <c r="Q7" s="2">
        <f>Q10+Q8</f>
        <v>-507.34000000000015</v>
      </c>
      <c r="R7">
        <v>300</v>
      </c>
      <c r="T7" s="1"/>
    </row>
    <row r="8" spans="1:21" x14ac:dyDescent="0.25">
      <c r="B8" s="70"/>
      <c r="C8" s="4"/>
      <c r="D8" s="3"/>
      <c r="E8" s="3"/>
      <c r="F8" s="3"/>
      <c r="G8" s="70"/>
      <c r="H8" s="159"/>
      <c r="I8" s="3"/>
      <c r="J8" s="3"/>
      <c r="K8" s="3"/>
      <c r="L8" s="4"/>
      <c r="M8" s="4"/>
      <c r="O8" s="11" t="s">
        <v>179</v>
      </c>
      <c r="P8" s="33"/>
      <c r="Q8" s="2">
        <f>K18+M18-F18+Q2*Q4</f>
        <v>-507.34000000000015</v>
      </c>
    </row>
    <row r="9" spans="1:21" x14ac:dyDescent="0.25">
      <c r="B9" s="4"/>
      <c r="C9" s="4"/>
      <c r="D9" s="3"/>
      <c r="E9" s="3"/>
      <c r="F9" s="3"/>
      <c r="G9" s="4"/>
      <c r="H9" s="159"/>
      <c r="I9" s="3"/>
      <c r="J9" s="3"/>
      <c r="K9" s="3"/>
      <c r="L9" s="4"/>
      <c r="M9" s="4"/>
      <c r="O9" s="11" t="s">
        <v>204</v>
      </c>
      <c r="Q9" s="132">
        <f>IF(Q2=0, 0, Q8/Q6)</f>
        <v>-5.215608789247627E-2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25.355000000000004</v>
      </c>
    </row>
    <row r="18" spans="1:16" x14ac:dyDescent="0.25">
      <c r="A18" s="31" t="s">
        <v>81</v>
      </c>
      <c r="B18" s="14"/>
      <c r="C18" s="14">
        <f>SUM(C2:C9)</f>
        <v>900</v>
      </c>
      <c r="D18" s="18"/>
      <c r="E18" s="18"/>
      <c r="F18" s="18">
        <f>SUM(F2:F9)</f>
        <v>21419</v>
      </c>
      <c r="G18" s="14"/>
      <c r="H18" s="69">
        <f>SUM(H2:H8)</f>
        <v>500</v>
      </c>
      <c r="I18" s="18"/>
      <c r="J18" s="18"/>
      <c r="K18" s="18">
        <f>SUM(K2:K8)</f>
        <v>11654.75</v>
      </c>
      <c r="L18" s="14"/>
      <c r="M18" s="18">
        <f>SUM(M2:M10)</f>
        <v>36.909999999999997</v>
      </c>
      <c r="O18" s="79">
        <v>1.0900000000000001</v>
      </c>
      <c r="P18" s="79">
        <f t="shared" ref="P18:P37" si="0">O18*$Q$4</f>
        <v>25.124500000000001</v>
      </c>
    </row>
    <row r="19" spans="1:16" ht="15.75" thickBot="1" x14ac:dyDescent="0.3">
      <c r="A19" s="275" t="s">
        <v>191</v>
      </c>
      <c r="B19" s="276"/>
      <c r="C19" s="277">
        <f>SumByColor($A$19,C2:C17)</f>
        <v>500</v>
      </c>
      <c r="D19" s="277"/>
      <c r="E19" s="277"/>
      <c r="F19" s="278">
        <f>SumByColor($A$19,F2:F17)</f>
        <v>11279</v>
      </c>
      <c r="G19" s="277"/>
      <c r="H19" s="277">
        <f>SumByColor($A$19,H2:H17)</f>
        <v>500</v>
      </c>
      <c r="I19" s="277"/>
      <c r="J19" s="277"/>
      <c r="K19" s="278">
        <f>SumByColor($A$19,K2:K17)</f>
        <v>11655</v>
      </c>
      <c r="L19" s="277"/>
      <c r="M19" s="278">
        <f>SumByColor($A$19,M2:M17)</f>
        <v>0</v>
      </c>
      <c r="O19" s="79">
        <v>1.08</v>
      </c>
      <c r="P19" s="79">
        <f t="shared" si="0"/>
        <v>24.894000000000002</v>
      </c>
    </row>
    <row r="20" spans="1:16" x14ac:dyDescent="0.25">
      <c r="O20" s="79">
        <v>1.07</v>
      </c>
      <c r="P20" s="79">
        <f t="shared" si="0"/>
        <v>24.663500000000003</v>
      </c>
    </row>
    <row r="21" spans="1:16" x14ac:dyDescent="0.25">
      <c r="O21" s="79">
        <v>1.06</v>
      </c>
      <c r="P21" s="79">
        <f t="shared" si="0"/>
        <v>24.433000000000003</v>
      </c>
    </row>
    <row r="22" spans="1:16" x14ac:dyDescent="0.25">
      <c r="O22" s="79">
        <v>1.05</v>
      </c>
      <c r="P22" s="79">
        <f t="shared" si="0"/>
        <v>24.202500000000001</v>
      </c>
    </row>
    <row r="23" spans="1:16" x14ac:dyDescent="0.25">
      <c r="O23" s="79">
        <v>1.04</v>
      </c>
      <c r="P23" s="79">
        <f t="shared" si="0"/>
        <v>23.972000000000001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23.741500000000002</v>
      </c>
    </row>
    <row r="25" spans="1:16" x14ac:dyDescent="0.25">
      <c r="B25" s="162">
        <v>43642</v>
      </c>
      <c r="C25" s="10">
        <v>400</v>
      </c>
      <c r="D25" s="39">
        <v>25.2577</v>
      </c>
      <c r="E25" s="39">
        <v>26.84</v>
      </c>
      <c r="F25" s="39">
        <f t="shared" ref="F25:F35" si="1">(E25-D25)*C25</f>
        <v>632.92000000000007</v>
      </c>
      <c r="G25" s="39">
        <f t="shared" ref="G25:G35" si="2">D25*C25</f>
        <v>10103.08</v>
      </c>
      <c r="H25" s="177">
        <f t="shared" ref="H25:H35" si="3">F25/G25</f>
        <v>6.2646242531980353E-2</v>
      </c>
      <c r="I25" s="39"/>
      <c r="J25" s="39">
        <f t="shared" ref="J25:J35" si="4">F25</f>
        <v>632.92000000000007</v>
      </c>
      <c r="K25" s="39"/>
      <c r="L25" s="39"/>
      <c r="O25" s="79">
        <v>1.02</v>
      </c>
      <c r="P25" s="79">
        <f t="shared" si="0"/>
        <v>23.511000000000003</v>
      </c>
    </row>
    <row r="26" spans="1:16" x14ac:dyDescent="0.25">
      <c r="B26" s="162">
        <v>43663</v>
      </c>
      <c r="C26" s="7">
        <v>500</v>
      </c>
      <c r="D26" s="43">
        <v>25.1462</v>
      </c>
      <c r="E26" s="39">
        <v>24.65</v>
      </c>
      <c r="F26" s="39">
        <f t="shared" si="1"/>
        <v>-248.10000000000088</v>
      </c>
      <c r="G26" s="39">
        <f t="shared" si="2"/>
        <v>12573.1</v>
      </c>
      <c r="H26" s="177">
        <f t="shared" si="3"/>
        <v>-1.9732603733367337E-2</v>
      </c>
      <c r="I26" s="39"/>
      <c r="J26" s="39">
        <f t="shared" si="4"/>
        <v>-248.10000000000088</v>
      </c>
      <c r="K26" s="39"/>
      <c r="L26" s="39"/>
      <c r="O26" s="79">
        <v>1.01</v>
      </c>
      <c r="P26" s="79">
        <f t="shared" si="0"/>
        <v>23.2805</v>
      </c>
    </row>
    <row r="27" spans="1:16" x14ac:dyDescent="0.25">
      <c r="B27" s="162">
        <v>43678</v>
      </c>
      <c r="C27" s="10">
        <v>700</v>
      </c>
      <c r="D27" s="39">
        <v>24.584399999999999</v>
      </c>
      <c r="E27" s="39">
        <v>23.47</v>
      </c>
      <c r="F27" s="39">
        <f t="shared" si="1"/>
        <v>-780.07999999999993</v>
      </c>
      <c r="G27" s="39">
        <f t="shared" si="2"/>
        <v>17209.079999999998</v>
      </c>
      <c r="H27" s="177">
        <f t="shared" si="3"/>
        <v>-4.5329558581864923E-2</v>
      </c>
      <c r="I27" s="39"/>
      <c r="J27" s="39">
        <f t="shared" si="4"/>
        <v>-780.07999999999993</v>
      </c>
      <c r="K27" s="39"/>
      <c r="L27" s="39"/>
      <c r="O27" s="79">
        <v>1</v>
      </c>
      <c r="P27" s="79">
        <f t="shared" si="0"/>
        <v>23.05</v>
      </c>
    </row>
    <row r="28" spans="1:16" x14ac:dyDescent="0.25">
      <c r="B28" s="162">
        <v>43683</v>
      </c>
      <c r="C28" s="10">
        <v>700</v>
      </c>
      <c r="D28" s="39">
        <v>24.584399999999999</v>
      </c>
      <c r="E28" s="39">
        <v>21.91</v>
      </c>
      <c r="F28" s="39">
        <f t="shared" si="1"/>
        <v>-1872.079999999999</v>
      </c>
      <c r="G28" s="39">
        <f t="shared" si="2"/>
        <v>17209.079999999998</v>
      </c>
      <c r="H28" s="177">
        <f t="shared" si="3"/>
        <v>-0.10878443240428885</v>
      </c>
      <c r="I28" s="39"/>
      <c r="J28" s="39">
        <f t="shared" si="4"/>
        <v>-1872.079999999999</v>
      </c>
      <c r="K28" s="39"/>
      <c r="L28" s="39"/>
      <c r="O28" s="79">
        <v>0.99</v>
      </c>
      <c r="P28" s="79">
        <f t="shared" si="0"/>
        <v>22.819500000000001</v>
      </c>
    </row>
    <row r="29" spans="1:16" x14ac:dyDescent="0.25">
      <c r="B29" s="162">
        <v>43702</v>
      </c>
      <c r="C29" s="10">
        <v>800</v>
      </c>
      <c r="D29" s="39">
        <v>24.121400000000001</v>
      </c>
      <c r="E29" s="39">
        <v>20.93</v>
      </c>
      <c r="F29" s="39">
        <f t="shared" si="1"/>
        <v>-2553.1200000000013</v>
      </c>
      <c r="G29" s="39">
        <f t="shared" si="2"/>
        <v>19297.120000000003</v>
      </c>
      <c r="H29" s="177">
        <f t="shared" si="3"/>
        <v>-0.1323057533973982</v>
      </c>
      <c r="I29" s="39"/>
      <c r="J29" s="39">
        <f t="shared" si="4"/>
        <v>-2553.1200000000013</v>
      </c>
      <c r="K29" s="39"/>
      <c r="L29" s="39"/>
      <c r="O29" s="79">
        <v>0.98</v>
      </c>
      <c r="P29" s="79">
        <f t="shared" si="0"/>
        <v>22.588999999999999</v>
      </c>
    </row>
    <row r="30" spans="1:16" x14ac:dyDescent="0.25">
      <c r="B30" s="162">
        <v>43706</v>
      </c>
      <c r="C30" s="10">
        <v>700</v>
      </c>
      <c r="D30" s="39">
        <v>24.427299999999999</v>
      </c>
      <c r="E30" s="39">
        <v>21.98</v>
      </c>
      <c r="F30" s="39">
        <f t="shared" si="1"/>
        <v>-1713.109999999999</v>
      </c>
      <c r="G30" s="39">
        <f t="shared" si="2"/>
        <v>17099.11</v>
      </c>
      <c r="H30" s="177">
        <f t="shared" si="3"/>
        <v>-0.10018708576060385</v>
      </c>
      <c r="I30" s="39"/>
      <c r="J30" s="39">
        <f t="shared" si="4"/>
        <v>-1713.109999999999</v>
      </c>
      <c r="K30" s="39"/>
      <c r="L30" s="39"/>
      <c r="O30" s="79">
        <v>0.97</v>
      </c>
      <c r="P30" s="79">
        <f t="shared" si="0"/>
        <v>22.358499999999999</v>
      </c>
    </row>
    <row r="31" spans="1:16" x14ac:dyDescent="0.25">
      <c r="B31" s="162">
        <v>43711</v>
      </c>
      <c r="C31" s="10">
        <v>800</v>
      </c>
      <c r="D31" s="39">
        <v>23.98</v>
      </c>
      <c r="E31" s="39">
        <v>20.85</v>
      </c>
      <c r="F31" s="39">
        <f t="shared" si="1"/>
        <v>-2503.9999999999991</v>
      </c>
      <c r="G31" s="39">
        <f t="shared" si="2"/>
        <v>19184</v>
      </c>
      <c r="H31" s="177">
        <f t="shared" si="3"/>
        <v>-0.13052543786488735</v>
      </c>
      <c r="I31" s="39"/>
      <c r="J31" s="39">
        <f t="shared" si="4"/>
        <v>-2503.9999999999991</v>
      </c>
      <c r="K31" s="39"/>
      <c r="L31" s="39"/>
      <c r="O31" s="79">
        <v>0.96</v>
      </c>
      <c r="P31" s="79">
        <f t="shared" si="0"/>
        <v>22.128</v>
      </c>
    </row>
    <row r="32" spans="1:16" x14ac:dyDescent="0.25">
      <c r="B32" s="162">
        <v>43712</v>
      </c>
      <c r="C32" s="10">
        <v>800</v>
      </c>
      <c r="D32" s="39">
        <v>23.98</v>
      </c>
      <c r="E32" s="39">
        <v>21.72</v>
      </c>
      <c r="F32" s="39">
        <f t="shared" si="1"/>
        <v>-1808.0000000000014</v>
      </c>
      <c r="G32" s="39">
        <f t="shared" si="2"/>
        <v>19184</v>
      </c>
      <c r="H32" s="177">
        <f t="shared" si="3"/>
        <v>-9.4245204336947525E-2</v>
      </c>
      <c r="I32" s="39"/>
      <c r="J32" s="39">
        <f t="shared" si="4"/>
        <v>-1808.0000000000014</v>
      </c>
      <c r="K32" s="39"/>
      <c r="L32" s="39"/>
      <c r="O32" s="79">
        <v>0.95</v>
      </c>
      <c r="P32" s="79">
        <f t="shared" si="0"/>
        <v>21.897500000000001</v>
      </c>
    </row>
    <row r="33" spans="2:17" x14ac:dyDescent="0.25">
      <c r="B33" s="162">
        <v>43713</v>
      </c>
      <c r="C33" s="10">
        <v>700</v>
      </c>
      <c r="D33" s="39">
        <v>24.194600000000001</v>
      </c>
      <c r="E33" s="39">
        <v>22.29</v>
      </c>
      <c r="F33" s="39">
        <f t="shared" si="1"/>
        <v>-1333.2200000000014</v>
      </c>
      <c r="G33" s="39">
        <f t="shared" si="2"/>
        <v>16936.22</v>
      </c>
      <c r="H33" s="177">
        <f t="shared" si="3"/>
        <v>-7.87200449687121E-2</v>
      </c>
      <c r="I33" s="39"/>
      <c r="J33" s="39">
        <f t="shared" si="4"/>
        <v>-1333.2200000000014</v>
      </c>
      <c r="K33" s="39"/>
      <c r="L33" s="39"/>
      <c r="O33" s="79">
        <v>0.94</v>
      </c>
      <c r="P33" s="79">
        <f t="shared" si="0"/>
        <v>21.666999999999998</v>
      </c>
    </row>
    <row r="34" spans="2:17" x14ac:dyDescent="0.25">
      <c r="B34" s="162">
        <v>43718</v>
      </c>
      <c r="C34" s="7">
        <v>500</v>
      </c>
      <c r="D34" s="43">
        <v>24.320599999999999</v>
      </c>
      <c r="E34" s="39">
        <v>23.88</v>
      </c>
      <c r="F34" s="39">
        <f t="shared" si="1"/>
        <v>-220.29999999999995</v>
      </c>
      <c r="G34" s="39">
        <f t="shared" si="2"/>
        <v>12160.3</v>
      </c>
      <c r="H34" s="177">
        <f t="shared" si="3"/>
        <v>-1.811632936687417E-2</v>
      </c>
      <c r="I34" s="39"/>
      <c r="J34" s="39">
        <f t="shared" si="4"/>
        <v>-220.29999999999995</v>
      </c>
      <c r="K34" s="39"/>
      <c r="L34" s="39"/>
      <c r="O34" s="79">
        <v>0.93</v>
      </c>
      <c r="P34" s="79">
        <f t="shared" si="0"/>
        <v>21.436500000000002</v>
      </c>
    </row>
    <row r="35" spans="2:17" x14ac:dyDescent="0.25">
      <c r="B35" s="162">
        <v>43718</v>
      </c>
      <c r="C35" s="10">
        <v>400</v>
      </c>
      <c r="D35" s="39">
        <v>24.3184</v>
      </c>
      <c r="E35" s="39">
        <v>24.33</v>
      </c>
      <c r="F35" s="39">
        <f t="shared" si="1"/>
        <v>4.6399999999991337</v>
      </c>
      <c r="G35" s="39">
        <f t="shared" si="2"/>
        <v>9727.36</v>
      </c>
      <c r="H35" s="177">
        <f t="shared" si="3"/>
        <v>4.7700506612268216E-4</v>
      </c>
      <c r="I35" s="39"/>
      <c r="J35" s="39">
        <f t="shared" si="4"/>
        <v>4.6399999999991337</v>
      </c>
      <c r="K35" s="39"/>
      <c r="L35" s="39"/>
      <c r="O35" s="79">
        <v>0.92</v>
      </c>
      <c r="P35" s="79">
        <f t="shared" si="0"/>
        <v>21.206000000000003</v>
      </c>
    </row>
    <row r="36" spans="2:17" x14ac:dyDescent="0.25">
      <c r="B36" s="162"/>
      <c r="C36" s="10"/>
      <c r="D36" s="39"/>
      <c r="E36" s="39"/>
      <c r="F36" s="39"/>
      <c r="G36" s="39"/>
      <c r="H36" s="177"/>
      <c r="I36" s="39"/>
      <c r="J36" s="39"/>
      <c r="K36" s="39"/>
      <c r="L36" s="39"/>
      <c r="O36" s="79">
        <v>0.91</v>
      </c>
      <c r="P36" s="79">
        <f t="shared" si="0"/>
        <v>20.9755</v>
      </c>
    </row>
    <row r="37" spans="2:17" x14ac:dyDescent="0.25">
      <c r="B37" s="162"/>
      <c r="C37" s="10"/>
      <c r="D37" s="39"/>
      <c r="E37" s="39"/>
      <c r="F37" s="39"/>
      <c r="G37" s="39"/>
      <c r="H37" s="177"/>
      <c r="I37" s="39"/>
      <c r="J37" s="39"/>
      <c r="K37" s="39"/>
      <c r="L37" s="39"/>
      <c r="O37" s="79">
        <v>0.9</v>
      </c>
      <c r="P37" s="79">
        <f t="shared" si="0"/>
        <v>20.745000000000001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109.31</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109.31</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120.24100000000001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119.14790000000001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118.05480000000001</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116.96170000000001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115.86860000000001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114.77550000000001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113.6824</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112.58930000000001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111.4962</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110.40310000000001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109.31</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108.2169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107.1238</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106.0307</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104.9376</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103.8445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102.75139999999999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101.65830000000001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100.5652</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99.472100000000012</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98.379000000000005</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53.9</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53.9</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3.6363636363636362E-2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17.847682119205299</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59.290000000000006</v>
      </c>
    </row>
    <row r="19" spans="1:16" x14ac:dyDescent="0.25">
      <c r="B19" s="363">
        <v>43333</v>
      </c>
      <c r="C19" s="7">
        <v>50</v>
      </c>
      <c r="D19" s="43">
        <v>46.37</v>
      </c>
      <c r="E19" s="43">
        <v>0</v>
      </c>
      <c r="F19" s="43">
        <f t="shared" si="2"/>
        <v>2318.5</v>
      </c>
      <c r="H19" s="68"/>
      <c r="O19" s="79">
        <v>1.0900000000000001</v>
      </c>
      <c r="P19" s="79">
        <f t="shared" ref="P19:P38" si="3">O19*$Q$4</f>
        <v>58.751000000000005</v>
      </c>
    </row>
    <row r="20" spans="1:16" x14ac:dyDescent="0.25">
      <c r="B20" s="363">
        <v>43340</v>
      </c>
      <c r="C20" s="7">
        <v>100</v>
      </c>
      <c r="D20" s="43">
        <v>45.28</v>
      </c>
      <c r="E20" s="43">
        <v>0</v>
      </c>
      <c r="F20" s="43">
        <f t="shared" si="2"/>
        <v>4528</v>
      </c>
      <c r="H20" s="68"/>
      <c r="O20" s="79">
        <v>1.08</v>
      </c>
      <c r="P20" s="79">
        <f t="shared" si="3"/>
        <v>58.212000000000003</v>
      </c>
    </row>
    <row r="21" spans="1:16" x14ac:dyDescent="0.25">
      <c r="B21" s="363">
        <v>43361</v>
      </c>
      <c r="C21" s="7">
        <v>100</v>
      </c>
      <c r="D21" s="43">
        <v>45.2</v>
      </c>
      <c r="E21" s="43">
        <v>-0.5</v>
      </c>
      <c r="F21" s="43">
        <f t="shared" si="2"/>
        <v>4519.5</v>
      </c>
      <c r="H21" s="68"/>
      <c r="O21" s="79">
        <v>1.07</v>
      </c>
      <c r="P21" s="79">
        <f t="shared" si="3"/>
        <v>57.673000000000002</v>
      </c>
    </row>
    <row r="22" spans="1:16" x14ac:dyDescent="0.25">
      <c r="B22" s="363">
        <v>43437</v>
      </c>
      <c r="C22" s="7">
        <v>100</v>
      </c>
      <c r="D22" s="43">
        <v>41.18</v>
      </c>
      <c r="E22" s="43">
        <v>0</v>
      </c>
      <c r="F22" s="43">
        <f t="shared" si="2"/>
        <v>4118</v>
      </c>
      <c r="H22" s="68"/>
      <c r="O22" s="79">
        <v>1.06</v>
      </c>
      <c r="P22" s="79">
        <f t="shared" si="3"/>
        <v>57.134</v>
      </c>
    </row>
    <row r="23" spans="1:16" x14ac:dyDescent="0.25">
      <c r="H23" s="68"/>
      <c r="O23" s="79">
        <v>1.05</v>
      </c>
      <c r="P23" s="79">
        <f t="shared" si="3"/>
        <v>56.594999999999999</v>
      </c>
    </row>
    <row r="24" spans="1:16" x14ac:dyDescent="0.25">
      <c r="C24" s="4"/>
      <c r="D24" s="3"/>
      <c r="E24" s="3"/>
      <c r="F24" s="3"/>
      <c r="H24" s="68"/>
      <c r="O24" s="79">
        <v>1.04</v>
      </c>
      <c r="P24" s="79">
        <f t="shared" si="3"/>
        <v>56.055999999999997</v>
      </c>
    </row>
    <row r="25" spans="1:16" x14ac:dyDescent="0.25">
      <c r="H25" s="68"/>
      <c r="O25" s="79">
        <v>1.03</v>
      </c>
      <c r="P25" s="79">
        <f t="shared" si="3"/>
        <v>55.517000000000003</v>
      </c>
    </row>
    <row r="26" spans="1:16" x14ac:dyDescent="0.25">
      <c r="H26" s="68"/>
      <c r="O26" s="79">
        <v>1.02</v>
      </c>
      <c r="P26" s="79">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54.439</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53.9</v>
      </c>
    </row>
    <row r="29" spans="1:16" x14ac:dyDescent="0.25">
      <c r="O29" s="79">
        <v>0.99</v>
      </c>
      <c r="P29" s="79">
        <f t="shared" si="3"/>
        <v>53.360999999999997</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52.821999999999996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52.282999999999994</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51.744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51.204999999999998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50.665999999999997</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50.127000000000002</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49.588000000000001</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49.048999999999999</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48.51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37.24</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37.24</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40.964000000000006</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40.591600000000007</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40.219200000000008</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39.846800000000002</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39.474400000000003</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39.102000000000004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38.729600000000005</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38.357200000000006</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37.9848</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37.612400000000001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37.24</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36.867600000000003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36.495200000000004</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36.122799999999998</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35.750399999999999</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35.378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35.005600000000001</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34.633200000000002</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34.260800000000003</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33.888400000000004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33.516000000000005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290.45</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290.45</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319.495</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316.59050000000002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313.68600000000004</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310.78149999999999</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307.87700000000001</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304.97250000000003</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302.06799999999998</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299.1635</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296.25900000000001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293.35449999999997</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290.45</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287.5455</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284.64099999999996</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281.73649999999998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278.83199999999999</v>
      </c>
      <c r="W60" s="128">
        <v>42747</v>
      </c>
      <c r="X60" s="10">
        <v>146.18</v>
      </c>
      <c r="Y60" s="10">
        <v>146.99</v>
      </c>
      <c r="Z60" s="10">
        <v>145.13</v>
      </c>
      <c r="AA60" s="10">
        <v>145.97</v>
      </c>
      <c r="AB60" s="91">
        <v>2239600</v>
      </c>
      <c r="AC60" s="10">
        <v>145.83000000000001</v>
      </c>
      <c r="AD60" s="2"/>
      <c r="AE60" s="132"/>
    </row>
    <row r="61" spans="1:31" x14ac:dyDescent="0.25">
      <c r="O61" s="79">
        <v>0.95</v>
      </c>
      <c r="P61" s="79">
        <f t="shared" si="0"/>
        <v>275.92749999999995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273.02299999999997</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270.11849999999998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267.214</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264.30950000000001</v>
      </c>
      <c r="W65" s="128">
        <v>42740</v>
      </c>
      <c r="X65" s="10">
        <v>145.38</v>
      </c>
      <c r="Y65" s="10">
        <v>145.77000000000001</v>
      </c>
      <c r="Z65" s="10">
        <v>144.78</v>
      </c>
      <c r="AA65" s="10">
        <v>145.38</v>
      </c>
      <c r="AB65" s="91">
        <v>1683500</v>
      </c>
      <c r="AC65" s="10">
        <v>145.24</v>
      </c>
      <c r="AD65" s="2"/>
      <c r="AE65" s="132"/>
    </row>
    <row r="66" spans="15:31" x14ac:dyDescent="0.25">
      <c r="O66" s="79">
        <v>0.9</v>
      </c>
      <c r="P66" s="79">
        <f t="shared" si="0"/>
        <v>261.40499999999997</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43.92</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43.92</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48.312000000000005</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47.872800000000005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47.433600000000006</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46.994400000000006</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46.555200000000006</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46.116000000000007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45.6768</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45.2376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44.798400000000001</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44.359200000000001</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43.92</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43.480800000000002</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43.041600000000003</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42.602400000000003</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42.163200000000003</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41.723999999999997</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41.284799999999997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40.845600000000005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40.406400000000005</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39.967200000000005</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39.528000000000006</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2019-09-25T00:43:22Z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