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shumi\Desktop\Version 2\"/>
    </mc:Choice>
  </mc:AlternateContent>
  <xr:revisionPtr revIDLastSave="0" documentId="13_ncr:1_{7EC343D4-7172-4B17-8E6F-B654F20E585A}" xr6:coauthVersionLast="47" xr6:coauthVersionMax="47" xr10:uidLastSave="{00000000-0000-0000-0000-000000000000}"/>
  <bookViews>
    <workbookView xWindow="-110" yWindow="-110" windowWidth="19420" windowHeight="12220" tabRatio="896" xr2:uid="{00000000-000D-0000-FFFF-FFFF00000000}"/>
  </bookViews>
  <sheets>
    <sheet name="Table S1" sheetId="4" r:id="rId1"/>
    <sheet name="Table S2" sheetId="1" r:id="rId2"/>
    <sheet name="Table S3" sheetId="7" r:id="rId3"/>
    <sheet name="Table S4" sheetId="9" r:id="rId4"/>
    <sheet name="Table S5" sheetId="10" r:id="rId5"/>
    <sheet name="Table S6" sheetId="11" r:id="rId6"/>
    <sheet name="Table S7" sheetId="12" r:id="rId7"/>
    <sheet name="Table S8" sheetId="8" r:id="rId8"/>
    <sheet name="Table S9" sheetId="17" r:id="rId9"/>
    <sheet name="Table S10" sheetId="13" r:id="rId10"/>
    <sheet name="Table S11" sheetId="14" r:id="rId11"/>
    <sheet name="Table S12" sheetId="15" r:id="rId12"/>
    <sheet name="Table S13" sheetId="16" r:id="rId13"/>
    <sheet name="Table S14" sheetId="5" r:id="rId14"/>
    <sheet name="Table S15" sheetId="19" r:id="rId15"/>
    <sheet name="Table S16" sheetId="21" r:id="rId16"/>
    <sheet name="Table S17" sheetId="23" r:id="rId17"/>
    <sheet name="Table S18" sheetId="24" r:id="rId18"/>
    <sheet name="Table S19" sheetId="6" r:id="rId19"/>
    <sheet name="Table S20" sheetId="25" r:id="rId20"/>
    <sheet name="Table S21" sheetId="27" r:id="rId21"/>
    <sheet name="Table S22" sheetId="33" r:id="rId22"/>
    <sheet name="Table S23" sheetId="28" r:id="rId23"/>
    <sheet name="Table S24" sheetId="29" r:id="rId24"/>
    <sheet name="Table S25" sheetId="30" r:id="rId25"/>
    <sheet name="Table S26" sheetId="31" r:id="rId26"/>
    <sheet name="Table S27" sheetId="32" r:id="rId27"/>
    <sheet name="Table S28" sheetId="34" r:id="rId28"/>
    <sheet name="Table S29" sheetId="36" r:id="rId29"/>
    <sheet name="Table S30" sheetId="37" r:id="rId30"/>
    <sheet name="Table S31" sheetId="38" r:id="rId31"/>
    <sheet name="Table S32" sheetId="39" r:id="rId32"/>
    <sheet name="Table S33" sheetId="40" r:id="rId3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40" l="1"/>
  <c r="D9" i="40"/>
  <c r="D8" i="38"/>
  <c r="D10" i="36"/>
  <c r="D29" i="30"/>
  <c r="D24" i="30"/>
  <c r="D19" i="30"/>
  <c r="D14" i="30"/>
  <c r="D9" i="30"/>
  <c r="D8" i="29"/>
  <c r="D8" i="28"/>
  <c r="D26" i="33"/>
  <c r="D21" i="33"/>
  <c r="D19" i="33"/>
  <c r="D9" i="27"/>
  <c r="D8" i="27"/>
  <c r="D8" i="25"/>
  <c r="D10" i="31"/>
  <c r="D9" i="31"/>
  <c r="D9" i="24"/>
  <c r="D9" i="23"/>
  <c r="D8" i="21"/>
  <c r="D8" i="13"/>
  <c r="D14" i="17"/>
  <c r="D9" i="17"/>
  <c r="D8" i="16"/>
  <c r="D8" i="14"/>
  <c r="D8" i="8"/>
</calcChain>
</file>

<file path=xl/sharedStrings.xml><?xml version="1.0" encoding="utf-8"?>
<sst xmlns="http://schemas.openxmlformats.org/spreadsheetml/2006/main" count="702" uniqueCount="131">
  <si>
    <t>contrast</t>
  </si>
  <si>
    <t>p.value</t>
  </si>
  <si>
    <t>ratio</t>
  </si>
  <si>
    <t>SE</t>
  </si>
  <si>
    <t>z.ratio</t>
  </si>
  <si>
    <t>ConMod / Mulch</t>
  </si>
  <si>
    <t>ConMod / Pits</t>
  </si>
  <si>
    <t>ConMod / Seed only</t>
  </si>
  <si>
    <t>Mulch / Pits</t>
  </si>
  <si>
    <t>Mulch / Seed only</t>
  </si>
  <si>
    <t>Pits / Seed only</t>
  </si>
  <si>
    <t>Seed Treatments</t>
  </si>
  <si>
    <t>Cool / Warm</t>
  </si>
  <si>
    <t>&lt;.0001</t>
  </si>
  <si>
    <t>Site effect</t>
  </si>
  <si>
    <t>Pleasant / Preserve</t>
  </si>
  <si>
    <t>Pleasant / Roosevelt</t>
  </si>
  <si>
    <t>Preserve / Roosevelt</t>
  </si>
  <si>
    <t>Surface treatments</t>
  </si>
  <si>
    <t>Surface Treatments</t>
  </si>
  <si>
    <t>Season</t>
  </si>
  <si>
    <t>Subplot Seeded Species Counts</t>
  </si>
  <si>
    <t>Whole Plot Cover</t>
  </si>
  <si>
    <t>Post-drought spring seasons</t>
  </si>
  <si>
    <t>Post-drought fall season</t>
  </si>
  <si>
    <t>spring 2021 / spring 2022</t>
  </si>
  <si>
    <t>Native Subplot Seedling counts</t>
  </si>
  <si>
    <t>Non-native Subplot Seedling counts</t>
  </si>
  <si>
    <t>Total Plant Cover(TPC)</t>
  </si>
  <si>
    <t>ConMod / Control</t>
  </si>
  <si>
    <t>Control / Mulch</t>
  </si>
  <si>
    <t>Control / Pits</t>
  </si>
  <si>
    <t>Control / Seed only</t>
  </si>
  <si>
    <t>Interactions</t>
  </si>
  <si>
    <t>Whole plot total plant cover (Site x Season)</t>
  </si>
  <si>
    <t>Native Subplot Seedling density (Site x Surface treatments)</t>
  </si>
  <si>
    <t>Non-native Subplot Seedling density (Site x Surface treatments)</t>
  </si>
  <si>
    <t>Subplot Seeded Species Density (Site x Seed treatments)</t>
  </si>
  <si>
    <t>post-drought fall season</t>
  </si>
  <si>
    <t>Pits / ConMod</t>
  </si>
  <si>
    <t>Pits / Mulch</t>
  </si>
  <si>
    <t>First season</t>
  </si>
  <si>
    <t>First spring season</t>
  </si>
  <si>
    <t>Warm / Cool</t>
  </si>
  <si>
    <t>Preserve / Pleasant</t>
  </si>
  <si>
    <t>spring 2022 / spring 2021</t>
  </si>
  <si>
    <t>SoilSurfaceTreat = ConMod:</t>
  </si>
  <si>
    <t>SoilSurfaceTreat = Control:</t>
  </si>
  <si>
    <t>SoilSurfaceTreat = Mulch:</t>
  </si>
  <si>
    <t>SoilSurfaceTreat = Pits:</t>
  </si>
  <si>
    <t>SoilSurfaceTreat = Seed only:</t>
  </si>
  <si>
    <t>Roosevelt / Pleasant</t>
  </si>
  <si>
    <t>seasonyear = SPRING2021:</t>
  </si>
  <si>
    <t>seasonyear = SPRING2022:</t>
  </si>
  <si>
    <t>SeedTreat = Cool:</t>
  </si>
  <si>
    <t>SeedTreat = Warm:</t>
  </si>
  <si>
    <t>Roosevelt / Preserve</t>
  </si>
  <si>
    <t xml:space="preserve">Pits / ConMod </t>
  </si>
  <si>
    <t>Models represented in bold font are the selected final models</t>
  </si>
  <si>
    <t>Random effects in the model were site and plot nested in site.</t>
  </si>
  <si>
    <t>Seed Treatments x Surface Treatments</t>
  </si>
  <si>
    <t>Seeded Species Whole Plot Cover with Interactions</t>
  </si>
  <si>
    <t>-</t>
  </si>
  <si>
    <t>&lt;0.001</t>
  </si>
  <si>
    <t>Seeded Species Whole Plot Cover</t>
  </si>
  <si>
    <t>Subplot Seeded Species Density with Interactions</t>
  </si>
  <si>
    <t>Subplot Seeded Species Density</t>
  </si>
  <si>
    <t>Site x Seed Treatments</t>
  </si>
  <si>
    <t>df</t>
  </si>
  <si>
    <t>P</t>
  </si>
  <si>
    <t>χ²</t>
  </si>
  <si>
    <t>Season(df=1)</t>
  </si>
  <si>
    <t>Surface Treatments(df=3)</t>
  </si>
  <si>
    <t>Seed Treatments(df=1)</t>
  </si>
  <si>
    <t>Site(df=2)</t>
  </si>
  <si>
    <t>Fixed factors</t>
  </si>
  <si>
    <t>Response variables</t>
  </si>
  <si>
    <t>Models represented in bold are the selected final models</t>
  </si>
  <si>
    <t>Random effects in the model were site and plot nested in site, despite the fact that in the first spring season, the Seeded Species Whole Plot Cover model only included plot nested in site as a random effect.</t>
  </si>
  <si>
    <t>Site x MAT95</t>
  </si>
  <si>
    <t>NaN</t>
  </si>
  <si>
    <t>MAT95(df=1)</t>
  </si>
  <si>
    <t>Random effects in the model were site and plot.</t>
  </si>
  <si>
    <t>Whole Plot Total Plant Cover (TPC) with Interactions</t>
  </si>
  <si>
    <t>Whole Plot Total Plant Cover (TPC)</t>
  </si>
  <si>
    <t>Subplot Non-native Seedling Density with Interactions</t>
  </si>
  <si>
    <t>Subplot Non-native Seedling Density</t>
  </si>
  <si>
    <t>Subplot Native Seedling Density with Interactions</t>
  </si>
  <si>
    <t>Subplot Native Seedling Density</t>
  </si>
  <si>
    <t>Table S1</t>
  </si>
  <si>
    <t>Table S2</t>
  </si>
  <si>
    <t>Table S3</t>
  </si>
  <si>
    <t>Site x Surface Treatments</t>
  </si>
  <si>
    <t>Site x Season</t>
  </si>
  <si>
    <t xml:space="preserve">Supplementary  Table </t>
  </si>
  <si>
    <t>Table S4</t>
  </si>
  <si>
    <t>Table S5</t>
  </si>
  <si>
    <t>Table S6</t>
  </si>
  <si>
    <t>Table S7</t>
  </si>
  <si>
    <t>Table S8</t>
  </si>
  <si>
    <t>Table S9</t>
  </si>
  <si>
    <t>Table S11</t>
  </si>
  <si>
    <t>Table S10</t>
  </si>
  <si>
    <t>Supplementary  Table (including all tested models in Q1)</t>
  </si>
  <si>
    <t>Table S13</t>
  </si>
  <si>
    <t>Table S12</t>
  </si>
  <si>
    <t>Table S14</t>
  </si>
  <si>
    <t>Supplementary  Table (including all tested models in Q2)</t>
  </si>
  <si>
    <t>Table S15</t>
  </si>
  <si>
    <t>Table S16</t>
  </si>
  <si>
    <t>Table S17</t>
  </si>
  <si>
    <t>Table S18</t>
  </si>
  <si>
    <t>Table S19</t>
  </si>
  <si>
    <t>Supplementary  Table (including all tested models in Q3)</t>
  </si>
  <si>
    <t>Table S20</t>
  </si>
  <si>
    <t>Table S21</t>
  </si>
  <si>
    <t xml:space="preserve">Preserve / Pleasant </t>
  </si>
  <si>
    <t>Table S22</t>
  </si>
  <si>
    <r>
      <t xml:space="preserve">SoilSurfaceTreat = </t>
    </r>
    <r>
      <rPr>
        <b/>
        <sz val="11"/>
        <color theme="1"/>
        <rFont val="Calibri"/>
        <family val="2"/>
        <scheme val="minor"/>
      </rPr>
      <t>Mulch</t>
    </r>
    <r>
      <rPr>
        <sz val="11"/>
        <color theme="1"/>
        <rFont val="Calibri"/>
        <family val="2"/>
        <scheme val="minor"/>
      </rPr>
      <t>:</t>
    </r>
  </si>
  <si>
    <r>
      <t xml:space="preserve">SoilSurfaceTreat = </t>
    </r>
    <r>
      <rPr>
        <b/>
        <sz val="11"/>
        <color theme="1"/>
        <rFont val="Calibri"/>
        <family val="2"/>
        <scheme val="minor"/>
      </rPr>
      <t>Pits</t>
    </r>
    <r>
      <rPr>
        <sz val="11"/>
        <color theme="1"/>
        <rFont val="Calibri"/>
        <family val="2"/>
        <scheme val="minor"/>
      </rPr>
      <t>:</t>
    </r>
  </si>
  <si>
    <t>Table S23</t>
  </si>
  <si>
    <t>Table S24</t>
  </si>
  <si>
    <t>Table S26</t>
  </si>
  <si>
    <t>Table S25</t>
  </si>
  <si>
    <t>Table S27</t>
  </si>
  <si>
    <t>Table S28</t>
  </si>
  <si>
    <t>Table S30</t>
  </si>
  <si>
    <t>Table S29</t>
  </si>
  <si>
    <t>Table S31</t>
  </si>
  <si>
    <t>Table S32</t>
  </si>
  <si>
    <t>Table S33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</si>
</sst>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0.000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Aptos Narrow"/>
      <family val="2"/>
    </font>
  </fonts>
  <fills count="2">
    <fill>
      <patternFill patternType="none"/>
    </fill>
    <fill>
      <patternFill patternType="gray125"/>
    </fill>
  </fills>
  <borders count="7">
    <border>
      <left/>
      <right/>
      <top/>
      <bottom/>
      <diagonal/>
    </border>
    <border>
      <left/>
      <right/>
      <top/>
      <bottom style="thin">
        <color indexed="64"/>
      </bottom>
      <diagonal/>
    </border>
    <border>
      <left/>
      <right/>
      <top style="thick">
        <color indexed="64"/>
      </top>
      <bottom/>
      <diagonal/>
    </border>
    <border>
      <left/>
      <right/>
      <top style="thin">
        <color indexed="64"/>
      </top>
      <bottom/>
      <diagonal/>
    </border>
    <border>
      <left/>
      <right/>
      <top/>
      <bottom style="thick">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84">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0" fillId="0" borderId="0" xfId="0" applyAlignment="1">
      <alignment horizontal="left"/>
    </xf>
    <xf numFmtId="0" fontId="1" fillId="0" borderId="0" xfId="0" applyFont="1" applyAlignment="1">
      <alignment horizontal="left"/>
    </xf>
    <xf numFmtId="164" fontId="0" fillId="0" borderId="0" xfId="0" applyNumberFormat="1" applyAlignment="1">
      <alignment horizontal="left" vertical="center"/>
    </xf>
    <xf numFmtId="164" fontId="1" fillId="0" borderId="0" xfId="0" applyNumberFormat="1" applyFont="1" applyAlignment="1">
      <alignment horizontal="left" vertical="center"/>
    </xf>
    <xf numFmtId="164" fontId="0" fillId="0" borderId="0" xfId="0" applyNumberFormat="1" applyAlignment="1">
      <alignment horizontal="left"/>
    </xf>
    <xf numFmtId="164" fontId="1" fillId="0" borderId="0" xfId="0" applyNumberFormat="1" applyFont="1" applyAlignment="1">
      <alignment horizontal="left"/>
    </xf>
    <xf numFmtId="0" fontId="0" fillId="0" borderId="0" xfId="0" applyAlignment="1">
      <alignment horizontal="center" vertical="center"/>
    </xf>
    <xf numFmtId="0" fontId="0" fillId="0" borderId="0" xfId="1" applyNumberFormat="1" applyFont="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1" applyNumberFormat="1" applyFont="1" applyBorder="1" applyAlignment="1">
      <alignment horizontal="left" vertical="center"/>
    </xf>
    <xf numFmtId="164" fontId="1" fillId="0" borderId="0" xfId="1" applyNumberFormat="1" applyFont="1" applyAlignment="1">
      <alignment horizontal="left" vertical="center"/>
    </xf>
    <xf numFmtId="164" fontId="2" fillId="0" borderId="0" xfId="1" applyNumberFormat="1" applyFont="1" applyAlignment="1">
      <alignment horizontal="left" vertical="center"/>
    </xf>
    <xf numFmtId="164" fontId="0" fillId="0" borderId="0" xfId="1" applyNumberFormat="1" applyFont="1" applyAlignment="1">
      <alignment horizontal="left" vertical="center"/>
    </xf>
    <xf numFmtId="164" fontId="0" fillId="0" borderId="0" xfId="0" applyNumberFormat="1"/>
    <xf numFmtId="164" fontId="1" fillId="0" borderId="0" xfId="1" applyNumberFormat="1" applyFont="1" applyAlignment="1">
      <alignment horizontal="left" vertical="center" wrapText="1"/>
    </xf>
    <xf numFmtId="0" fontId="0" fillId="0" borderId="2" xfId="0" applyBorder="1" applyAlignment="1">
      <alignment horizontal="center" vertical="center"/>
    </xf>
    <xf numFmtId="0" fontId="0" fillId="0" borderId="2" xfId="0" applyBorder="1" applyAlignment="1">
      <alignment horizontal="left" vertical="center"/>
    </xf>
    <xf numFmtId="0" fontId="0" fillId="0" borderId="0" xfId="0" applyAlignment="1">
      <alignment horizontal="left" vertical="center" textRotation="45"/>
    </xf>
    <xf numFmtId="0" fontId="0" fillId="0" borderId="3" xfId="0" applyBorder="1" applyAlignment="1">
      <alignment horizontal="center" vertical="center"/>
    </xf>
    <xf numFmtId="0" fontId="3" fillId="0" borderId="4" xfId="0" applyFont="1" applyBorder="1" applyAlignment="1">
      <alignment horizontal="left" vertical="center"/>
    </xf>
    <xf numFmtId="0" fontId="0" fillId="0" borderId="4" xfId="0" applyBorder="1" applyAlignment="1">
      <alignment horizontal="left" vertical="center"/>
    </xf>
    <xf numFmtId="0" fontId="3" fillId="0" borderId="4" xfId="1" applyNumberFormat="1" applyFont="1" applyBorder="1" applyAlignment="1">
      <alignment horizontal="left" vertical="center"/>
    </xf>
    <xf numFmtId="0" fontId="0" fillId="0" borderId="1" xfId="0" applyBorder="1" applyAlignment="1">
      <alignment vertical="center"/>
    </xf>
    <xf numFmtId="0" fontId="0" fillId="0" borderId="5" xfId="0" applyBorder="1" applyAlignment="1">
      <alignment horizontal="left" vertical="center"/>
    </xf>
    <xf numFmtId="0" fontId="0" fillId="0" borderId="3" xfId="0" applyBorder="1" applyAlignment="1">
      <alignment horizontal="left" vertical="center"/>
    </xf>
    <xf numFmtId="0" fontId="0" fillId="0" borderId="5" xfId="1" applyNumberFormat="1" applyFont="1" applyBorder="1" applyAlignment="1">
      <alignment horizontal="left" vertical="center"/>
    </xf>
    <xf numFmtId="0" fontId="0" fillId="0" borderId="0" xfId="1" applyNumberFormat="1" applyFont="1" applyBorder="1" applyAlignment="1">
      <alignment horizontal="left" vertical="center"/>
    </xf>
    <xf numFmtId="164" fontId="0" fillId="0" borderId="1" xfId="0" applyNumberFormat="1" applyBorder="1" applyAlignment="1">
      <alignment horizontal="left" vertical="center"/>
    </xf>
    <xf numFmtId="164" fontId="2" fillId="0" borderId="0" xfId="1" applyNumberFormat="1" applyFont="1" applyAlignment="1">
      <alignment horizontal="left" vertical="center" wrapText="1"/>
    </xf>
    <xf numFmtId="0" fontId="0" fillId="0" borderId="1" xfId="0" applyBorder="1"/>
    <xf numFmtId="0" fontId="1" fillId="0" borderId="0" xfId="0" applyFont="1"/>
    <xf numFmtId="164" fontId="0" fillId="0" borderId="0" xfId="0" applyNumberFormat="1" applyAlignment="1">
      <alignment vertical="center"/>
    </xf>
    <xf numFmtId="0" fontId="1" fillId="0" borderId="0" xfId="0" applyFont="1" applyAlignment="1">
      <alignment vertical="center"/>
    </xf>
    <xf numFmtId="0" fontId="1" fillId="0" borderId="6" xfId="0" applyFont="1" applyBorder="1" applyAlignment="1">
      <alignment vertical="center"/>
    </xf>
    <xf numFmtId="0" fontId="1" fillId="0" borderId="6" xfId="0" applyFont="1" applyBorder="1" applyAlignment="1">
      <alignment horizontal="left" vertical="center"/>
    </xf>
    <xf numFmtId="0" fontId="0" fillId="0" borderId="6" xfId="0" applyBorder="1" applyAlignment="1">
      <alignment horizontal="left" vertical="center"/>
    </xf>
    <xf numFmtId="164" fontId="0" fillId="0" borderId="6" xfId="0" applyNumberFormat="1" applyBorder="1" applyAlignment="1">
      <alignment horizontal="left" vertical="center"/>
    </xf>
    <xf numFmtId="164" fontId="1" fillId="0" borderId="6" xfId="0" applyNumberFormat="1" applyFont="1" applyBorder="1" applyAlignment="1">
      <alignment horizontal="left" vertical="center"/>
    </xf>
    <xf numFmtId="165" fontId="1" fillId="0" borderId="6" xfId="0" applyNumberFormat="1" applyFont="1" applyBorder="1" applyAlignment="1">
      <alignment horizontal="left" vertical="center"/>
    </xf>
    <xf numFmtId="0" fontId="1" fillId="0" borderId="6" xfId="0" applyFont="1" applyBorder="1" applyAlignment="1">
      <alignment horizontal="left"/>
    </xf>
    <xf numFmtId="0" fontId="0" fillId="0" borderId="0" xfId="0" applyAlignment="1">
      <alignment horizontal="center"/>
    </xf>
    <xf numFmtId="0" fontId="0" fillId="0" borderId="1" xfId="0" applyBorder="1" applyAlignment="1">
      <alignment horizontal="center"/>
    </xf>
    <xf numFmtId="0" fontId="0" fillId="0" borderId="0" xfId="0" applyAlignment="1">
      <alignment vertical="center"/>
    </xf>
    <xf numFmtId="0" fontId="0" fillId="0" borderId="1" xfId="0" applyBorder="1" applyAlignment="1">
      <alignment horizontal="left"/>
    </xf>
    <xf numFmtId="0" fontId="0" fillId="0" borderId="5" xfId="0" applyBorder="1" applyAlignment="1">
      <alignment horizontal="left"/>
    </xf>
    <xf numFmtId="0" fontId="3" fillId="0" borderId="3" xfId="0" applyFont="1" applyBorder="1" applyAlignment="1">
      <alignment horizontal="left" vertical="center"/>
    </xf>
    <xf numFmtId="0" fontId="0" fillId="0" borderId="2" xfId="0" applyBorder="1" applyAlignment="1">
      <alignment horizontal="left"/>
    </xf>
    <xf numFmtId="1" fontId="0" fillId="0" borderId="0" xfId="0" applyNumberFormat="1" applyAlignment="1">
      <alignment horizontal="left" vertical="center"/>
    </xf>
    <xf numFmtId="1" fontId="0" fillId="0" borderId="0" xfId="0" applyNumberFormat="1" applyAlignment="1">
      <alignment horizontal="left"/>
    </xf>
    <xf numFmtId="0" fontId="0" fillId="0" borderId="5" xfId="0" applyBorder="1" applyAlignment="1">
      <alignment horizontal="left" vertical="center"/>
    </xf>
    <xf numFmtId="0" fontId="0" fillId="0" borderId="3" xfId="0" applyBorder="1" applyAlignment="1">
      <alignment horizontal="left" vertical="center"/>
    </xf>
    <xf numFmtId="0" fontId="0" fillId="0" borderId="6" xfId="0" applyBorder="1" applyAlignment="1">
      <alignment horizontal="left"/>
    </xf>
    <xf numFmtId="164" fontId="0" fillId="0" borderId="6" xfId="0" applyNumberFormat="1" applyBorder="1" applyAlignment="1">
      <alignment horizontal="left"/>
    </xf>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0" fillId="0" borderId="0" xfId="0" applyAlignment="1">
      <alignment horizontal="left"/>
    </xf>
    <xf numFmtId="164" fontId="0" fillId="0" borderId="0" xfId="0" applyNumberFormat="1" applyAlignment="1">
      <alignment horizontal="left" vertical="center"/>
    </xf>
    <xf numFmtId="164" fontId="0" fillId="0" borderId="0" xfId="0" applyNumberFormat="1" applyAlignment="1">
      <alignment horizontal="left"/>
    </xf>
    <xf numFmtId="0" fontId="1" fillId="0" borderId="6" xfId="0" applyFont="1" applyBorder="1" applyAlignment="1">
      <alignment vertical="center"/>
    </xf>
    <xf numFmtId="0" fontId="1" fillId="0" borderId="6" xfId="0" applyFont="1" applyBorder="1" applyAlignment="1">
      <alignment horizontal="left" vertical="center"/>
    </xf>
    <xf numFmtId="0" fontId="0" fillId="0" borderId="6" xfId="0" applyBorder="1" applyAlignment="1">
      <alignment horizontal="left" vertical="center"/>
    </xf>
    <xf numFmtId="164" fontId="0" fillId="0" borderId="6" xfId="0" applyNumberFormat="1" applyBorder="1" applyAlignment="1">
      <alignment horizontal="left" vertical="center"/>
    </xf>
    <xf numFmtId="164" fontId="1" fillId="0" borderId="6" xfId="0" applyNumberFormat="1" applyFont="1" applyBorder="1" applyAlignment="1">
      <alignment horizontal="left" vertical="center"/>
    </xf>
    <xf numFmtId="0" fontId="0" fillId="0" borderId="0" xfId="0"/>
    <xf numFmtId="0" fontId="0" fillId="0" borderId="0" xfId="0" applyAlignment="1">
      <alignment horizontal="left" vertical="center"/>
    </xf>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0" fillId="0" borderId="0" xfId="0" applyAlignment="1">
      <alignment horizontal="left"/>
    </xf>
    <xf numFmtId="0" fontId="1" fillId="0" borderId="0" xfId="0" applyFont="1" applyAlignment="1">
      <alignment horizontal="left"/>
    </xf>
    <xf numFmtId="164" fontId="0" fillId="0" borderId="0" xfId="0" applyNumberFormat="1" applyAlignment="1">
      <alignment horizontal="left"/>
    </xf>
    <xf numFmtId="164" fontId="1" fillId="0" borderId="0" xfId="0" applyNumberFormat="1" applyFont="1" applyAlignment="1">
      <alignment horizontal="left"/>
    </xf>
    <xf numFmtId="0" fontId="1" fillId="0" borderId="6" xfId="0" applyFont="1" applyBorder="1" applyAlignment="1">
      <alignment vertical="center"/>
    </xf>
    <xf numFmtId="0" fontId="1" fillId="0" borderId="6" xfId="0" applyFont="1" applyBorder="1" applyAlignment="1">
      <alignment horizontal="left" vertical="center"/>
    </xf>
    <xf numFmtId="0" fontId="0" fillId="0" borderId="6" xfId="0" applyBorder="1" applyAlignment="1">
      <alignment horizontal="left" vertical="center"/>
    </xf>
    <xf numFmtId="0" fontId="1" fillId="0" borderId="6" xfId="0" applyFont="1" applyBorder="1" applyAlignment="1">
      <alignment horizontal="left"/>
    </xf>
    <xf numFmtId="164" fontId="1" fillId="0" borderId="6" xfId="0" applyNumberFormat="1" applyFont="1" applyBorder="1" applyAlignment="1">
      <alignment horizontal="left"/>
    </xf>
    <xf numFmtId="11" fontId="0" fillId="0" borderId="6" xfId="0" applyNumberFormat="1" applyBorder="1" applyAlignment="1">
      <alignment horizontal="left"/>
    </xf>
    <xf numFmtId="165" fontId="1" fillId="0" borderId="6" xfId="0" applyNumberFormat="1" applyFont="1" applyBorder="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F90F-7F7C-4E38-95FE-13FCD8864425}">
  <sheetPr>
    <pageSetUpPr fitToPage="1"/>
  </sheetPr>
  <dimension ref="A1:R26"/>
  <sheetViews>
    <sheetView showGridLines="0" tabSelected="1" zoomScaleNormal="100" workbookViewId="0">
      <selection activeCell="B7" sqref="B7"/>
    </sheetView>
  </sheetViews>
  <sheetFormatPr defaultRowHeight="14.5" x14ac:dyDescent="0.35"/>
  <cols>
    <col min="1" max="1" width="3.453125" style="1" customWidth="1"/>
    <col min="2" max="2" width="44.36328125" style="1" customWidth="1"/>
    <col min="3" max="3" width="6.6328125" style="1" customWidth="1"/>
    <col min="4" max="4" width="6.54296875" style="1" customWidth="1"/>
    <col min="5" max="5" width="3.7265625" style="1" customWidth="1"/>
    <col min="6" max="6" width="10.08984375" style="1" customWidth="1"/>
    <col min="7" max="7" width="9.7265625" style="10" customWidth="1"/>
    <col min="8" max="8" width="3.90625" style="1" customWidth="1"/>
    <col min="9" max="9" width="10.81640625" style="1" customWidth="1"/>
    <col min="10" max="10" width="11" style="1" customWidth="1"/>
    <col min="11" max="11" width="3.1796875" style="1" customWidth="1"/>
    <col min="12" max="12" width="6.81640625" style="1" customWidth="1"/>
    <col min="13" max="13" width="5.54296875" style="1" customWidth="1"/>
    <col min="14" max="14" width="3.54296875" style="1" customWidth="1"/>
    <col min="15" max="15" width="34.36328125" style="1" customWidth="1"/>
    <col min="16" max="16" width="6.26953125" style="1" customWidth="1"/>
    <col min="17" max="17" width="6.453125" style="1" customWidth="1"/>
    <col min="18" max="18" width="5.36328125" style="9" customWidth="1"/>
    <col min="19" max="16384" width="8.7265625" style="1"/>
  </cols>
  <sheetData>
    <row r="1" spans="1:18" x14ac:dyDescent="0.35">
      <c r="A1" s="2" t="s">
        <v>89</v>
      </c>
      <c r="G1" s="30"/>
    </row>
    <row r="2" spans="1:18" x14ac:dyDescent="0.35">
      <c r="A2" s="2" t="s">
        <v>103</v>
      </c>
      <c r="G2" s="30"/>
    </row>
    <row r="3" spans="1:18" x14ac:dyDescent="0.35">
      <c r="A3" s="2"/>
      <c r="C3" s="12"/>
      <c r="D3" s="12"/>
      <c r="E3" s="12"/>
      <c r="F3" s="12"/>
      <c r="G3" s="13"/>
      <c r="H3" s="12"/>
      <c r="I3" s="12"/>
      <c r="J3" s="12"/>
      <c r="K3" s="12"/>
      <c r="L3" s="12"/>
      <c r="M3" s="12"/>
      <c r="N3" s="12"/>
      <c r="O3" s="12"/>
      <c r="P3" s="12"/>
      <c r="Q3" s="12"/>
      <c r="R3" s="11"/>
    </row>
    <row r="4" spans="1:18" x14ac:dyDescent="0.35">
      <c r="A4" s="54" t="s">
        <v>76</v>
      </c>
      <c r="B4" s="54"/>
      <c r="C4" s="27" t="s">
        <v>75</v>
      </c>
      <c r="D4" s="27"/>
      <c r="E4" s="27"/>
      <c r="F4" s="27"/>
      <c r="G4" s="29"/>
      <c r="H4" s="27"/>
      <c r="I4" s="27"/>
      <c r="J4" s="27"/>
      <c r="K4" s="27"/>
      <c r="N4" s="27"/>
      <c r="O4" s="12"/>
      <c r="P4" s="12"/>
      <c r="Q4" s="12"/>
      <c r="R4" s="11"/>
    </row>
    <row r="5" spans="1:18" x14ac:dyDescent="0.35">
      <c r="C5" s="53" t="s">
        <v>74</v>
      </c>
      <c r="D5" s="53"/>
      <c r="E5" s="28"/>
      <c r="F5" s="53" t="s">
        <v>73</v>
      </c>
      <c r="G5" s="53"/>
      <c r="H5" s="28"/>
      <c r="I5" s="53" t="s">
        <v>72</v>
      </c>
      <c r="J5" s="53"/>
      <c r="K5" s="28"/>
      <c r="L5" s="53" t="s">
        <v>71</v>
      </c>
      <c r="M5" s="53"/>
      <c r="O5" s="26" t="s">
        <v>33</v>
      </c>
      <c r="P5" s="26"/>
      <c r="Q5" s="26"/>
      <c r="R5" s="11"/>
    </row>
    <row r="6" spans="1:18" ht="15" thickBot="1" x14ac:dyDescent="0.4">
      <c r="A6" s="24"/>
      <c r="B6" s="24"/>
      <c r="C6" s="23" t="s">
        <v>70</v>
      </c>
      <c r="D6" s="23" t="s">
        <v>69</v>
      </c>
      <c r="E6" s="23"/>
      <c r="F6" s="23" t="s">
        <v>70</v>
      </c>
      <c r="G6" s="25" t="s">
        <v>69</v>
      </c>
      <c r="H6" s="23"/>
      <c r="I6" s="23" t="s">
        <v>70</v>
      </c>
      <c r="J6" s="23" t="s">
        <v>69</v>
      </c>
      <c r="K6" s="24"/>
      <c r="L6" s="23" t="s">
        <v>70</v>
      </c>
      <c r="M6" s="23" t="s">
        <v>69</v>
      </c>
      <c r="N6" s="23"/>
      <c r="O6" s="24"/>
      <c r="P6" s="23" t="s">
        <v>70</v>
      </c>
      <c r="Q6" s="23" t="s">
        <v>69</v>
      </c>
      <c r="R6" s="22" t="s">
        <v>68</v>
      </c>
    </row>
    <row r="7" spans="1:18" ht="15" thickTop="1" x14ac:dyDescent="0.35">
      <c r="C7" s="21"/>
      <c r="D7" s="21"/>
      <c r="E7" s="21"/>
      <c r="K7" s="20"/>
      <c r="R7" s="19"/>
    </row>
    <row r="8" spans="1:18" x14ac:dyDescent="0.35">
      <c r="A8" s="1" t="s">
        <v>42</v>
      </c>
    </row>
    <row r="9" spans="1:18" x14ac:dyDescent="0.35">
      <c r="B9" s="2" t="s">
        <v>66</v>
      </c>
      <c r="C9" s="5">
        <v>4.0620000000000003</v>
      </c>
      <c r="D9" s="5">
        <v>0.13120999999999999</v>
      </c>
      <c r="E9" s="5"/>
      <c r="F9" s="5">
        <v>15.954800000000001</v>
      </c>
      <c r="G9" s="14" t="s">
        <v>63</v>
      </c>
      <c r="H9" s="5"/>
      <c r="I9" s="5">
        <v>1.4971000000000001</v>
      </c>
      <c r="J9" s="5">
        <v>0.68294999999999995</v>
      </c>
      <c r="K9" s="5"/>
      <c r="L9" s="17" t="s">
        <v>62</v>
      </c>
      <c r="M9" s="5"/>
      <c r="O9" t="s">
        <v>62</v>
      </c>
    </row>
    <row r="10" spans="1:18" x14ac:dyDescent="0.35">
      <c r="B10" s="2" t="s">
        <v>64</v>
      </c>
      <c r="C10" s="5">
        <v>4.3418999999999999</v>
      </c>
      <c r="D10" s="5">
        <v>0.11409999999999999</v>
      </c>
      <c r="E10" s="5"/>
      <c r="F10" s="5">
        <v>34.201500000000003</v>
      </c>
      <c r="G10" s="18" t="s">
        <v>63</v>
      </c>
      <c r="H10" s="5"/>
      <c r="I10" s="5">
        <v>0.2928</v>
      </c>
      <c r="J10" s="5">
        <v>0.96140000000000003</v>
      </c>
      <c r="K10" s="5"/>
      <c r="L10" s="17" t="s">
        <v>62</v>
      </c>
      <c r="M10" s="5"/>
      <c r="O10" t="s">
        <v>62</v>
      </c>
    </row>
    <row r="11" spans="1:18" x14ac:dyDescent="0.35">
      <c r="C11" s="5"/>
      <c r="D11" s="5"/>
      <c r="E11" s="5"/>
      <c r="F11" s="5"/>
      <c r="G11" s="16"/>
      <c r="H11" s="5"/>
      <c r="I11" s="5"/>
      <c r="J11" s="5"/>
      <c r="K11" s="5"/>
      <c r="L11" s="5"/>
      <c r="M11" s="5"/>
    </row>
    <row r="12" spans="1:18" x14ac:dyDescent="0.35">
      <c r="A12" s="1" t="s">
        <v>24</v>
      </c>
      <c r="C12" s="5"/>
      <c r="D12" s="5"/>
      <c r="E12" s="5"/>
      <c r="F12" s="5"/>
      <c r="G12" s="16"/>
      <c r="H12" s="5"/>
      <c r="I12" s="5"/>
      <c r="J12" s="5"/>
      <c r="K12" s="5"/>
      <c r="L12" s="5"/>
      <c r="M12" s="5"/>
    </row>
    <row r="13" spans="1:18" x14ac:dyDescent="0.35">
      <c r="B13" s="1" t="s">
        <v>66</v>
      </c>
      <c r="C13" s="5">
        <v>35.030200000000001</v>
      </c>
      <c r="D13" s="6" t="s">
        <v>63</v>
      </c>
      <c r="E13" s="5"/>
      <c r="F13" s="5">
        <v>6.8865999999999996</v>
      </c>
      <c r="G13" s="14">
        <v>8.6840000000000007E-3</v>
      </c>
      <c r="H13" s="5"/>
      <c r="I13" s="5">
        <v>1.1173</v>
      </c>
      <c r="J13" s="5">
        <v>0.77290999999999999</v>
      </c>
      <c r="K13" s="5"/>
      <c r="L13" s="17" t="s">
        <v>62</v>
      </c>
      <c r="M13" s="5"/>
      <c r="O13" t="s">
        <v>62</v>
      </c>
    </row>
    <row r="14" spans="1:18" x14ac:dyDescent="0.35">
      <c r="B14" s="2" t="s">
        <v>65</v>
      </c>
      <c r="C14" s="5">
        <v>28.7333</v>
      </c>
      <c r="D14" s="6" t="s">
        <v>63</v>
      </c>
      <c r="E14" s="5"/>
      <c r="F14" s="5">
        <v>0.56410000000000005</v>
      </c>
      <c r="G14" s="15">
        <v>0.45262000000000002</v>
      </c>
      <c r="H14" s="5"/>
      <c r="I14" s="5">
        <v>6.2629999999999999</v>
      </c>
      <c r="J14" s="5">
        <v>9.9489999999999995E-2</v>
      </c>
      <c r="K14" s="5"/>
      <c r="L14" s="17" t="s">
        <v>62</v>
      </c>
      <c r="M14" s="5"/>
      <c r="O14" s="1" t="s">
        <v>67</v>
      </c>
      <c r="P14" s="5">
        <v>7.2953999999999999</v>
      </c>
      <c r="Q14" s="6">
        <v>2.605E-2</v>
      </c>
      <c r="R14" s="9">
        <v>2</v>
      </c>
    </row>
    <row r="15" spans="1:18" x14ac:dyDescent="0.35">
      <c r="B15" s="2" t="s">
        <v>64</v>
      </c>
      <c r="C15" s="5">
        <v>40.260899999999999</v>
      </c>
      <c r="D15" s="6" t="s">
        <v>63</v>
      </c>
      <c r="E15" s="5"/>
      <c r="F15" s="5">
        <v>7.2908999999999997</v>
      </c>
      <c r="G15" s="14">
        <v>6.9309999999999997E-3</v>
      </c>
      <c r="H15" s="5"/>
      <c r="I15" s="5">
        <v>3.8696999999999999</v>
      </c>
      <c r="J15" s="5">
        <v>0.27587800000000001</v>
      </c>
      <c r="K15" s="5"/>
      <c r="L15" s="17" t="s">
        <v>62</v>
      </c>
      <c r="M15" s="5"/>
      <c r="O15" s="1" t="s">
        <v>62</v>
      </c>
      <c r="P15" s="5"/>
      <c r="Q15" s="5"/>
    </row>
    <row r="16" spans="1:18" x14ac:dyDescent="0.35">
      <c r="B16" s="1" t="s">
        <v>61</v>
      </c>
      <c r="C16" s="5">
        <v>14.4733</v>
      </c>
      <c r="D16" s="6">
        <v>7.1969999999999998E-4</v>
      </c>
      <c r="E16" s="5"/>
      <c r="F16" s="5">
        <v>1.0885</v>
      </c>
      <c r="G16" s="15">
        <v>0.29680000000000001</v>
      </c>
      <c r="H16" s="5"/>
      <c r="I16" s="5">
        <v>3.8763000000000001</v>
      </c>
      <c r="J16" s="5">
        <v>0.27513969999999999</v>
      </c>
      <c r="K16" s="5"/>
      <c r="L16" s="17" t="s">
        <v>62</v>
      </c>
      <c r="M16" s="5"/>
      <c r="O16" s="1" t="s">
        <v>67</v>
      </c>
      <c r="P16" s="5">
        <v>0.24410000000000001</v>
      </c>
      <c r="Q16" s="5">
        <v>0.88509610000000005</v>
      </c>
      <c r="R16" s="9">
        <v>2</v>
      </c>
    </row>
    <row r="17" spans="1:18" x14ac:dyDescent="0.35">
      <c r="C17" s="5"/>
      <c r="D17" s="5"/>
      <c r="E17" s="5"/>
      <c r="F17" s="5"/>
      <c r="G17" s="16"/>
      <c r="H17" s="5"/>
      <c r="I17" s="5"/>
      <c r="J17" s="5"/>
      <c r="K17" s="5"/>
      <c r="L17" s="5"/>
      <c r="M17" s="5"/>
      <c r="P17" s="5"/>
      <c r="Q17" s="5"/>
    </row>
    <row r="18" spans="1:18" x14ac:dyDescent="0.35">
      <c r="A18" s="1" t="s">
        <v>23</v>
      </c>
      <c r="C18" s="5"/>
      <c r="D18" s="5"/>
      <c r="E18" s="5"/>
      <c r="F18" s="5"/>
      <c r="G18" s="16"/>
      <c r="H18" s="5"/>
      <c r="I18" s="5"/>
      <c r="J18" s="5"/>
      <c r="K18" s="5"/>
      <c r="L18" s="5"/>
      <c r="M18" s="5"/>
      <c r="P18" s="5"/>
      <c r="Q18" s="5"/>
    </row>
    <row r="19" spans="1:18" x14ac:dyDescent="0.35">
      <c r="B19" s="2" t="s">
        <v>66</v>
      </c>
      <c r="C19" s="5">
        <v>3.0347</v>
      </c>
      <c r="D19" s="5">
        <v>0.21929100000000001</v>
      </c>
      <c r="E19" s="5"/>
      <c r="F19" s="5">
        <v>22.112300000000001</v>
      </c>
      <c r="G19" s="14" t="s">
        <v>63</v>
      </c>
      <c r="H19" s="5"/>
      <c r="I19" s="5">
        <v>15.7119</v>
      </c>
      <c r="J19" s="6">
        <v>1.299E-3</v>
      </c>
      <c r="K19" s="5"/>
      <c r="L19" s="5">
        <v>21.327100000000002</v>
      </c>
      <c r="M19" s="6" t="s">
        <v>63</v>
      </c>
      <c r="N19" s="2"/>
      <c r="O19" s="1" t="s">
        <v>62</v>
      </c>
      <c r="P19" s="5"/>
      <c r="Q19" s="5"/>
    </row>
    <row r="20" spans="1:18" x14ac:dyDescent="0.35">
      <c r="B20" s="1" t="s">
        <v>65</v>
      </c>
      <c r="C20" s="5">
        <v>2.9632999999999998</v>
      </c>
      <c r="D20" s="5">
        <v>0.227266</v>
      </c>
      <c r="E20" s="5"/>
      <c r="F20" s="5">
        <v>1.2622</v>
      </c>
      <c r="G20" s="15">
        <v>0.26123499999999999</v>
      </c>
      <c r="H20" s="5"/>
      <c r="I20" s="5">
        <v>12.3695</v>
      </c>
      <c r="J20" s="6">
        <v>6.2189999999999997E-3</v>
      </c>
      <c r="K20" s="5"/>
      <c r="L20" s="5">
        <v>21.233899999999998</v>
      </c>
      <c r="M20" s="6" t="s">
        <v>63</v>
      </c>
      <c r="N20" s="2"/>
      <c r="O20" s="1" t="s">
        <v>60</v>
      </c>
      <c r="P20" s="5">
        <v>1.3406</v>
      </c>
      <c r="Q20" s="5">
        <v>0.719526</v>
      </c>
      <c r="R20" s="9">
        <v>3</v>
      </c>
    </row>
    <row r="21" spans="1:18" x14ac:dyDescent="0.35">
      <c r="B21" s="2" t="s">
        <v>64</v>
      </c>
      <c r="C21" s="5">
        <v>3.8816000000000002</v>
      </c>
      <c r="D21" s="5">
        <v>0.14359250000000001</v>
      </c>
      <c r="E21" s="5"/>
      <c r="F21" s="5">
        <v>17.6861</v>
      </c>
      <c r="G21" s="14" t="s">
        <v>63</v>
      </c>
      <c r="H21" s="5"/>
      <c r="I21" s="5">
        <v>11.5032</v>
      </c>
      <c r="J21" s="6">
        <v>9.2940999999999996E-3</v>
      </c>
      <c r="K21" s="5"/>
      <c r="L21" s="5">
        <v>11.222200000000001</v>
      </c>
      <c r="M21" s="6" t="s">
        <v>63</v>
      </c>
      <c r="O21" s="1" t="s">
        <v>62</v>
      </c>
      <c r="P21" s="5"/>
      <c r="Q21" s="5"/>
    </row>
    <row r="22" spans="1:18" x14ac:dyDescent="0.35">
      <c r="B22" s="1" t="s">
        <v>61</v>
      </c>
      <c r="C22" s="5">
        <v>3.9763999999999999</v>
      </c>
      <c r="D22" s="5">
        <v>0.13694490000000001</v>
      </c>
      <c r="E22" s="5"/>
      <c r="F22" s="5">
        <v>8.4590999999999994</v>
      </c>
      <c r="G22" s="14">
        <v>3.6321999999999999E-3</v>
      </c>
      <c r="H22" s="5"/>
      <c r="I22" s="5">
        <v>9.4974000000000007</v>
      </c>
      <c r="J22" s="6">
        <v>2.33592E-2</v>
      </c>
      <c r="K22" s="5"/>
      <c r="L22" s="5">
        <v>11.366300000000001</v>
      </c>
      <c r="M22" s="6">
        <v>7.4790000000000002E-4</v>
      </c>
      <c r="O22" s="1" t="s">
        <v>60</v>
      </c>
      <c r="P22" s="5">
        <v>2.8580000000000001</v>
      </c>
      <c r="Q22" s="5">
        <v>0.41404550000000001</v>
      </c>
      <c r="R22" s="9">
        <v>3</v>
      </c>
    </row>
    <row r="23" spans="1:18" x14ac:dyDescent="0.35">
      <c r="A23" s="12"/>
      <c r="B23" s="12"/>
      <c r="C23" s="12"/>
      <c r="D23" s="12"/>
      <c r="E23" s="12"/>
      <c r="F23" s="12"/>
      <c r="G23" s="13"/>
      <c r="H23" s="12"/>
      <c r="I23" s="12"/>
      <c r="J23" s="12"/>
      <c r="K23" s="12"/>
      <c r="L23" s="12"/>
      <c r="M23" s="12"/>
      <c r="N23" s="12"/>
      <c r="O23" s="12"/>
      <c r="P23" s="12"/>
      <c r="Q23" s="12"/>
      <c r="R23" s="11"/>
    </row>
    <row r="25" spans="1:18" x14ac:dyDescent="0.35">
      <c r="A25" s="1" t="s">
        <v>59</v>
      </c>
    </row>
    <row r="26" spans="1:18" x14ac:dyDescent="0.35">
      <c r="A26" s="1" t="s">
        <v>58</v>
      </c>
    </row>
  </sheetData>
  <mergeCells count="5">
    <mergeCell ref="C5:D5"/>
    <mergeCell ref="F5:G5"/>
    <mergeCell ref="I5:J5"/>
    <mergeCell ref="A4:B4"/>
    <mergeCell ref="L5:M5"/>
  </mergeCells>
  <pageMargins left="0.7" right="0.7" top="0.75" bottom="0.75" header="0.3" footer="0.3"/>
  <pageSetup scale="4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F399B-240A-4A4C-AED9-C893794685B3}">
  <dimension ref="A1:G10"/>
  <sheetViews>
    <sheetView workbookViewId="0">
      <selection activeCell="I7" sqref="I7"/>
    </sheetView>
  </sheetViews>
  <sheetFormatPr defaultRowHeight="14.5" x14ac:dyDescent="0.35"/>
  <cols>
    <col min="1" max="1" width="5.08984375" customWidth="1"/>
    <col min="2" max="2" width="4.453125" customWidth="1"/>
    <col min="3" max="3" width="19.08984375" customWidth="1"/>
  </cols>
  <sheetData>
    <row r="1" spans="1:7" x14ac:dyDescent="0.35">
      <c r="A1" s="1" t="s">
        <v>102</v>
      </c>
    </row>
    <row r="2" spans="1:7" x14ac:dyDescent="0.35">
      <c r="A2" s="2" t="s">
        <v>94</v>
      </c>
    </row>
    <row r="4" spans="1:7" x14ac:dyDescent="0.35">
      <c r="A4" s="2" t="s">
        <v>14</v>
      </c>
      <c r="B4" s="1"/>
      <c r="C4" s="1"/>
      <c r="D4" s="1"/>
      <c r="E4" s="1"/>
      <c r="F4" s="1"/>
      <c r="G4" s="1"/>
    </row>
    <row r="5" spans="1:7" x14ac:dyDescent="0.35">
      <c r="A5" s="1" t="s">
        <v>24</v>
      </c>
      <c r="B5" s="1"/>
      <c r="C5" s="1"/>
      <c r="D5" s="1"/>
      <c r="E5" s="1"/>
      <c r="F5" s="1"/>
      <c r="G5" s="1"/>
    </row>
    <row r="6" spans="1:7" x14ac:dyDescent="0.35">
      <c r="A6" s="1"/>
      <c r="B6" s="46" t="s">
        <v>66</v>
      </c>
    </row>
    <row r="7" spans="1:7" x14ac:dyDescent="0.35">
      <c r="A7" s="1"/>
      <c r="C7" s="37" t="s">
        <v>0</v>
      </c>
      <c r="D7" s="38" t="s">
        <v>2</v>
      </c>
      <c r="E7" s="38" t="s">
        <v>3</v>
      </c>
      <c r="F7" s="38" t="s">
        <v>4</v>
      </c>
      <c r="G7" s="38" t="s">
        <v>1</v>
      </c>
    </row>
    <row r="8" spans="1:7" x14ac:dyDescent="0.35">
      <c r="A8" s="1"/>
      <c r="B8" s="1"/>
      <c r="C8" s="38" t="s">
        <v>44</v>
      </c>
      <c r="D8" s="40">
        <f>1/0.0378</f>
        <v>26.455026455026456</v>
      </c>
      <c r="E8" s="40">
        <v>2.3699999999999999E-2</v>
      </c>
      <c r="F8" s="40">
        <v>5.226</v>
      </c>
      <c r="G8" s="41" t="s">
        <v>13</v>
      </c>
    </row>
    <row r="9" spans="1:7" x14ac:dyDescent="0.35">
      <c r="A9" s="1"/>
      <c r="B9" s="1"/>
      <c r="C9" s="38" t="s">
        <v>17</v>
      </c>
      <c r="D9" s="40">
        <v>8.7558000000000007</v>
      </c>
      <c r="E9" s="40">
        <v>3.8393999999999999</v>
      </c>
      <c r="F9" s="40">
        <v>4.9480000000000004</v>
      </c>
      <c r="G9" s="41" t="s">
        <v>13</v>
      </c>
    </row>
    <row r="10" spans="1:7" x14ac:dyDescent="0.35">
      <c r="A10" s="1"/>
      <c r="B10" s="1"/>
      <c r="C10" s="39" t="s">
        <v>16</v>
      </c>
      <c r="D10" s="40">
        <v>0.33129999999999998</v>
      </c>
      <c r="E10" s="40">
        <v>0.2389</v>
      </c>
      <c r="F10" s="40">
        <v>-1.532</v>
      </c>
      <c r="G10" s="40">
        <v>0.27600000000000002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81584-DD77-45D9-B8EC-5382357E0ED7}">
  <dimension ref="A1:G10"/>
  <sheetViews>
    <sheetView workbookViewId="0">
      <selection sqref="A1:A2"/>
    </sheetView>
  </sheetViews>
  <sheetFormatPr defaultRowHeight="14.5" x14ac:dyDescent="0.35"/>
  <cols>
    <col min="1" max="2" width="5" customWidth="1"/>
    <col min="3" max="3" width="20.453125" customWidth="1"/>
  </cols>
  <sheetData>
    <row r="1" spans="1:7" x14ac:dyDescent="0.35">
      <c r="A1" s="1" t="s">
        <v>101</v>
      </c>
    </row>
    <row r="2" spans="1:7" x14ac:dyDescent="0.35">
      <c r="A2" s="2" t="s">
        <v>94</v>
      </c>
    </row>
    <row r="4" spans="1:7" x14ac:dyDescent="0.35">
      <c r="A4" s="2" t="s">
        <v>14</v>
      </c>
      <c r="B4" s="1"/>
      <c r="C4" s="1"/>
      <c r="D4" s="1"/>
      <c r="E4" s="1"/>
      <c r="F4" s="1"/>
      <c r="G4" s="1"/>
    </row>
    <row r="5" spans="1:7" x14ac:dyDescent="0.35">
      <c r="A5" s="1" t="s">
        <v>24</v>
      </c>
      <c r="B5" s="1"/>
      <c r="C5" s="1"/>
      <c r="D5" s="1"/>
      <c r="E5" s="1"/>
      <c r="F5" s="1"/>
      <c r="G5" s="1"/>
    </row>
    <row r="6" spans="1:7" x14ac:dyDescent="0.35">
      <c r="A6" s="1"/>
      <c r="B6" s="1" t="s">
        <v>64</v>
      </c>
    </row>
    <row r="7" spans="1:7" x14ac:dyDescent="0.35">
      <c r="A7" s="1"/>
      <c r="C7" s="37" t="s">
        <v>0</v>
      </c>
      <c r="D7" s="38" t="s">
        <v>2</v>
      </c>
      <c r="E7" s="38" t="s">
        <v>3</v>
      </c>
      <c r="F7" s="38" t="s">
        <v>4</v>
      </c>
      <c r="G7" s="38" t="s">
        <v>1</v>
      </c>
    </row>
    <row r="8" spans="1:7" x14ac:dyDescent="0.35">
      <c r="A8" s="1"/>
      <c r="B8" s="1"/>
      <c r="C8" s="38" t="s">
        <v>44</v>
      </c>
      <c r="D8" s="40">
        <f>1/0.238</f>
        <v>4.2016806722689077</v>
      </c>
      <c r="E8" s="40">
        <v>5.6099999999999997E-2</v>
      </c>
      <c r="F8" s="40">
        <v>6.0880000000000001</v>
      </c>
      <c r="G8" s="41" t="s">
        <v>13</v>
      </c>
    </row>
    <row r="9" spans="1:7" x14ac:dyDescent="0.35">
      <c r="B9" s="1"/>
      <c r="C9" s="38" t="s">
        <v>17</v>
      </c>
      <c r="D9" s="40">
        <v>1.966</v>
      </c>
      <c r="E9" s="40">
        <v>0.36570000000000003</v>
      </c>
      <c r="F9" s="40">
        <v>3.6349999999999998</v>
      </c>
      <c r="G9" s="41">
        <v>8.0000000000000004E-4</v>
      </c>
    </row>
    <row r="10" spans="1:7" x14ac:dyDescent="0.35">
      <c r="A10" s="1"/>
      <c r="B10" s="1"/>
      <c r="C10" s="38" t="s">
        <v>16</v>
      </c>
      <c r="D10" s="40">
        <v>0.46800000000000003</v>
      </c>
      <c r="E10" s="40">
        <v>0.1168</v>
      </c>
      <c r="F10" s="40">
        <v>-3.0419999999999998</v>
      </c>
      <c r="G10" s="41">
        <v>6.7000000000000002E-3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2AE46-A4BE-484C-8005-34819A8DEA7D}">
  <dimension ref="A1:G10"/>
  <sheetViews>
    <sheetView workbookViewId="0">
      <selection sqref="A1:A2"/>
    </sheetView>
  </sheetViews>
  <sheetFormatPr defaultRowHeight="14.5" x14ac:dyDescent="0.35"/>
  <cols>
    <col min="1" max="1" width="5.08984375" customWidth="1"/>
    <col min="2" max="2" width="4.7265625" customWidth="1"/>
    <col min="3" max="3" width="24.08984375" customWidth="1"/>
  </cols>
  <sheetData>
    <row r="1" spans="1:7" x14ac:dyDescent="0.35">
      <c r="A1" s="1" t="s">
        <v>105</v>
      </c>
    </row>
    <row r="2" spans="1:7" x14ac:dyDescent="0.35">
      <c r="A2" s="2" t="s">
        <v>94</v>
      </c>
    </row>
    <row r="4" spans="1:7" x14ac:dyDescent="0.35">
      <c r="A4" s="2" t="s">
        <v>20</v>
      </c>
      <c r="B4" s="1"/>
      <c r="C4" s="1"/>
      <c r="D4" s="1"/>
      <c r="E4" s="1"/>
      <c r="F4" s="1"/>
      <c r="G4" s="1"/>
    </row>
    <row r="5" spans="1:7" x14ac:dyDescent="0.35">
      <c r="A5" s="1" t="s">
        <v>23</v>
      </c>
      <c r="B5" s="1"/>
      <c r="C5" s="1"/>
      <c r="D5" s="1"/>
      <c r="E5" s="1"/>
      <c r="F5" s="1"/>
      <c r="G5" s="1"/>
    </row>
    <row r="6" spans="1:7" x14ac:dyDescent="0.35">
      <c r="A6" s="1"/>
      <c r="B6" s="46" t="s">
        <v>66</v>
      </c>
    </row>
    <row r="7" spans="1:7" x14ac:dyDescent="0.35">
      <c r="A7" s="1"/>
      <c r="C7" s="37" t="s">
        <v>0</v>
      </c>
      <c r="D7" s="38" t="s">
        <v>2</v>
      </c>
      <c r="E7" s="38" t="s">
        <v>3</v>
      </c>
      <c r="F7" s="38" t="s">
        <v>4</v>
      </c>
      <c r="G7" s="38" t="s">
        <v>1</v>
      </c>
    </row>
    <row r="8" spans="1:7" x14ac:dyDescent="0.35">
      <c r="A8" s="1"/>
      <c r="B8" s="1"/>
      <c r="C8" s="39" t="s">
        <v>25</v>
      </c>
      <c r="D8" s="40">
        <v>2.66</v>
      </c>
      <c r="E8" s="40">
        <v>0.56299999999999994</v>
      </c>
      <c r="F8" s="40">
        <v>4.6180000000000003</v>
      </c>
      <c r="G8" s="41" t="s">
        <v>13</v>
      </c>
    </row>
    <row r="9" spans="1:7" x14ac:dyDescent="0.35">
      <c r="A9" s="1"/>
      <c r="B9" s="1"/>
      <c r="C9" s="1"/>
      <c r="D9" s="5"/>
      <c r="E9" s="5"/>
      <c r="F9" s="5"/>
      <c r="G9" s="5"/>
    </row>
    <row r="10" spans="1:7" x14ac:dyDescent="0.35">
      <c r="A10" s="1"/>
      <c r="B10" s="1"/>
      <c r="C10" s="1"/>
      <c r="D10" s="5"/>
      <c r="E10" s="5"/>
      <c r="F10" s="5"/>
      <c r="G10"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4242-E81A-42BA-9D6E-CEA50442065D}">
  <dimension ref="A1:G8"/>
  <sheetViews>
    <sheetView workbookViewId="0">
      <selection activeCell="C12" sqref="C12"/>
    </sheetView>
  </sheetViews>
  <sheetFormatPr defaultRowHeight="14.5" x14ac:dyDescent="0.35"/>
  <cols>
    <col min="1" max="1" width="4.90625" customWidth="1"/>
    <col min="2" max="2" width="5" customWidth="1"/>
    <col min="3" max="3" width="24.36328125" customWidth="1"/>
  </cols>
  <sheetData>
    <row r="1" spans="1:7" x14ac:dyDescent="0.35">
      <c r="A1" s="1" t="s">
        <v>104</v>
      </c>
    </row>
    <row r="2" spans="1:7" x14ac:dyDescent="0.35">
      <c r="A2" s="2" t="s">
        <v>94</v>
      </c>
    </row>
    <row r="4" spans="1:7" x14ac:dyDescent="0.35">
      <c r="A4" s="2" t="s">
        <v>20</v>
      </c>
    </row>
    <row r="5" spans="1:7" x14ac:dyDescent="0.35">
      <c r="A5" s="1" t="s">
        <v>23</v>
      </c>
    </row>
    <row r="6" spans="1:7" x14ac:dyDescent="0.35">
      <c r="A6" s="1"/>
      <c r="B6" s="1" t="s">
        <v>64</v>
      </c>
    </row>
    <row r="7" spans="1:7" x14ac:dyDescent="0.35">
      <c r="C7" s="37" t="s">
        <v>0</v>
      </c>
      <c r="D7" s="38" t="s">
        <v>2</v>
      </c>
      <c r="E7" s="38" t="s">
        <v>3</v>
      </c>
      <c r="F7" s="38" t="s">
        <v>4</v>
      </c>
      <c r="G7" s="38" t="s">
        <v>1</v>
      </c>
    </row>
    <row r="8" spans="1:7" x14ac:dyDescent="0.35">
      <c r="C8" s="39" t="s">
        <v>45</v>
      </c>
      <c r="D8" s="40">
        <f>1/0.58</f>
        <v>1.7241379310344829</v>
      </c>
      <c r="E8" s="40">
        <v>9.4299999999999995E-2</v>
      </c>
      <c r="F8" s="40">
        <v>3.35</v>
      </c>
      <c r="G8" s="41">
        <v>8.0000000000000004E-4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D8269-ECA3-4EEF-9FE3-4F293B6B1F35}">
  <sheetPr>
    <pageSetUpPr fitToPage="1"/>
  </sheetPr>
  <dimension ref="A1:O28"/>
  <sheetViews>
    <sheetView zoomScaleNormal="100" workbookViewId="0">
      <selection sqref="A1:A2"/>
    </sheetView>
  </sheetViews>
  <sheetFormatPr defaultRowHeight="14.5" x14ac:dyDescent="0.35"/>
  <cols>
    <col min="1" max="1" width="5.08984375" customWidth="1"/>
    <col min="2" max="2" width="45.26953125" customWidth="1"/>
    <col min="4" max="4" width="8.453125" customWidth="1"/>
    <col min="6" max="6" width="11" customWidth="1"/>
    <col min="7" max="7" width="10.81640625" customWidth="1"/>
    <col min="9" max="9" width="8" customWidth="1"/>
    <col min="10" max="10" width="8.1796875" customWidth="1"/>
    <col min="12" max="12" width="13.36328125" customWidth="1"/>
    <col min="13" max="13" width="7.81640625" customWidth="1"/>
    <col min="14" max="14" width="7.36328125" customWidth="1"/>
    <col min="15" max="15" width="4.54296875" style="3" customWidth="1"/>
  </cols>
  <sheetData>
    <row r="1" spans="1:15" x14ac:dyDescent="0.35">
      <c r="A1" s="2" t="s">
        <v>106</v>
      </c>
    </row>
    <row r="2" spans="1:15" x14ac:dyDescent="0.35">
      <c r="A2" s="2" t="s">
        <v>107</v>
      </c>
      <c r="K2" s="33"/>
      <c r="L2" s="33"/>
      <c r="M2" s="33"/>
      <c r="N2" s="33"/>
      <c r="O2" s="47"/>
    </row>
    <row r="3" spans="1:15" x14ac:dyDescent="0.35">
      <c r="A3" s="34"/>
      <c r="K3" s="33"/>
      <c r="L3" s="33"/>
      <c r="M3" s="33"/>
      <c r="N3" s="33"/>
      <c r="O3" s="47"/>
    </row>
    <row r="4" spans="1:15" x14ac:dyDescent="0.35">
      <c r="A4" s="54" t="s">
        <v>76</v>
      </c>
      <c r="B4" s="54"/>
      <c r="C4" s="27" t="s">
        <v>75</v>
      </c>
      <c r="D4" s="27"/>
      <c r="E4" s="27"/>
      <c r="F4" s="27"/>
      <c r="G4" s="29"/>
      <c r="H4" s="27"/>
      <c r="I4" s="27"/>
      <c r="J4" s="27"/>
      <c r="K4" s="27"/>
      <c r="L4" s="12"/>
      <c r="M4" s="12"/>
      <c r="N4" s="12"/>
      <c r="O4" s="48"/>
    </row>
    <row r="5" spans="1:15" x14ac:dyDescent="0.35">
      <c r="A5" s="1"/>
      <c r="B5" s="1"/>
      <c r="C5" s="53" t="s">
        <v>74</v>
      </c>
      <c r="D5" s="53"/>
      <c r="E5" s="28"/>
      <c r="F5" s="53" t="s">
        <v>72</v>
      </c>
      <c r="G5" s="53"/>
      <c r="H5" s="28"/>
      <c r="I5" s="53" t="s">
        <v>81</v>
      </c>
      <c r="J5" s="53"/>
      <c r="K5" s="1"/>
      <c r="L5" s="26" t="s">
        <v>33</v>
      </c>
      <c r="M5" s="26"/>
      <c r="N5" s="26"/>
      <c r="O5" s="48"/>
    </row>
    <row r="6" spans="1:15" ht="15" thickBot="1" x14ac:dyDescent="0.4">
      <c r="A6" s="24"/>
      <c r="B6" s="24"/>
      <c r="C6" s="23" t="s">
        <v>70</v>
      </c>
      <c r="D6" s="23" t="s">
        <v>69</v>
      </c>
      <c r="E6" s="23"/>
      <c r="F6" s="23" t="s">
        <v>70</v>
      </c>
      <c r="G6" s="25" t="s">
        <v>69</v>
      </c>
      <c r="H6" s="23"/>
      <c r="I6" s="23" t="s">
        <v>70</v>
      </c>
      <c r="J6" s="23" t="s">
        <v>69</v>
      </c>
      <c r="K6" s="23"/>
      <c r="L6" s="24"/>
      <c r="M6" s="23" t="s">
        <v>70</v>
      </c>
      <c r="N6" s="23" t="s">
        <v>69</v>
      </c>
      <c r="O6" s="49" t="s">
        <v>68</v>
      </c>
    </row>
    <row r="7" spans="1:15" ht="15" thickTop="1" x14ac:dyDescent="0.35">
      <c r="A7" s="1"/>
      <c r="B7" s="1"/>
      <c r="C7" s="21"/>
      <c r="D7" s="21"/>
      <c r="E7" s="21"/>
      <c r="F7" s="1"/>
      <c r="G7" s="10"/>
      <c r="H7" s="1"/>
      <c r="I7" s="1"/>
      <c r="J7" s="1"/>
      <c r="K7" s="1"/>
      <c r="L7" s="1"/>
      <c r="M7" s="1"/>
      <c r="N7" s="1"/>
      <c r="O7" s="50"/>
    </row>
    <row r="8" spans="1:15" x14ac:dyDescent="0.35">
      <c r="A8" s="1" t="s">
        <v>42</v>
      </c>
      <c r="B8" s="1"/>
      <c r="C8" s="1"/>
      <c r="D8" s="1"/>
      <c r="E8" s="1"/>
      <c r="F8" s="1"/>
      <c r="G8" s="10"/>
      <c r="H8" s="1"/>
      <c r="I8" s="1"/>
      <c r="J8" s="1"/>
      <c r="K8" s="1"/>
      <c r="L8" s="1"/>
      <c r="M8" s="1"/>
      <c r="N8" s="1"/>
    </row>
    <row r="9" spans="1:15" x14ac:dyDescent="0.35">
      <c r="A9" s="1"/>
      <c r="B9" s="1" t="s">
        <v>66</v>
      </c>
      <c r="C9" s="5">
        <v>7.6939000000000002</v>
      </c>
      <c r="D9" s="6">
        <v>2.1350000000000001E-2</v>
      </c>
      <c r="E9" s="5"/>
      <c r="F9" s="5">
        <v>2.0274999999999999</v>
      </c>
      <c r="G9" s="5">
        <v>0.56672</v>
      </c>
      <c r="H9" s="5"/>
      <c r="I9" s="5">
        <v>78.401399999999995</v>
      </c>
      <c r="J9" s="6" t="s">
        <v>63</v>
      </c>
      <c r="L9" t="s">
        <v>62</v>
      </c>
    </row>
    <row r="10" spans="1:15" x14ac:dyDescent="0.35">
      <c r="A10" s="1"/>
      <c r="B10" s="2" t="s">
        <v>65</v>
      </c>
      <c r="C10" s="5">
        <v>16.154399999999999</v>
      </c>
      <c r="D10" s="6" t="s">
        <v>63</v>
      </c>
      <c r="E10" s="5"/>
      <c r="F10" s="5">
        <v>2.2425000000000002</v>
      </c>
      <c r="G10" s="15">
        <v>0.52363510000000002</v>
      </c>
      <c r="H10" s="5"/>
      <c r="I10" s="5">
        <v>6.4058000000000002</v>
      </c>
      <c r="J10" s="6">
        <v>1.1374799999999999E-2</v>
      </c>
      <c r="K10" s="5"/>
      <c r="L10" s="5" t="s">
        <v>79</v>
      </c>
      <c r="M10" s="5">
        <v>15.6286</v>
      </c>
      <c r="N10" s="6" t="s">
        <v>63</v>
      </c>
      <c r="O10" s="3">
        <v>2</v>
      </c>
    </row>
    <row r="11" spans="1:15" x14ac:dyDescent="0.35">
      <c r="A11" s="1"/>
      <c r="B11" s="2" t="s">
        <v>64</v>
      </c>
      <c r="C11" s="5">
        <v>7.3318000000000003</v>
      </c>
      <c r="D11" s="6">
        <v>2.5579999999999999E-2</v>
      </c>
      <c r="E11" s="5"/>
      <c r="F11" s="5">
        <v>0.47599999999999998</v>
      </c>
      <c r="G11" s="32">
        <v>0.92412000000000005</v>
      </c>
      <c r="H11" s="5"/>
      <c r="I11" s="5">
        <v>27.138000000000002</v>
      </c>
      <c r="J11" s="6" t="s">
        <v>63</v>
      </c>
      <c r="K11" s="5"/>
      <c r="L11" t="s">
        <v>62</v>
      </c>
      <c r="M11" s="5"/>
      <c r="N11" s="5"/>
    </row>
    <row r="12" spans="1:15" x14ac:dyDescent="0.35">
      <c r="A12" s="1"/>
      <c r="B12" s="1" t="s">
        <v>61</v>
      </c>
      <c r="C12" s="5">
        <v>4.7447999999999997</v>
      </c>
      <c r="D12" s="5">
        <v>9.3259999999999996E-2</v>
      </c>
      <c r="E12" s="5"/>
      <c r="F12" s="5">
        <v>0.47799999999999998</v>
      </c>
      <c r="G12" s="32">
        <v>0.92369000000000001</v>
      </c>
      <c r="H12" s="5"/>
      <c r="I12" s="5">
        <v>2.2225999999999999</v>
      </c>
      <c r="J12" s="5">
        <v>0.13600999999999999</v>
      </c>
      <c r="K12" s="5"/>
      <c r="L12" s="5" t="s">
        <v>79</v>
      </c>
      <c r="M12" s="5">
        <v>5.0481999999999996</v>
      </c>
      <c r="N12" s="5">
        <v>8.0130000000000007E-2</v>
      </c>
      <c r="O12" s="51">
        <v>2</v>
      </c>
    </row>
    <row r="13" spans="1:15" x14ac:dyDescent="0.35">
      <c r="A13" s="1"/>
      <c r="B13" s="1"/>
      <c r="C13" s="5"/>
      <c r="D13" s="5"/>
      <c r="E13" s="5"/>
      <c r="F13" s="5"/>
      <c r="G13" s="16"/>
      <c r="H13" s="5"/>
      <c r="I13" s="5"/>
      <c r="J13" s="5"/>
      <c r="K13" s="5"/>
      <c r="L13" s="5"/>
      <c r="M13" s="5"/>
      <c r="N13" s="5"/>
      <c r="O13" s="52"/>
    </row>
    <row r="14" spans="1:15" x14ac:dyDescent="0.35">
      <c r="A14" s="1" t="s">
        <v>24</v>
      </c>
      <c r="B14" s="1"/>
      <c r="C14" s="5"/>
      <c r="D14" s="5"/>
      <c r="E14" s="5"/>
      <c r="F14" s="5"/>
      <c r="G14" s="16"/>
      <c r="H14" s="5"/>
      <c r="I14" s="5"/>
      <c r="J14" s="5"/>
      <c r="K14" s="5"/>
      <c r="L14" s="17"/>
      <c r="M14" s="17"/>
      <c r="N14" s="17"/>
      <c r="O14" s="52"/>
    </row>
    <row r="15" spans="1:15" x14ac:dyDescent="0.35">
      <c r="A15" s="1"/>
      <c r="B15" s="1" t="s">
        <v>66</v>
      </c>
      <c r="C15" s="17" t="s">
        <v>80</v>
      </c>
      <c r="D15" s="17" t="s">
        <v>80</v>
      </c>
      <c r="E15" s="17"/>
      <c r="F15" s="17" t="s">
        <v>80</v>
      </c>
      <c r="G15" s="17" t="s">
        <v>80</v>
      </c>
      <c r="H15" s="17"/>
      <c r="I15" s="17" t="s">
        <v>80</v>
      </c>
      <c r="J15" s="17" t="s">
        <v>80</v>
      </c>
      <c r="L15" t="s">
        <v>62</v>
      </c>
      <c r="M15" s="17"/>
      <c r="N15" s="17"/>
      <c r="O15" s="52"/>
    </row>
    <row r="16" spans="1:15" x14ac:dyDescent="0.35">
      <c r="A16" s="1"/>
      <c r="B16" s="2" t="s">
        <v>65</v>
      </c>
      <c r="C16" s="5">
        <v>7.9661</v>
      </c>
      <c r="D16" s="6">
        <v>1.8630000000000001E-2</v>
      </c>
      <c r="E16" s="5"/>
      <c r="F16" s="5">
        <v>4.3947000000000003</v>
      </c>
      <c r="G16" s="15">
        <v>0.22187999999999999</v>
      </c>
      <c r="H16" s="5"/>
      <c r="I16" s="5">
        <v>1.72E-2</v>
      </c>
      <c r="J16" s="5">
        <v>0.89551999999999998</v>
      </c>
      <c r="K16" s="5"/>
      <c r="L16" s="5" t="s">
        <v>79</v>
      </c>
      <c r="M16" s="5">
        <v>8.9510000000000005</v>
      </c>
      <c r="N16" s="6">
        <v>1.1379999999999999E-2</v>
      </c>
      <c r="O16" s="51">
        <v>2</v>
      </c>
    </row>
    <row r="17" spans="1:15" x14ac:dyDescent="0.35">
      <c r="A17" s="1"/>
      <c r="B17" s="2" t="s">
        <v>64</v>
      </c>
      <c r="C17" s="5">
        <v>34.024900000000002</v>
      </c>
      <c r="D17" s="6" t="s">
        <v>63</v>
      </c>
      <c r="E17" s="5"/>
      <c r="F17" s="5">
        <v>1.1555</v>
      </c>
      <c r="G17" s="15">
        <v>0.76368599999999998</v>
      </c>
      <c r="H17" s="5"/>
      <c r="I17" s="5">
        <v>7.6485000000000003</v>
      </c>
      <c r="J17" s="6">
        <v>5.6820000000000004E-3</v>
      </c>
      <c r="L17" s="5" t="s">
        <v>62</v>
      </c>
      <c r="M17" s="5"/>
      <c r="N17" s="6"/>
      <c r="O17" s="52"/>
    </row>
    <row r="18" spans="1:15" x14ac:dyDescent="0.35">
      <c r="A18" s="1"/>
      <c r="B18" s="1" t="s">
        <v>61</v>
      </c>
      <c r="C18" s="17" t="s">
        <v>80</v>
      </c>
      <c r="D18" s="17" t="s">
        <v>80</v>
      </c>
      <c r="E18" s="17"/>
      <c r="F18" s="17" t="s">
        <v>80</v>
      </c>
      <c r="G18" s="17" t="s">
        <v>80</v>
      </c>
      <c r="H18" s="17"/>
      <c r="I18" s="17" t="s">
        <v>80</v>
      </c>
      <c r="J18" s="17" t="s">
        <v>80</v>
      </c>
      <c r="L18" s="5" t="s">
        <v>79</v>
      </c>
      <c r="M18" s="17" t="s">
        <v>80</v>
      </c>
      <c r="N18" s="17" t="s">
        <v>80</v>
      </c>
      <c r="O18" s="52">
        <v>2</v>
      </c>
    </row>
    <row r="19" spans="1:15" x14ac:dyDescent="0.35">
      <c r="A19" s="1"/>
      <c r="B19" s="1"/>
      <c r="C19" s="5"/>
      <c r="D19" s="5"/>
      <c r="E19" s="5"/>
      <c r="F19" s="5"/>
      <c r="G19" s="16"/>
      <c r="H19" s="5"/>
      <c r="I19" s="5"/>
      <c r="J19" s="5"/>
      <c r="K19" s="5"/>
      <c r="L19" s="5"/>
      <c r="M19" s="5"/>
      <c r="N19" s="5"/>
      <c r="O19" s="52"/>
    </row>
    <row r="20" spans="1:15" x14ac:dyDescent="0.35">
      <c r="A20" s="1" t="s">
        <v>23</v>
      </c>
      <c r="B20" s="1"/>
      <c r="C20" s="5"/>
      <c r="D20" s="5"/>
      <c r="E20" s="5"/>
      <c r="F20" s="5"/>
      <c r="G20" s="16"/>
      <c r="H20" s="5"/>
      <c r="I20" s="5"/>
      <c r="J20" s="5"/>
      <c r="K20" s="5"/>
      <c r="L20" s="5"/>
      <c r="M20" s="5"/>
      <c r="N20" s="5"/>
      <c r="O20" s="52"/>
    </row>
    <row r="21" spans="1:15" x14ac:dyDescent="0.35">
      <c r="A21" s="1"/>
      <c r="B21" s="1" t="s">
        <v>66</v>
      </c>
      <c r="C21" s="17" t="s">
        <v>80</v>
      </c>
      <c r="D21" s="17" t="s">
        <v>80</v>
      </c>
      <c r="E21" s="17"/>
      <c r="F21" s="17" t="s">
        <v>80</v>
      </c>
      <c r="G21" s="17" t="s">
        <v>80</v>
      </c>
      <c r="H21" s="17"/>
      <c r="I21" s="17" t="s">
        <v>80</v>
      </c>
      <c r="J21" s="17" t="s">
        <v>80</v>
      </c>
      <c r="L21" t="s">
        <v>62</v>
      </c>
      <c r="M21" s="17"/>
      <c r="N21" s="17"/>
      <c r="O21" s="52"/>
    </row>
    <row r="22" spans="1:15" x14ac:dyDescent="0.35">
      <c r="A22" s="1"/>
      <c r="B22" s="2" t="s">
        <v>65</v>
      </c>
      <c r="C22" s="5">
        <v>0.52039999999999997</v>
      </c>
      <c r="D22" s="5">
        <v>0.77088310000000004</v>
      </c>
      <c r="E22" s="5"/>
      <c r="F22" s="5">
        <v>10.189299999999999</v>
      </c>
      <c r="G22" s="14">
        <v>1.7023799999999999E-2</v>
      </c>
      <c r="H22" s="5"/>
      <c r="I22" s="5">
        <v>13.7127</v>
      </c>
      <c r="J22" s="6" t="s">
        <v>63</v>
      </c>
      <c r="K22" s="6"/>
      <c r="L22" s="5" t="s">
        <v>79</v>
      </c>
      <c r="M22" s="5">
        <v>0.61050000000000004</v>
      </c>
      <c r="N22" s="5">
        <v>0.73693180000000003</v>
      </c>
      <c r="O22" s="52">
        <v>2</v>
      </c>
    </row>
    <row r="23" spans="1:15" x14ac:dyDescent="0.35">
      <c r="A23" s="1"/>
      <c r="B23" s="1" t="s">
        <v>64</v>
      </c>
      <c r="C23" s="17" t="s">
        <v>80</v>
      </c>
      <c r="D23" s="17" t="s">
        <v>80</v>
      </c>
      <c r="E23" s="17"/>
      <c r="F23" s="17" t="s">
        <v>80</v>
      </c>
      <c r="G23" s="17" t="s">
        <v>80</v>
      </c>
      <c r="H23" s="17"/>
      <c r="I23" s="17" t="s">
        <v>80</v>
      </c>
      <c r="J23" s="17" t="s">
        <v>80</v>
      </c>
      <c r="L23" t="s">
        <v>62</v>
      </c>
      <c r="M23" s="17"/>
      <c r="N23" s="17"/>
      <c r="O23" s="52"/>
    </row>
    <row r="24" spans="1:15" x14ac:dyDescent="0.35">
      <c r="A24" s="1"/>
      <c r="B24" s="2" t="s">
        <v>61</v>
      </c>
      <c r="C24" s="5">
        <v>8.3054000000000006</v>
      </c>
      <c r="D24" s="6">
        <v>1.5720000000000001E-2</v>
      </c>
      <c r="E24" s="5"/>
      <c r="F24" s="5">
        <v>9.4208999999999996</v>
      </c>
      <c r="G24" s="14">
        <v>2.419E-2</v>
      </c>
      <c r="H24" s="5"/>
      <c r="I24" s="5">
        <v>0.31380000000000002</v>
      </c>
      <c r="J24" s="5">
        <v>0.57535999999999998</v>
      </c>
      <c r="K24" s="5"/>
      <c r="L24" s="5" t="s">
        <v>79</v>
      </c>
      <c r="M24" s="5">
        <v>8.3535000000000004</v>
      </c>
      <c r="N24" s="6">
        <v>1.5350000000000001E-2</v>
      </c>
      <c r="O24" s="51">
        <v>2</v>
      </c>
    </row>
    <row r="25" spans="1:15" x14ac:dyDescent="0.35">
      <c r="A25" s="12"/>
      <c r="B25" s="12"/>
      <c r="C25" s="12"/>
      <c r="D25" s="12"/>
      <c r="E25" s="12"/>
      <c r="F25" s="12"/>
      <c r="G25" s="13"/>
      <c r="H25" s="12"/>
      <c r="I25" s="12"/>
      <c r="J25" s="12"/>
      <c r="K25" s="12"/>
      <c r="L25" s="12"/>
      <c r="M25" s="31"/>
      <c r="N25" s="31"/>
      <c r="O25" s="47"/>
    </row>
    <row r="26" spans="1:15" x14ac:dyDescent="0.35">
      <c r="A26" s="1"/>
      <c r="B26" s="1"/>
      <c r="C26" s="1"/>
      <c r="D26" s="1"/>
      <c r="E26" s="1"/>
      <c r="F26" s="1"/>
      <c r="G26" s="10"/>
      <c r="H26" s="1"/>
      <c r="I26" s="1"/>
      <c r="J26" s="1"/>
      <c r="K26" s="1"/>
      <c r="L26" s="1"/>
      <c r="M26" s="1"/>
      <c r="N26" s="1"/>
    </row>
    <row r="27" spans="1:15" x14ac:dyDescent="0.35">
      <c r="A27" s="1" t="s">
        <v>78</v>
      </c>
      <c r="B27" s="1"/>
      <c r="C27" s="1"/>
      <c r="D27" s="1"/>
      <c r="E27" s="1"/>
      <c r="F27" s="1"/>
      <c r="G27" s="10"/>
      <c r="H27" s="1"/>
      <c r="I27" s="1"/>
      <c r="J27" s="1"/>
      <c r="K27" s="1"/>
      <c r="L27" s="1"/>
      <c r="M27" s="1"/>
      <c r="N27" s="1"/>
    </row>
    <row r="28" spans="1:15" x14ac:dyDescent="0.35">
      <c r="A28" s="1" t="s">
        <v>77</v>
      </c>
    </row>
  </sheetData>
  <mergeCells count="4">
    <mergeCell ref="C5:D5"/>
    <mergeCell ref="F5:G5"/>
    <mergeCell ref="I5:J5"/>
    <mergeCell ref="A4:B4"/>
  </mergeCells>
  <pageMargins left="0.7" right="0.7" top="0.75" bottom="0.75" header="0.3" footer="0.3"/>
  <pageSetup scale="43"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D60E0-1C26-4D36-8C70-3720F578F9EC}">
  <dimension ref="A1:G10"/>
  <sheetViews>
    <sheetView workbookViewId="0">
      <selection activeCell="F12" sqref="F12"/>
    </sheetView>
  </sheetViews>
  <sheetFormatPr defaultRowHeight="14.5" x14ac:dyDescent="0.35"/>
  <cols>
    <col min="1" max="1" width="5.36328125" customWidth="1"/>
    <col min="2" max="2" width="4.54296875" customWidth="1"/>
    <col min="3" max="3" width="19.81640625" customWidth="1"/>
  </cols>
  <sheetData>
    <row r="1" spans="1:7" x14ac:dyDescent="0.35">
      <c r="A1" s="1" t="s">
        <v>108</v>
      </c>
    </row>
    <row r="2" spans="1:7" x14ac:dyDescent="0.35">
      <c r="A2" s="2" t="s">
        <v>94</v>
      </c>
    </row>
    <row r="4" spans="1:7" x14ac:dyDescent="0.35">
      <c r="A4" s="59" t="s">
        <v>14</v>
      </c>
      <c r="B4" s="57"/>
      <c r="C4" s="57"/>
      <c r="D4" s="57"/>
      <c r="E4" s="57"/>
      <c r="F4" s="57"/>
      <c r="G4" s="57"/>
    </row>
    <row r="5" spans="1:7" x14ac:dyDescent="0.35">
      <c r="A5" s="58" t="s">
        <v>41</v>
      </c>
      <c r="B5" s="57"/>
      <c r="C5" s="57"/>
      <c r="D5" s="57"/>
      <c r="E5" s="57"/>
      <c r="F5" s="57"/>
      <c r="G5" s="57"/>
    </row>
    <row r="6" spans="1:7" x14ac:dyDescent="0.35">
      <c r="A6" s="57"/>
      <c r="B6" s="58" t="s">
        <v>22</v>
      </c>
      <c r="C6" s="58"/>
      <c r="D6" s="61"/>
      <c r="E6" s="61"/>
      <c r="F6" s="61"/>
      <c r="G6" s="61"/>
    </row>
    <row r="7" spans="1:7" x14ac:dyDescent="0.35">
      <c r="A7" s="57"/>
      <c r="C7" s="63" t="s">
        <v>0</v>
      </c>
      <c r="D7" s="64" t="s">
        <v>2</v>
      </c>
      <c r="E7" s="64" t="s">
        <v>3</v>
      </c>
      <c r="F7" s="64" t="s">
        <v>4</v>
      </c>
      <c r="G7" s="64" t="s">
        <v>1</v>
      </c>
    </row>
    <row r="8" spans="1:7" x14ac:dyDescent="0.35">
      <c r="A8" s="57"/>
      <c r="B8" s="58"/>
      <c r="C8" s="64" t="s">
        <v>15</v>
      </c>
      <c r="D8" s="66">
        <v>1.657</v>
      </c>
      <c r="E8" s="66">
        <v>0.312</v>
      </c>
      <c r="F8" s="66">
        <v>2.681</v>
      </c>
      <c r="G8" s="67">
        <v>2.01E-2</v>
      </c>
    </row>
    <row r="9" spans="1:7" x14ac:dyDescent="0.35">
      <c r="A9" s="57"/>
      <c r="B9" s="58"/>
      <c r="C9" s="65" t="s">
        <v>16</v>
      </c>
      <c r="D9" s="66">
        <v>1.319</v>
      </c>
      <c r="E9" s="66">
        <v>0.24199999999999999</v>
      </c>
      <c r="F9" s="66">
        <v>1.5089999999999999</v>
      </c>
      <c r="G9" s="66">
        <v>0.28660000000000002</v>
      </c>
    </row>
    <row r="10" spans="1:7" x14ac:dyDescent="0.35">
      <c r="A10" s="57"/>
      <c r="B10" s="58"/>
      <c r="C10" s="65" t="s">
        <v>17</v>
      </c>
      <c r="D10" s="66">
        <v>0.79600000000000004</v>
      </c>
      <c r="E10" s="66">
        <v>0.157</v>
      </c>
      <c r="F10" s="66">
        <v>-1.153</v>
      </c>
      <c r="G10" s="66">
        <v>0.48149999999999998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7472D-6C90-4DA9-82CB-18719DEA8D90}">
  <dimension ref="A1:G10"/>
  <sheetViews>
    <sheetView workbookViewId="0">
      <selection activeCell="J8" sqref="J8"/>
    </sheetView>
  </sheetViews>
  <sheetFormatPr defaultRowHeight="14.5" x14ac:dyDescent="0.35"/>
  <cols>
    <col min="1" max="1" width="4.453125" customWidth="1"/>
    <col min="2" max="2" width="4.81640625" customWidth="1"/>
    <col min="3" max="3" width="19.453125" customWidth="1"/>
  </cols>
  <sheetData>
    <row r="1" spans="1:7" x14ac:dyDescent="0.35">
      <c r="A1" s="1" t="s">
        <v>109</v>
      </c>
    </row>
    <row r="2" spans="1:7" x14ac:dyDescent="0.35">
      <c r="A2" s="2" t="s">
        <v>94</v>
      </c>
    </row>
    <row r="4" spans="1:7" x14ac:dyDescent="0.35">
      <c r="A4" s="59" t="s">
        <v>14</v>
      </c>
      <c r="B4" s="57"/>
      <c r="C4" s="57"/>
      <c r="D4" s="57"/>
      <c r="E4" s="57"/>
      <c r="F4" s="57"/>
      <c r="G4" s="57"/>
    </row>
    <row r="5" spans="1:7" x14ac:dyDescent="0.35">
      <c r="A5" s="58" t="s">
        <v>24</v>
      </c>
      <c r="B5" s="58"/>
      <c r="C5" s="58"/>
      <c r="D5" s="58"/>
      <c r="E5" s="58"/>
      <c r="F5" s="58"/>
      <c r="G5" s="58"/>
    </row>
    <row r="6" spans="1:7" x14ac:dyDescent="0.35">
      <c r="B6" s="58" t="s">
        <v>22</v>
      </c>
    </row>
    <row r="7" spans="1:7" x14ac:dyDescent="0.35">
      <c r="A7" s="58"/>
      <c r="C7" s="63" t="s">
        <v>0</v>
      </c>
      <c r="D7" s="64" t="s">
        <v>2</v>
      </c>
      <c r="E7" s="64" t="s">
        <v>3</v>
      </c>
      <c r="F7" s="64" t="s">
        <v>4</v>
      </c>
      <c r="G7" s="64" t="s">
        <v>1</v>
      </c>
    </row>
    <row r="8" spans="1:7" x14ac:dyDescent="0.35">
      <c r="B8" s="58"/>
      <c r="C8" s="64" t="s">
        <v>44</v>
      </c>
      <c r="D8" s="66">
        <f>1/0.168</f>
        <v>5.9523809523809517</v>
      </c>
      <c r="E8" s="66">
        <v>5.4699999999999999E-2</v>
      </c>
      <c r="F8" s="66">
        <v>5.4720000000000004</v>
      </c>
      <c r="G8" s="67" t="s">
        <v>13</v>
      </c>
    </row>
    <row r="9" spans="1:7" x14ac:dyDescent="0.35">
      <c r="C9" s="64" t="s">
        <v>17</v>
      </c>
      <c r="D9" s="66">
        <v>2.6059999999999999</v>
      </c>
      <c r="E9" s="66">
        <v>0.68140000000000001</v>
      </c>
      <c r="F9" s="66">
        <v>3.6640000000000001</v>
      </c>
      <c r="G9" s="67">
        <v>6.9999999999999999E-4</v>
      </c>
    </row>
    <row r="10" spans="1:7" x14ac:dyDescent="0.35">
      <c r="B10" s="58"/>
      <c r="C10" s="64" t="s">
        <v>16</v>
      </c>
      <c r="D10" s="66">
        <v>0.437</v>
      </c>
      <c r="E10" s="66">
        <v>0.15160000000000001</v>
      </c>
      <c r="F10" s="66">
        <v>-2.387</v>
      </c>
      <c r="G10" s="67">
        <v>4.48E-2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5A4CF-C187-4597-918A-1746584EDCA1}">
  <dimension ref="A1:G13"/>
  <sheetViews>
    <sheetView topLeftCell="A4" workbookViewId="0">
      <selection activeCell="I9" sqref="I9"/>
    </sheetView>
  </sheetViews>
  <sheetFormatPr defaultRowHeight="14.5" x14ac:dyDescent="0.35"/>
  <cols>
    <col min="1" max="1" width="4.81640625" customWidth="1"/>
    <col min="2" max="2" width="4.26953125" customWidth="1"/>
    <col min="3" max="3" width="20.7265625" customWidth="1"/>
  </cols>
  <sheetData>
    <row r="1" spans="1:7" x14ac:dyDescent="0.35">
      <c r="A1" s="1" t="s">
        <v>110</v>
      </c>
    </row>
    <row r="2" spans="1:7" x14ac:dyDescent="0.35">
      <c r="A2" s="2" t="s">
        <v>94</v>
      </c>
    </row>
    <row r="4" spans="1:7" x14ac:dyDescent="0.35">
      <c r="A4" s="59" t="s">
        <v>18</v>
      </c>
      <c r="B4" s="58"/>
      <c r="C4" s="58"/>
      <c r="D4" s="58"/>
      <c r="E4" s="58"/>
      <c r="F4" s="58"/>
      <c r="G4" s="58"/>
    </row>
    <row r="5" spans="1:7" x14ac:dyDescent="0.35">
      <c r="A5" s="58" t="s">
        <v>23</v>
      </c>
      <c r="B5" s="58"/>
      <c r="C5" s="58"/>
      <c r="D5" s="58"/>
      <c r="E5" s="58"/>
      <c r="F5" s="58"/>
      <c r="G5" s="58"/>
    </row>
    <row r="6" spans="1:7" x14ac:dyDescent="0.35">
      <c r="A6" s="58"/>
      <c r="B6" s="58" t="s">
        <v>21</v>
      </c>
      <c r="C6" s="58"/>
      <c r="D6" s="58"/>
      <c r="E6" s="58"/>
      <c r="F6" s="58"/>
      <c r="G6" s="58"/>
    </row>
    <row r="7" spans="1:7" x14ac:dyDescent="0.35">
      <c r="A7" s="58"/>
      <c r="C7" s="63" t="s">
        <v>0</v>
      </c>
      <c r="D7" s="64" t="s">
        <v>2</v>
      </c>
      <c r="E7" s="64" t="s">
        <v>3</v>
      </c>
      <c r="F7" s="64" t="s">
        <v>4</v>
      </c>
      <c r="G7" s="64" t="s">
        <v>1</v>
      </c>
    </row>
    <row r="8" spans="1:7" x14ac:dyDescent="0.35">
      <c r="A8" s="58"/>
      <c r="B8" s="58"/>
      <c r="C8" s="65" t="s">
        <v>5</v>
      </c>
      <c r="D8" s="66">
        <v>0.53500000000000003</v>
      </c>
      <c r="E8" s="66">
        <v>0.17199999999999999</v>
      </c>
      <c r="F8" s="66">
        <v>-1.9450000000000001</v>
      </c>
      <c r="G8" s="66">
        <v>0.20910000000000001</v>
      </c>
    </row>
    <row r="9" spans="1:7" x14ac:dyDescent="0.35">
      <c r="A9" s="58"/>
      <c r="B9" s="58"/>
      <c r="C9" s="64" t="s">
        <v>39</v>
      </c>
      <c r="D9" s="66">
        <f>1/0.396</f>
        <v>2.5252525252525251</v>
      </c>
      <c r="E9" s="66">
        <v>0.122</v>
      </c>
      <c r="F9" s="66">
        <v>2.9950000000000001</v>
      </c>
      <c r="G9" s="67">
        <v>1.46E-2</v>
      </c>
    </row>
    <row r="10" spans="1:7" x14ac:dyDescent="0.35">
      <c r="A10" s="58"/>
      <c r="B10" s="58"/>
      <c r="C10" s="65" t="s">
        <v>7</v>
      </c>
      <c r="D10" s="66">
        <v>0.69299999999999995</v>
      </c>
      <c r="E10" s="66">
        <v>0.23400000000000001</v>
      </c>
      <c r="F10" s="66">
        <v>-1.0860000000000001</v>
      </c>
      <c r="G10" s="66">
        <v>0.69820000000000004</v>
      </c>
    </row>
    <row r="11" spans="1:7" x14ac:dyDescent="0.35">
      <c r="A11" s="58"/>
      <c r="B11" s="58"/>
      <c r="C11" s="65" t="s">
        <v>8</v>
      </c>
      <c r="D11" s="66">
        <v>0.73899999999999999</v>
      </c>
      <c r="E11" s="66">
        <v>0.19</v>
      </c>
      <c r="F11" s="66">
        <v>-1.177</v>
      </c>
      <c r="G11" s="66">
        <v>0.64129999999999998</v>
      </c>
    </row>
    <row r="12" spans="1:7" x14ac:dyDescent="0.35">
      <c r="A12" s="58"/>
      <c r="B12" s="58"/>
      <c r="C12" s="65" t="s">
        <v>9</v>
      </c>
      <c r="D12" s="66">
        <v>1.2949999999999999</v>
      </c>
      <c r="E12" s="66">
        <v>0.375</v>
      </c>
      <c r="F12" s="66">
        <v>0.89300000000000002</v>
      </c>
      <c r="G12" s="66">
        <v>0.80859999999999999</v>
      </c>
    </row>
    <row r="13" spans="1:7" x14ac:dyDescent="0.35">
      <c r="A13" s="58"/>
      <c r="B13" s="58"/>
      <c r="C13" s="65" t="s">
        <v>10</v>
      </c>
      <c r="D13" s="66">
        <v>1.752</v>
      </c>
      <c r="E13" s="66">
        <v>0.48499999999999999</v>
      </c>
      <c r="F13" s="66">
        <v>2.028</v>
      </c>
      <c r="G13" s="66">
        <v>0.17760000000000001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AF0E-4A81-476E-B9BA-2FAE3CCF4FA9}">
  <dimension ref="A1:G13"/>
  <sheetViews>
    <sheetView topLeftCell="A3" workbookViewId="0">
      <selection activeCell="G14" sqref="G14"/>
    </sheetView>
  </sheetViews>
  <sheetFormatPr defaultRowHeight="14.5" x14ac:dyDescent="0.35"/>
  <cols>
    <col min="1" max="1" width="4.453125" customWidth="1"/>
    <col min="2" max="2" width="4" customWidth="1"/>
    <col min="3" max="3" width="20.08984375" customWidth="1"/>
  </cols>
  <sheetData>
    <row r="1" spans="1:7" x14ac:dyDescent="0.35">
      <c r="A1" s="1" t="s">
        <v>111</v>
      </c>
    </row>
    <row r="2" spans="1:7" x14ac:dyDescent="0.35">
      <c r="A2" s="2" t="s">
        <v>94</v>
      </c>
    </row>
    <row r="4" spans="1:7" x14ac:dyDescent="0.35">
      <c r="A4" s="59" t="s">
        <v>18</v>
      </c>
      <c r="B4" s="58"/>
      <c r="C4" s="58"/>
      <c r="D4" s="58"/>
      <c r="E4" s="58"/>
      <c r="F4" s="58"/>
      <c r="G4" s="58"/>
    </row>
    <row r="5" spans="1:7" x14ac:dyDescent="0.35">
      <c r="A5" s="58" t="s">
        <v>23</v>
      </c>
      <c r="B5" s="58"/>
      <c r="C5" s="58"/>
      <c r="D5" s="58"/>
      <c r="E5" s="58"/>
      <c r="F5" s="58"/>
      <c r="G5" s="58"/>
    </row>
    <row r="6" spans="1:7" x14ac:dyDescent="0.35">
      <c r="A6" s="58"/>
      <c r="B6" s="58" t="s">
        <v>22</v>
      </c>
      <c r="C6" s="58"/>
      <c r="D6" s="61"/>
      <c r="E6" s="61"/>
      <c r="F6" s="61"/>
      <c r="G6" s="61"/>
    </row>
    <row r="7" spans="1:7" x14ac:dyDescent="0.35">
      <c r="A7" s="58"/>
      <c r="C7" s="63" t="s">
        <v>0</v>
      </c>
      <c r="D7" s="64" t="s">
        <v>2</v>
      </c>
      <c r="E7" s="64" t="s">
        <v>3</v>
      </c>
      <c r="F7" s="64" t="s">
        <v>4</v>
      </c>
      <c r="G7" s="64" t="s">
        <v>1</v>
      </c>
    </row>
    <row r="8" spans="1:7" x14ac:dyDescent="0.35">
      <c r="A8" s="58"/>
      <c r="B8" s="58"/>
      <c r="C8" s="65" t="s">
        <v>5</v>
      </c>
      <c r="D8" s="66">
        <v>0.73499999999999999</v>
      </c>
      <c r="E8" s="66">
        <v>0.19700000000000001</v>
      </c>
      <c r="F8" s="66">
        <v>-1.151</v>
      </c>
      <c r="G8" s="66">
        <v>0.65759999999999996</v>
      </c>
    </row>
    <row r="9" spans="1:7" x14ac:dyDescent="0.35">
      <c r="A9" s="58"/>
      <c r="B9" s="58"/>
      <c r="C9" s="64" t="s">
        <v>39</v>
      </c>
      <c r="D9" s="66">
        <f>1/0.492</f>
        <v>2.0325203252032522</v>
      </c>
      <c r="E9" s="66">
        <v>0.123</v>
      </c>
      <c r="F9" s="66">
        <v>2.843</v>
      </c>
      <c r="G9" s="67">
        <v>2.3199999999999998E-2</v>
      </c>
    </row>
    <row r="10" spans="1:7" x14ac:dyDescent="0.35">
      <c r="A10" s="58"/>
      <c r="B10" s="58"/>
      <c r="C10" s="65" t="s">
        <v>7</v>
      </c>
      <c r="D10" s="66">
        <v>0.83</v>
      </c>
      <c r="E10" s="66">
        <v>0.22</v>
      </c>
      <c r="F10" s="66">
        <v>-0.70499999999999996</v>
      </c>
      <c r="G10" s="66">
        <v>0.89500000000000002</v>
      </c>
    </row>
    <row r="11" spans="1:7" x14ac:dyDescent="0.35">
      <c r="A11" s="58"/>
      <c r="B11" s="58"/>
      <c r="C11" s="65" t="s">
        <v>8</v>
      </c>
      <c r="D11" s="66">
        <v>0.67</v>
      </c>
      <c r="E11" s="66">
        <v>0.159</v>
      </c>
      <c r="F11" s="66">
        <v>-1.6870000000000001</v>
      </c>
      <c r="G11" s="66">
        <v>0.3306</v>
      </c>
    </row>
    <row r="12" spans="1:7" x14ac:dyDescent="0.35">
      <c r="A12" s="58"/>
      <c r="B12" s="58"/>
      <c r="C12" s="65" t="s">
        <v>9</v>
      </c>
      <c r="D12" s="66">
        <v>1.129</v>
      </c>
      <c r="E12" s="66">
        <v>0.29099999999999998</v>
      </c>
      <c r="F12" s="66">
        <v>0.47199999999999998</v>
      </c>
      <c r="G12" s="66">
        <v>0.96530000000000005</v>
      </c>
    </row>
    <row r="13" spans="1:7" x14ac:dyDescent="0.35">
      <c r="A13" s="58"/>
      <c r="B13" s="58"/>
      <c r="C13" s="65" t="s">
        <v>10</v>
      </c>
      <c r="D13" s="66">
        <v>1.6850000000000001</v>
      </c>
      <c r="E13" s="66">
        <v>0.40200000000000002</v>
      </c>
      <c r="F13" s="66">
        <v>2.1909999999999998</v>
      </c>
      <c r="G13" s="66">
        <v>0.1258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720B-406C-4CA7-B8CE-677E15F46F6A}">
  <sheetPr>
    <pageSetUpPr fitToPage="1"/>
  </sheetPr>
  <dimension ref="A1:P36"/>
  <sheetViews>
    <sheetView zoomScale="90" zoomScaleNormal="100" workbookViewId="0">
      <selection activeCell="I7" sqref="I7"/>
    </sheetView>
  </sheetViews>
  <sheetFormatPr defaultRowHeight="14.5" x14ac:dyDescent="0.35"/>
  <cols>
    <col min="1" max="1" width="5" customWidth="1"/>
    <col min="2" max="2" width="5.54296875" customWidth="1"/>
    <col min="3" max="3" width="42.08984375" customWidth="1"/>
    <col min="4" max="4" width="7.81640625" customWidth="1"/>
    <col min="5" max="5" width="6.81640625" customWidth="1"/>
    <col min="6" max="6" width="5.36328125" customWidth="1"/>
    <col min="8" max="8" width="13.1796875" customWidth="1"/>
    <col min="9" max="9" width="5.08984375" customWidth="1"/>
    <col min="10" max="10" width="8.1796875" customWidth="1"/>
    <col min="11" max="11" width="7.1796875" customWidth="1"/>
    <col min="12" max="12" width="4.90625" customWidth="1"/>
    <col min="13" max="13" width="22.453125" customWidth="1"/>
    <col min="14" max="14" width="8.1796875" customWidth="1"/>
    <col min="15" max="15" width="7.7265625" customWidth="1"/>
  </cols>
  <sheetData>
    <row r="1" spans="1:16" x14ac:dyDescent="0.35">
      <c r="A1" s="59" t="s">
        <v>112</v>
      </c>
      <c r="O1" s="44"/>
    </row>
    <row r="2" spans="1:16" x14ac:dyDescent="0.35">
      <c r="A2" s="59" t="s">
        <v>113</v>
      </c>
      <c r="O2" s="44"/>
    </row>
    <row r="3" spans="1:16" x14ac:dyDescent="0.35">
      <c r="A3" s="2"/>
      <c r="J3" s="33"/>
      <c r="K3" s="33"/>
      <c r="L3" s="33"/>
      <c r="M3" s="33"/>
      <c r="N3" s="33"/>
      <c r="O3" s="45"/>
    </row>
    <row r="4" spans="1:16" x14ac:dyDescent="0.35">
      <c r="A4" s="54" t="s">
        <v>76</v>
      </c>
      <c r="B4" s="54"/>
      <c r="C4" s="54"/>
      <c r="D4" s="27" t="s">
        <v>75</v>
      </c>
      <c r="E4" s="27"/>
      <c r="F4" s="27"/>
      <c r="G4" s="27"/>
      <c r="H4" s="27"/>
      <c r="I4" s="27"/>
      <c r="J4" s="1"/>
      <c r="K4" s="1"/>
      <c r="L4" s="27"/>
      <c r="M4" s="12"/>
      <c r="N4" s="12"/>
      <c r="O4" s="12"/>
      <c r="P4" s="27"/>
    </row>
    <row r="5" spans="1:16" x14ac:dyDescent="0.35">
      <c r="A5" s="1"/>
      <c r="B5" s="1"/>
      <c r="C5" s="1"/>
      <c r="D5" s="53" t="s">
        <v>74</v>
      </c>
      <c r="E5" s="53"/>
      <c r="F5" s="28"/>
      <c r="G5" s="53" t="s">
        <v>72</v>
      </c>
      <c r="H5" s="53"/>
      <c r="I5" s="28"/>
      <c r="J5" s="53" t="s">
        <v>71</v>
      </c>
      <c r="K5" s="53"/>
      <c r="L5" s="1"/>
      <c r="M5" s="26" t="s">
        <v>33</v>
      </c>
      <c r="N5" s="26"/>
      <c r="O5" s="26"/>
      <c r="P5" s="26"/>
    </row>
    <row r="6" spans="1:16" ht="15" thickBot="1" x14ac:dyDescent="0.4">
      <c r="A6" s="24"/>
      <c r="B6" s="24"/>
      <c r="C6" s="24"/>
      <c r="D6" s="23" t="s">
        <v>70</v>
      </c>
      <c r="E6" s="23" t="s">
        <v>69</v>
      </c>
      <c r="F6" s="23"/>
      <c r="G6" s="23" t="s">
        <v>70</v>
      </c>
      <c r="H6" s="23" t="s">
        <v>69</v>
      </c>
      <c r="I6" s="24"/>
      <c r="J6" s="23" t="s">
        <v>70</v>
      </c>
      <c r="K6" s="23" t="s">
        <v>69</v>
      </c>
      <c r="L6" s="23"/>
      <c r="M6" s="24"/>
      <c r="N6" s="23" t="s">
        <v>70</v>
      </c>
      <c r="O6" s="23" t="s">
        <v>69</v>
      </c>
      <c r="P6" s="23" t="s">
        <v>68</v>
      </c>
    </row>
    <row r="7" spans="1:16" ht="15" thickTop="1" x14ac:dyDescent="0.35">
      <c r="A7" s="1"/>
      <c r="B7" s="1"/>
      <c r="C7" s="1"/>
      <c r="D7" s="21"/>
      <c r="E7" s="21"/>
      <c r="F7" s="21"/>
      <c r="G7" s="1"/>
      <c r="H7" s="1"/>
      <c r="I7" s="20"/>
      <c r="J7" s="1"/>
      <c r="K7" s="1"/>
      <c r="L7" s="1"/>
      <c r="M7" s="1"/>
      <c r="N7" s="1"/>
      <c r="O7" s="1"/>
      <c r="P7" s="1"/>
    </row>
    <row r="8" spans="1:16" x14ac:dyDescent="0.35">
      <c r="A8" s="1" t="s">
        <v>42</v>
      </c>
      <c r="B8" s="1"/>
      <c r="C8" s="1"/>
      <c r="D8" s="1"/>
      <c r="E8" s="1"/>
      <c r="F8" s="1"/>
      <c r="G8" s="1"/>
      <c r="H8" s="1"/>
      <c r="I8" s="1"/>
      <c r="J8" s="1"/>
      <c r="K8" s="1"/>
      <c r="L8" s="1"/>
      <c r="M8" s="1"/>
      <c r="N8" s="1"/>
      <c r="O8" s="1"/>
      <c r="P8" s="1"/>
    </row>
    <row r="9" spans="1:16" x14ac:dyDescent="0.35">
      <c r="A9" s="1"/>
      <c r="B9" s="2" t="s">
        <v>88</v>
      </c>
      <c r="C9" s="36"/>
      <c r="D9" s="5">
        <v>83.602699999999999</v>
      </c>
      <c r="E9" s="6" t="s">
        <v>63</v>
      </c>
      <c r="F9" s="5"/>
      <c r="G9" s="5">
        <v>11.148400000000001</v>
      </c>
      <c r="H9" s="6">
        <v>2.495E-2</v>
      </c>
      <c r="I9" s="5"/>
      <c r="J9" t="s">
        <v>62</v>
      </c>
      <c r="K9" s="35"/>
      <c r="L9" s="5"/>
      <c r="M9" t="s">
        <v>62</v>
      </c>
      <c r="N9" s="5"/>
      <c r="O9" s="5"/>
      <c r="P9" s="1"/>
    </row>
    <row r="10" spans="1:16" x14ac:dyDescent="0.35">
      <c r="A10" s="1"/>
      <c r="B10" s="1" t="s">
        <v>87</v>
      </c>
      <c r="D10" s="17" t="s">
        <v>80</v>
      </c>
      <c r="E10" s="17" t="s">
        <v>80</v>
      </c>
      <c r="F10" s="17"/>
      <c r="G10" s="17" t="s">
        <v>80</v>
      </c>
      <c r="H10" s="17" t="s">
        <v>80</v>
      </c>
      <c r="I10" s="5"/>
      <c r="J10" s="35" t="s">
        <v>62</v>
      </c>
      <c r="K10" s="35"/>
      <c r="L10" s="5"/>
      <c r="M10" s="5" t="s">
        <v>92</v>
      </c>
      <c r="N10" s="17" t="s">
        <v>80</v>
      </c>
      <c r="O10" s="17" t="s">
        <v>80</v>
      </c>
      <c r="P10" s="1">
        <v>8</v>
      </c>
    </row>
    <row r="11" spans="1:16" x14ac:dyDescent="0.35">
      <c r="A11" s="1"/>
      <c r="B11" s="1" t="s">
        <v>86</v>
      </c>
      <c r="D11" s="7">
        <v>55.932099999999998</v>
      </c>
      <c r="E11" s="6" t="s">
        <v>63</v>
      </c>
      <c r="G11" s="7">
        <v>13.156599999999999</v>
      </c>
      <c r="H11" s="8">
        <v>1.0540000000000001E-2</v>
      </c>
      <c r="J11" t="s">
        <v>62</v>
      </c>
      <c r="M11" s="5" t="s">
        <v>62</v>
      </c>
      <c r="P11" s="1"/>
    </row>
    <row r="12" spans="1:16" x14ac:dyDescent="0.35">
      <c r="A12" s="1"/>
      <c r="B12" s="2" t="s">
        <v>85</v>
      </c>
      <c r="D12" s="5">
        <v>14.344799999999999</v>
      </c>
      <c r="E12" s="6" t="s">
        <v>63</v>
      </c>
      <c r="F12" s="5"/>
      <c r="G12" s="5">
        <v>1.2836000000000001</v>
      </c>
      <c r="H12" s="5">
        <v>0.86414709999999995</v>
      </c>
      <c r="I12" s="5"/>
      <c r="J12" t="s">
        <v>62</v>
      </c>
      <c r="K12" s="5"/>
      <c r="L12" s="5"/>
      <c r="M12" s="5" t="s">
        <v>92</v>
      </c>
      <c r="N12" s="5">
        <v>16.328399999999998</v>
      </c>
      <c r="O12" s="6">
        <v>3.7913200000000001E-2</v>
      </c>
      <c r="P12" s="1">
        <v>8</v>
      </c>
    </row>
    <row r="13" spans="1:16" x14ac:dyDescent="0.35">
      <c r="A13" s="1"/>
      <c r="B13" s="2" t="s">
        <v>84</v>
      </c>
      <c r="D13" s="5">
        <v>13.685</v>
      </c>
      <c r="E13" s="6">
        <v>1.067E-3</v>
      </c>
      <c r="F13" s="5"/>
      <c r="G13" s="5">
        <v>3.879</v>
      </c>
      <c r="H13" s="5">
        <v>0.42262899999999998</v>
      </c>
      <c r="I13" s="5"/>
      <c r="J13" t="s">
        <v>62</v>
      </c>
      <c r="K13" s="5"/>
      <c r="L13" s="5"/>
      <c r="M13" t="s">
        <v>62</v>
      </c>
      <c r="N13" s="5"/>
      <c r="O13" s="5"/>
      <c r="P13" s="1"/>
    </row>
    <row r="14" spans="1:16" x14ac:dyDescent="0.35">
      <c r="A14" s="1"/>
      <c r="B14" s="1"/>
      <c r="D14" s="5"/>
      <c r="E14" s="5"/>
      <c r="F14" s="5"/>
      <c r="G14" s="5"/>
      <c r="H14" s="5"/>
      <c r="I14" s="5"/>
      <c r="J14" s="5"/>
      <c r="K14" s="5"/>
      <c r="L14" s="5"/>
      <c r="M14" s="5"/>
      <c r="N14" s="5"/>
      <c r="O14" s="5"/>
      <c r="P14" s="1"/>
    </row>
    <row r="15" spans="1:16" x14ac:dyDescent="0.35">
      <c r="A15" s="1" t="s">
        <v>24</v>
      </c>
      <c r="B15" s="1"/>
      <c r="D15" s="5"/>
      <c r="E15" s="5"/>
      <c r="F15" s="5"/>
      <c r="G15" s="5"/>
      <c r="H15" s="5"/>
      <c r="I15" s="5"/>
      <c r="J15" s="5"/>
      <c r="K15" s="5"/>
      <c r="L15" s="5"/>
      <c r="M15" s="5"/>
      <c r="N15" s="5"/>
      <c r="O15" s="5"/>
      <c r="P15" s="1"/>
    </row>
    <row r="16" spans="1:16" x14ac:dyDescent="0.35">
      <c r="A16" s="1"/>
      <c r="B16" s="2" t="s">
        <v>88</v>
      </c>
      <c r="D16" s="7">
        <v>24.733499999999999</v>
      </c>
      <c r="E16" s="6" t="s">
        <v>63</v>
      </c>
      <c r="F16" s="5"/>
      <c r="G16" s="5">
        <v>7.8238000000000003</v>
      </c>
      <c r="H16" s="5">
        <v>9.8250000000000004E-2</v>
      </c>
      <c r="I16" s="5"/>
      <c r="J16" t="s">
        <v>62</v>
      </c>
      <c r="K16" s="5"/>
      <c r="L16" s="5"/>
      <c r="M16" t="s">
        <v>62</v>
      </c>
      <c r="N16" s="5"/>
      <c r="O16" s="6"/>
      <c r="P16" s="1"/>
    </row>
    <row r="17" spans="1:16" x14ac:dyDescent="0.35">
      <c r="A17" s="1"/>
      <c r="B17" s="2" t="s">
        <v>86</v>
      </c>
      <c r="D17" s="5">
        <v>2.3767999999999998</v>
      </c>
      <c r="E17" s="5">
        <v>0.30470000000000003</v>
      </c>
      <c r="F17" s="5"/>
      <c r="G17" s="5">
        <v>11.2462</v>
      </c>
      <c r="H17" s="6">
        <v>2.393E-2</v>
      </c>
      <c r="I17" s="5"/>
      <c r="J17" t="s">
        <v>62</v>
      </c>
      <c r="K17" s="5"/>
      <c r="L17" s="5"/>
      <c r="M17" t="s">
        <v>62</v>
      </c>
      <c r="N17" s="5"/>
      <c r="O17" s="5"/>
      <c r="P17" s="1"/>
    </row>
    <row r="18" spans="1:16" x14ac:dyDescent="0.35">
      <c r="A18" s="1"/>
      <c r="B18" s="2" t="s">
        <v>84</v>
      </c>
      <c r="D18" s="5">
        <v>301.41419999999999</v>
      </c>
      <c r="E18" s="6" t="s">
        <v>63</v>
      </c>
      <c r="F18" s="5"/>
      <c r="G18" s="5">
        <v>2.4697</v>
      </c>
      <c r="H18" s="5">
        <v>0.65010000000000001</v>
      </c>
      <c r="I18" s="5"/>
      <c r="J18" t="s">
        <v>62</v>
      </c>
      <c r="K18" s="5"/>
      <c r="L18" s="5"/>
      <c r="M18" t="s">
        <v>62</v>
      </c>
      <c r="N18" s="5"/>
      <c r="O18" s="5"/>
      <c r="P18" s="1"/>
    </row>
    <row r="19" spans="1:16" x14ac:dyDescent="0.35">
      <c r="A19" s="1"/>
      <c r="B19" s="1"/>
      <c r="D19" s="5"/>
      <c r="E19" s="5"/>
      <c r="F19" s="5"/>
      <c r="G19" s="5"/>
      <c r="H19" s="5"/>
      <c r="I19" s="5"/>
      <c r="J19" s="5"/>
      <c r="K19" s="5"/>
      <c r="L19" s="5"/>
      <c r="M19" s="5"/>
      <c r="N19" s="5"/>
      <c r="O19" s="5"/>
      <c r="P19" s="1"/>
    </row>
    <row r="20" spans="1:16" x14ac:dyDescent="0.35">
      <c r="A20" s="1" t="s">
        <v>23</v>
      </c>
      <c r="B20" s="1"/>
      <c r="D20" s="5"/>
      <c r="E20" s="5"/>
      <c r="F20" s="5"/>
      <c r="G20" s="5"/>
      <c r="H20" s="5"/>
      <c r="I20" s="5"/>
      <c r="J20" s="5"/>
      <c r="K20" s="5"/>
      <c r="L20" s="5"/>
      <c r="M20" s="5"/>
      <c r="N20" s="5"/>
      <c r="O20" s="5"/>
      <c r="P20" s="1"/>
    </row>
    <row r="21" spans="1:16" x14ac:dyDescent="0.35">
      <c r="A21" s="1"/>
      <c r="B21" s="1" t="s">
        <v>88</v>
      </c>
      <c r="D21" s="3">
        <v>77.418999999999997</v>
      </c>
      <c r="E21" s="6" t="s">
        <v>63</v>
      </c>
      <c r="F21" s="3"/>
      <c r="G21" s="3">
        <v>40.223999999999997</v>
      </c>
      <c r="H21" s="6" t="s">
        <v>63</v>
      </c>
      <c r="I21" s="3"/>
      <c r="J21" s="3">
        <v>123.38500000000001</v>
      </c>
      <c r="K21" s="6" t="s">
        <v>63</v>
      </c>
      <c r="M21" t="s">
        <v>62</v>
      </c>
      <c r="P21" s="1"/>
    </row>
    <row r="22" spans="1:16" x14ac:dyDescent="0.35">
      <c r="A22" s="1"/>
      <c r="B22" s="2" t="s">
        <v>87</v>
      </c>
      <c r="D22" s="5">
        <v>25.431999999999999</v>
      </c>
      <c r="E22" s="6" t="s">
        <v>63</v>
      </c>
      <c r="F22" s="5"/>
      <c r="G22" s="5">
        <v>19.379000000000001</v>
      </c>
      <c r="H22" s="6" t="s">
        <v>63</v>
      </c>
      <c r="I22" s="5"/>
      <c r="J22" s="5">
        <v>136.79400000000001</v>
      </c>
      <c r="K22" s="6" t="s">
        <v>63</v>
      </c>
      <c r="L22" s="6"/>
      <c r="M22" s="5" t="s">
        <v>92</v>
      </c>
      <c r="N22" s="5">
        <v>21.119</v>
      </c>
      <c r="O22" s="6">
        <v>6.8370000000000002E-3</v>
      </c>
      <c r="P22" s="1">
        <v>8</v>
      </c>
    </row>
    <row r="23" spans="1:16" x14ac:dyDescent="0.35">
      <c r="A23" s="1"/>
      <c r="B23" s="2" t="s">
        <v>86</v>
      </c>
      <c r="D23" s="5">
        <v>104.3634</v>
      </c>
      <c r="E23" s="6" t="s">
        <v>63</v>
      </c>
      <c r="F23" s="5"/>
      <c r="G23" s="5">
        <v>9.5513999999999992</v>
      </c>
      <c r="H23" s="6">
        <v>4.87E-2</v>
      </c>
      <c r="I23" s="5"/>
      <c r="J23" s="5">
        <v>244.8184</v>
      </c>
      <c r="K23" s="6" t="s">
        <v>63</v>
      </c>
      <c r="L23" s="5"/>
      <c r="M23" s="5" t="s">
        <v>62</v>
      </c>
      <c r="N23" s="5"/>
      <c r="O23" s="5"/>
      <c r="P23" s="1"/>
    </row>
    <row r="24" spans="1:16" x14ac:dyDescent="0.35">
      <c r="A24" s="1"/>
      <c r="B24" s="1" t="s">
        <v>85</v>
      </c>
      <c r="D24" s="5">
        <v>19.894600000000001</v>
      </c>
      <c r="E24" s="6" t="s">
        <v>63</v>
      </c>
      <c r="F24" s="5"/>
      <c r="G24" s="5">
        <v>5.3144999999999998</v>
      </c>
      <c r="H24" s="5">
        <v>0.25652000000000003</v>
      </c>
      <c r="I24" s="5"/>
      <c r="J24" s="5">
        <v>254.9074</v>
      </c>
      <c r="K24" s="6" t="s">
        <v>63</v>
      </c>
      <c r="L24" s="5"/>
      <c r="M24" s="5" t="s">
        <v>92</v>
      </c>
      <c r="N24" s="5">
        <v>13.424200000000001</v>
      </c>
      <c r="O24" s="5">
        <v>9.8059999999999994E-2</v>
      </c>
      <c r="P24" s="1">
        <v>8</v>
      </c>
    </row>
    <row r="25" spans="1:16" x14ac:dyDescent="0.35">
      <c r="A25" s="1"/>
      <c r="B25" s="1" t="s">
        <v>84</v>
      </c>
      <c r="D25" s="5">
        <v>180.16480000000001</v>
      </c>
      <c r="E25" s="6" t="s">
        <v>63</v>
      </c>
      <c r="F25" s="5"/>
      <c r="G25" s="5">
        <v>5.3263999999999996</v>
      </c>
      <c r="H25" s="5">
        <v>0.25540000000000002</v>
      </c>
      <c r="I25" s="5"/>
      <c r="J25" s="5">
        <v>42.725299999999997</v>
      </c>
      <c r="K25" s="6" t="s">
        <v>63</v>
      </c>
      <c r="L25" s="5"/>
      <c r="M25" s="5" t="s">
        <v>62</v>
      </c>
      <c r="N25" s="5"/>
      <c r="O25" s="6"/>
      <c r="P25" s="1"/>
    </row>
    <row r="26" spans="1:16" x14ac:dyDescent="0.35">
      <c r="A26" s="1"/>
      <c r="B26" s="2" t="s">
        <v>83</v>
      </c>
      <c r="D26" s="5">
        <v>48.671999999999997</v>
      </c>
      <c r="E26" s="6" t="s">
        <v>63</v>
      </c>
      <c r="F26" s="5"/>
      <c r="G26" s="5">
        <v>10.695</v>
      </c>
      <c r="H26" s="6">
        <v>3.0210000000000001E-2</v>
      </c>
      <c r="I26" s="5"/>
      <c r="J26" s="5">
        <v>33.558</v>
      </c>
      <c r="K26" s="6" t="s">
        <v>63</v>
      </c>
      <c r="L26" s="5"/>
      <c r="M26" s="5" t="s">
        <v>93</v>
      </c>
      <c r="N26" s="5">
        <v>102.892</v>
      </c>
      <c r="O26" s="6" t="s">
        <v>63</v>
      </c>
      <c r="P26" s="1">
        <v>2</v>
      </c>
    </row>
    <row r="27" spans="1:16" x14ac:dyDescent="0.35">
      <c r="A27" s="12"/>
      <c r="B27" s="12"/>
      <c r="C27" s="12"/>
      <c r="D27" s="12"/>
      <c r="E27" s="12"/>
      <c r="F27" s="12"/>
      <c r="G27" s="12"/>
      <c r="H27" s="12"/>
      <c r="I27" s="12"/>
      <c r="J27" s="12"/>
      <c r="K27" s="12"/>
      <c r="L27" s="12"/>
      <c r="M27" s="12"/>
      <c r="N27" s="12"/>
      <c r="O27" s="12"/>
      <c r="P27" s="12"/>
    </row>
    <row r="28" spans="1:16" x14ac:dyDescent="0.35">
      <c r="A28" s="1"/>
      <c r="B28" s="1"/>
      <c r="C28" s="1"/>
      <c r="D28" s="1"/>
      <c r="E28" s="1"/>
      <c r="F28" s="1"/>
      <c r="G28" s="1"/>
      <c r="H28" s="1"/>
      <c r="I28" s="1"/>
      <c r="J28" s="1"/>
      <c r="K28" s="1"/>
      <c r="L28" s="1"/>
      <c r="M28" s="1"/>
      <c r="N28" s="1"/>
      <c r="O28" s="1"/>
      <c r="P28" s="1"/>
    </row>
    <row r="29" spans="1:16" x14ac:dyDescent="0.35">
      <c r="A29" t="s">
        <v>82</v>
      </c>
      <c r="B29" s="1"/>
      <c r="C29" s="1"/>
      <c r="D29" s="1"/>
      <c r="E29" s="1"/>
      <c r="F29" s="1"/>
      <c r="G29" s="1"/>
      <c r="H29" s="1"/>
      <c r="I29" s="1"/>
      <c r="J29" s="1"/>
      <c r="K29" s="1"/>
      <c r="L29" s="1"/>
      <c r="M29" s="1"/>
      <c r="N29" s="1"/>
      <c r="O29" s="1"/>
      <c r="P29" s="1"/>
    </row>
    <row r="30" spans="1:16" x14ac:dyDescent="0.35">
      <c r="A30" s="1" t="s">
        <v>58</v>
      </c>
      <c r="B30" s="1"/>
      <c r="C30" s="1"/>
      <c r="D30" s="1"/>
      <c r="E30" s="1"/>
      <c r="F30" s="1"/>
      <c r="G30" s="1"/>
      <c r="H30" s="1"/>
      <c r="I30" s="1"/>
      <c r="J30" s="1"/>
      <c r="K30" s="1"/>
      <c r="L30" s="1"/>
      <c r="M30" s="1"/>
      <c r="N30" s="1"/>
      <c r="O30" s="1"/>
      <c r="P30" s="1"/>
    </row>
    <row r="31" spans="1:16" x14ac:dyDescent="0.35">
      <c r="H31" s="1"/>
    </row>
    <row r="32" spans="1:16" x14ac:dyDescent="0.35">
      <c r="H32" s="1"/>
    </row>
    <row r="33" spans="8:8" x14ac:dyDescent="0.35">
      <c r="H33" s="1"/>
    </row>
    <row r="34" spans="8:8" x14ac:dyDescent="0.35">
      <c r="H34" s="1"/>
    </row>
    <row r="35" spans="8:8" x14ac:dyDescent="0.35">
      <c r="H35" s="1"/>
    </row>
    <row r="36" spans="8:8" x14ac:dyDescent="0.35">
      <c r="H36" s="1"/>
    </row>
  </sheetData>
  <mergeCells count="4">
    <mergeCell ref="A4:C4"/>
    <mergeCell ref="D5:E5"/>
    <mergeCell ref="G5:H5"/>
    <mergeCell ref="J5:K5"/>
  </mergeCells>
  <pageMargins left="0.7" right="0.7" top="0.75" bottom="0.75" header="0.3" footer="0.3"/>
  <pageSetup scale="5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
  <sheetViews>
    <sheetView topLeftCell="A7" workbookViewId="0"/>
  </sheetViews>
  <sheetFormatPr defaultRowHeight="14.5" x14ac:dyDescent="0.35"/>
  <cols>
    <col min="1" max="1" width="5.81640625" style="1" customWidth="1"/>
    <col min="2" max="2" width="5" style="1" customWidth="1"/>
    <col min="3" max="3" width="20.36328125" style="1" customWidth="1"/>
    <col min="4" max="16384" width="8.7265625" style="1"/>
  </cols>
  <sheetData>
    <row r="1" spans="1:8" x14ac:dyDescent="0.35">
      <c r="A1" s="1" t="s">
        <v>90</v>
      </c>
      <c r="B1"/>
      <c r="C1"/>
      <c r="D1"/>
      <c r="E1"/>
      <c r="F1"/>
      <c r="G1"/>
    </row>
    <row r="2" spans="1:8" x14ac:dyDescent="0.35">
      <c r="A2" s="2" t="s">
        <v>94</v>
      </c>
      <c r="B2"/>
      <c r="C2"/>
      <c r="D2"/>
      <c r="E2"/>
      <c r="F2"/>
      <c r="G2"/>
    </row>
    <row r="3" spans="1:8" x14ac:dyDescent="0.35">
      <c r="A3" s="2"/>
      <c r="B3"/>
      <c r="C3"/>
      <c r="D3"/>
      <c r="E3"/>
      <c r="F3"/>
      <c r="G3"/>
      <c r="H3" s="2"/>
    </row>
    <row r="4" spans="1:8" x14ac:dyDescent="0.35">
      <c r="A4" s="2" t="s">
        <v>19</v>
      </c>
      <c r="B4"/>
      <c r="C4"/>
      <c r="D4"/>
      <c r="E4"/>
      <c r="F4"/>
      <c r="G4"/>
    </row>
    <row r="5" spans="1:8" x14ac:dyDescent="0.35">
      <c r="A5" s="1" t="s">
        <v>23</v>
      </c>
      <c r="B5"/>
      <c r="C5"/>
      <c r="D5"/>
      <c r="E5"/>
      <c r="F5"/>
      <c r="G5"/>
    </row>
    <row r="6" spans="1:8" x14ac:dyDescent="0.35">
      <c r="A6"/>
      <c r="B6" s="46" t="s">
        <v>66</v>
      </c>
      <c r="C6" s="46"/>
      <c r="D6"/>
      <c r="E6"/>
      <c r="F6"/>
      <c r="G6"/>
    </row>
    <row r="7" spans="1:8" x14ac:dyDescent="0.35">
      <c r="A7"/>
      <c r="C7" s="37" t="s">
        <v>0</v>
      </c>
      <c r="D7" s="38" t="s">
        <v>2</v>
      </c>
      <c r="E7" s="38" t="s">
        <v>3</v>
      </c>
      <c r="F7" s="38" t="s">
        <v>4</v>
      </c>
      <c r="G7" s="38" t="s">
        <v>1</v>
      </c>
    </row>
    <row r="8" spans="1:8" x14ac:dyDescent="0.35">
      <c r="A8"/>
      <c r="B8"/>
      <c r="C8" s="38" t="s">
        <v>39</v>
      </c>
      <c r="D8" s="40">
        <v>2.8818443804034586</v>
      </c>
      <c r="E8" s="40">
        <v>0.10199999999999999</v>
      </c>
      <c r="F8" s="40">
        <v>3.617</v>
      </c>
      <c r="G8" s="41">
        <v>1.6999999999999999E-3</v>
      </c>
      <c r="H8" s="2"/>
    </row>
    <row r="9" spans="1:8" x14ac:dyDescent="0.35">
      <c r="A9"/>
      <c r="B9"/>
      <c r="C9" s="38" t="s">
        <v>10</v>
      </c>
      <c r="D9" s="40">
        <v>1.9870000000000001</v>
      </c>
      <c r="E9" s="40">
        <v>0.51900000000000002</v>
      </c>
      <c r="F9" s="40">
        <v>2.63</v>
      </c>
      <c r="G9" s="41">
        <v>4.24E-2</v>
      </c>
      <c r="H9" s="2"/>
    </row>
    <row r="10" spans="1:8" x14ac:dyDescent="0.35">
      <c r="A10"/>
      <c r="B10"/>
      <c r="C10" s="39" t="s">
        <v>40</v>
      </c>
      <c r="D10" s="40">
        <v>1.5527950310559007</v>
      </c>
      <c r="E10" s="40">
        <v>0.156</v>
      </c>
      <c r="F10" s="40">
        <v>1.823</v>
      </c>
      <c r="G10" s="40">
        <v>0.26250000000000001</v>
      </c>
    </row>
    <row r="11" spans="1:8" x14ac:dyDescent="0.35">
      <c r="A11"/>
      <c r="B11"/>
      <c r="C11" s="39" t="s">
        <v>5</v>
      </c>
      <c r="D11" s="40">
        <v>0.53900000000000003</v>
      </c>
      <c r="E11" s="40">
        <v>0.16800000000000001</v>
      </c>
      <c r="F11" s="40">
        <v>-1.976</v>
      </c>
      <c r="G11" s="40">
        <v>0.19700000000000001</v>
      </c>
    </row>
    <row r="12" spans="1:8" x14ac:dyDescent="0.35">
      <c r="A12"/>
      <c r="B12"/>
      <c r="C12" s="39" t="s">
        <v>7</v>
      </c>
      <c r="D12" s="40">
        <v>0.69</v>
      </c>
      <c r="E12" s="40">
        <v>0.22600000000000001</v>
      </c>
      <c r="F12" s="40">
        <v>-1.133</v>
      </c>
      <c r="G12" s="40">
        <v>0.66890000000000005</v>
      </c>
    </row>
    <row r="13" spans="1:8" x14ac:dyDescent="0.35">
      <c r="A13"/>
      <c r="B13"/>
      <c r="C13" s="39" t="s">
        <v>9</v>
      </c>
      <c r="D13" s="40">
        <v>1.2789999999999999</v>
      </c>
      <c r="E13" s="40">
        <v>0.36199999999999999</v>
      </c>
      <c r="F13" s="40">
        <v>0.86899999999999999</v>
      </c>
      <c r="G13" s="40">
        <v>0.82110000000000005</v>
      </c>
    </row>
    <row r="14" spans="1:8" x14ac:dyDescent="0.35">
      <c r="A14"/>
      <c r="C14"/>
      <c r="D14" s="5"/>
      <c r="E14" s="5"/>
      <c r="F14" s="5"/>
      <c r="G14" s="5"/>
    </row>
    <row r="16" spans="1:8" x14ac:dyDescent="0.35">
      <c r="H16" s="2"/>
    </row>
    <row r="25" spans="4:9" x14ac:dyDescent="0.35">
      <c r="I25" s="3"/>
    </row>
    <row r="29" spans="4:9" x14ac:dyDescent="0.35">
      <c r="I29" s="3"/>
    </row>
    <row r="30" spans="4:9" x14ac:dyDescent="0.35">
      <c r="D30" s="5"/>
      <c r="E30" s="5"/>
      <c r="F30" s="5"/>
      <c r="G30" s="5"/>
    </row>
    <row r="31" spans="4:9" x14ac:dyDescent="0.35">
      <c r="D31" s="5"/>
      <c r="E31" s="5"/>
      <c r="F31" s="5"/>
      <c r="G31" s="6"/>
    </row>
    <row r="32" spans="4:9" x14ac:dyDescent="0.35">
      <c r="D32" s="5"/>
      <c r="E32" s="5"/>
      <c r="F32" s="5"/>
      <c r="G32" s="5"/>
    </row>
    <row r="33" spans="3:7" x14ac:dyDescent="0.35">
      <c r="C33" s="2"/>
      <c r="D33" s="5"/>
      <c r="E33" s="5"/>
      <c r="F33" s="5"/>
      <c r="G33" s="6"/>
    </row>
    <row r="34" spans="3:7" x14ac:dyDescent="0.35">
      <c r="D34" s="5"/>
      <c r="E34" s="5"/>
      <c r="F34" s="5"/>
      <c r="G34" s="5"/>
    </row>
    <row r="35" spans="3:7" x14ac:dyDescent="0.35">
      <c r="D35" s="5"/>
      <c r="E35" s="5"/>
      <c r="F35" s="5"/>
      <c r="G35" s="5"/>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A998-14E7-4008-8BB8-47934185BB5D}">
  <dimension ref="A1:G10"/>
  <sheetViews>
    <sheetView workbookViewId="0">
      <selection activeCell="I9" sqref="I9"/>
    </sheetView>
  </sheetViews>
  <sheetFormatPr defaultRowHeight="14.5" x14ac:dyDescent="0.35"/>
  <cols>
    <col min="1" max="1" width="5.36328125" customWidth="1"/>
    <col min="2" max="2" width="5.08984375" customWidth="1"/>
    <col min="3" max="3" width="21.7265625" customWidth="1"/>
  </cols>
  <sheetData>
    <row r="1" spans="1:7" x14ac:dyDescent="0.35">
      <c r="A1" s="58" t="s">
        <v>114</v>
      </c>
      <c r="B1" s="57"/>
      <c r="C1" s="57"/>
    </row>
    <row r="2" spans="1:7" x14ac:dyDescent="0.35">
      <c r="A2" s="59" t="s">
        <v>94</v>
      </c>
      <c r="B2" s="57"/>
      <c r="C2" s="57"/>
    </row>
    <row r="3" spans="1:7" x14ac:dyDescent="0.35">
      <c r="A3" s="57"/>
      <c r="B3" s="57"/>
      <c r="C3" s="57"/>
    </row>
    <row r="4" spans="1:7" x14ac:dyDescent="0.35">
      <c r="A4" s="59" t="s">
        <v>14</v>
      </c>
      <c r="B4" s="60"/>
      <c r="C4" s="60"/>
      <c r="D4" s="60"/>
      <c r="E4" s="60"/>
      <c r="F4" s="60"/>
      <c r="G4" s="60"/>
    </row>
    <row r="5" spans="1:7" x14ac:dyDescent="0.35">
      <c r="A5" s="58" t="s">
        <v>41</v>
      </c>
      <c r="B5" s="58"/>
      <c r="C5" s="60"/>
      <c r="D5" s="60"/>
      <c r="E5" s="60"/>
      <c r="F5" s="60"/>
      <c r="G5" s="60"/>
    </row>
    <row r="6" spans="1:7" x14ac:dyDescent="0.35">
      <c r="A6" s="58"/>
      <c r="B6" s="58" t="s">
        <v>26</v>
      </c>
      <c r="C6" s="60"/>
      <c r="D6" s="60"/>
      <c r="E6" s="60"/>
      <c r="F6" s="60"/>
      <c r="G6" s="60"/>
    </row>
    <row r="7" spans="1:7" x14ac:dyDescent="0.35">
      <c r="A7" s="58"/>
      <c r="C7" s="77" t="s">
        <v>0</v>
      </c>
      <c r="D7" s="78" t="s">
        <v>2</v>
      </c>
      <c r="E7" s="78" t="s">
        <v>3</v>
      </c>
      <c r="F7" s="78" t="s">
        <v>4</v>
      </c>
      <c r="G7" s="78" t="s">
        <v>1</v>
      </c>
    </row>
    <row r="8" spans="1:7" x14ac:dyDescent="0.35">
      <c r="A8" s="58"/>
      <c r="B8" s="58"/>
      <c r="C8" s="80" t="s">
        <v>44</v>
      </c>
      <c r="D8" s="56">
        <f>1/0.021</f>
        <v>47.619047619047613</v>
      </c>
      <c r="E8" s="56">
        <v>1.04E-2</v>
      </c>
      <c r="F8" s="56">
        <v>7.7759999999999998</v>
      </c>
      <c r="G8" s="81" t="s">
        <v>13</v>
      </c>
    </row>
    <row r="9" spans="1:7" s="70" customFormat="1" x14ac:dyDescent="0.35">
      <c r="A9" s="71"/>
      <c r="B9" s="71"/>
      <c r="C9" s="80" t="s">
        <v>17</v>
      </c>
      <c r="D9" s="56">
        <v>7.1820000000000004</v>
      </c>
      <c r="E9" s="56">
        <v>2.0043000000000002</v>
      </c>
      <c r="F9" s="56">
        <v>7.0650000000000004</v>
      </c>
      <c r="G9" s="81" t="s">
        <v>13</v>
      </c>
    </row>
    <row r="10" spans="1:7" x14ac:dyDescent="0.35">
      <c r="A10" s="58"/>
      <c r="B10" s="58"/>
      <c r="C10" s="55" t="s">
        <v>16</v>
      </c>
      <c r="D10" s="56">
        <v>0.151</v>
      </c>
      <c r="E10" s="56">
        <v>7.3099999999999998E-2</v>
      </c>
      <c r="F10" s="56">
        <v>-3.9009999999999998</v>
      </c>
      <c r="G10" s="81">
        <v>2.9999999999999997E-4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3894-263D-47A0-88E9-E715630F9972}">
  <dimension ref="A1:G10"/>
  <sheetViews>
    <sheetView workbookViewId="0">
      <selection sqref="A1:A4"/>
    </sheetView>
  </sheetViews>
  <sheetFormatPr defaultRowHeight="14.5" x14ac:dyDescent="0.35"/>
  <cols>
    <col min="1" max="1" width="5.1796875" customWidth="1"/>
    <col min="2" max="2" width="5.453125" customWidth="1"/>
    <col min="3" max="3" width="21.08984375" customWidth="1"/>
  </cols>
  <sheetData>
    <row r="1" spans="1:7" x14ac:dyDescent="0.35">
      <c r="A1" s="58" t="s">
        <v>115</v>
      </c>
      <c r="B1" s="57"/>
      <c r="C1" s="57"/>
    </row>
    <row r="2" spans="1:7" x14ac:dyDescent="0.35">
      <c r="A2" s="59" t="s">
        <v>94</v>
      </c>
      <c r="B2" s="57"/>
      <c r="C2" s="57"/>
    </row>
    <row r="3" spans="1:7" x14ac:dyDescent="0.35">
      <c r="A3" s="57"/>
      <c r="B3" s="57"/>
      <c r="C3" s="57"/>
    </row>
    <row r="4" spans="1:7" x14ac:dyDescent="0.35">
      <c r="A4" s="59" t="s">
        <v>14</v>
      </c>
      <c r="B4" s="60"/>
      <c r="C4" s="60"/>
      <c r="D4" s="60"/>
      <c r="E4" s="60"/>
      <c r="F4" s="60"/>
      <c r="G4" s="60"/>
    </row>
    <row r="5" spans="1:7" x14ac:dyDescent="0.35">
      <c r="A5" s="58" t="s">
        <v>41</v>
      </c>
      <c r="B5" s="58"/>
      <c r="C5" s="60"/>
      <c r="D5" s="60"/>
      <c r="E5" s="60"/>
      <c r="F5" s="60"/>
      <c r="G5" s="60"/>
    </row>
    <row r="6" spans="1:7" x14ac:dyDescent="0.35">
      <c r="A6" s="58"/>
      <c r="B6" s="60" t="s">
        <v>28</v>
      </c>
      <c r="C6" s="60"/>
      <c r="D6" s="62"/>
      <c r="E6" s="62"/>
      <c r="F6" s="62"/>
      <c r="G6" s="62"/>
    </row>
    <row r="7" spans="1:7" x14ac:dyDescent="0.35">
      <c r="A7" s="58"/>
      <c r="C7" s="77" t="s">
        <v>0</v>
      </c>
      <c r="D7" s="78" t="s">
        <v>2</v>
      </c>
      <c r="E7" s="78" t="s">
        <v>3</v>
      </c>
      <c r="F7" s="78" t="s">
        <v>4</v>
      </c>
      <c r="G7" s="78" t="s">
        <v>1</v>
      </c>
    </row>
    <row r="8" spans="1:7" x14ac:dyDescent="0.35">
      <c r="A8" s="58"/>
      <c r="B8" s="60"/>
      <c r="C8" s="80" t="s">
        <v>116</v>
      </c>
      <c r="D8" s="56">
        <f>1/0.758</f>
        <v>1.3192612137203166</v>
      </c>
      <c r="E8" s="56">
        <v>8.1799999999999998E-2</v>
      </c>
      <c r="F8" s="56">
        <v>2.5649999999999999</v>
      </c>
      <c r="G8" s="81">
        <v>2.7799999999999998E-2</v>
      </c>
    </row>
    <row r="9" spans="1:7" x14ac:dyDescent="0.35">
      <c r="A9" s="58"/>
      <c r="B9" s="60"/>
      <c r="C9" s="80" t="s">
        <v>51</v>
      </c>
      <c r="D9" s="56">
        <f>1/0.68</f>
        <v>1.4705882352941175</v>
      </c>
      <c r="E9" s="56">
        <v>7.17E-2</v>
      </c>
      <c r="F9" s="56">
        <v>3.6579999999999999</v>
      </c>
      <c r="G9" s="81">
        <v>6.9999999999999999E-4</v>
      </c>
    </row>
    <row r="10" spans="1:7" x14ac:dyDescent="0.35">
      <c r="A10" s="58"/>
      <c r="B10" s="60"/>
      <c r="C10" s="55" t="s">
        <v>17</v>
      </c>
      <c r="D10" s="56">
        <v>0.89700000000000002</v>
      </c>
      <c r="E10" s="56">
        <v>8.7900000000000006E-2</v>
      </c>
      <c r="F10" s="56">
        <v>-1.1140000000000001</v>
      </c>
      <c r="G10" s="56">
        <v>0.50570000000000004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CF9A6-7CE6-4E91-A99F-38DC7CDDD1CF}">
  <dimension ref="A1:G31"/>
  <sheetViews>
    <sheetView workbookViewId="0">
      <selection activeCell="A4" sqref="A4"/>
    </sheetView>
  </sheetViews>
  <sheetFormatPr defaultRowHeight="14.5" x14ac:dyDescent="0.35"/>
  <cols>
    <col min="1" max="1" width="5.08984375" customWidth="1"/>
    <col min="2" max="2" width="4.6328125" customWidth="1"/>
    <col min="3" max="3" width="28.1796875" customWidth="1"/>
  </cols>
  <sheetData>
    <row r="1" spans="1:7" x14ac:dyDescent="0.35">
      <c r="A1" s="71" t="s">
        <v>117</v>
      </c>
    </row>
    <row r="2" spans="1:7" x14ac:dyDescent="0.35">
      <c r="A2" s="72" t="s">
        <v>94</v>
      </c>
    </row>
    <row r="3" spans="1:7" x14ac:dyDescent="0.35">
      <c r="A3" s="70"/>
    </row>
    <row r="4" spans="1:7" x14ac:dyDescent="0.35">
      <c r="A4" s="74" t="s">
        <v>33</v>
      </c>
      <c r="B4" s="73"/>
      <c r="C4" s="73"/>
    </row>
    <row r="5" spans="1:7" x14ac:dyDescent="0.35">
      <c r="A5" s="73" t="s">
        <v>42</v>
      </c>
      <c r="B5" s="70"/>
      <c r="C5" s="70"/>
      <c r="D5" s="70"/>
      <c r="E5" s="70"/>
      <c r="F5" s="70"/>
      <c r="G5" s="70"/>
    </row>
    <row r="6" spans="1:7" x14ac:dyDescent="0.35">
      <c r="A6" s="70"/>
      <c r="B6" s="73" t="s">
        <v>36</v>
      </c>
      <c r="C6" s="70"/>
      <c r="D6" s="70"/>
      <c r="E6" s="70"/>
      <c r="F6" s="70"/>
      <c r="G6" s="70"/>
    </row>
    <row r="7" spans="1:7" x14ac:dyDescent="0.35">
      <c r="A7" s="71"/>
      <c r="C7" s="77" t="s">
        <v>0</v>
      </c>
      <c r="D7" s="78" t="s">
        <v>2</v>
      </c>
      <c r="E7" s="78" t="s">
        <v>3</v>
      </c>
      <c r="F7" s="78" t="s">
        <v>4</v>
      </c>
      <c r="G7" s="78" t="s">
        <v>1</v>
      </c>
    </row>
    <row r="8" spans="1:7" x14ac:dyDescent="0.35">
      <c r="A8" s="73"/>
      <c r="C8" s="55" t="s">
        <v>46</v>
      </c>
      <c r="D8" s="82"/>
      <c r="E8" s="82"/>
      <c r="F8" s="55"/>
      <c r="G8" s="80"/>
    </row>
    <row r="9" spans="1:7" x14ac:dyDescent="0.35">
      <c r="A9" s="73"/>
      <c r="B9" s="73"/>
      <c r="C9" s="80" t="s">
        <v>15</v>
      </c>
      <c r="D9" s="56">
        <v>0.14349999999999999</v>
      </c>
      <c r="E9" s="56">
        <v>7.3599999999999999E-2</v>
      </c>
      <c r="F9" s="56">
        <v>-3.7850000000000001</v>
      </c>
      <c r="G9" s="81">
        <v>5.0000000000000001E-4</v>
      </c>
    </row>
    <row r="10" spans="1:7" x14ac:dyDescent="0.35">
      <c r="A10" s="73"/>
      <c r="B10" s="73"/>
      <c r="C10" s="80" t="s">
        <v>16</v>
      </c>
      <c r="D10" s="56">
        <v>0.18310000000000001</v>
      </c>
      <c r="E10" s="56">
        <v>9.6199999999999994E-2</v>
      </c>
      <c r="F10" s="56">
        <v>-3.2320000000000002</v>
      </c>
      <c r="G10" s="81">
        <v>3.5000000000000001E-3</v>
      </c>
    </row>
    <row r="11" spans="1:7" x14ac:dyDescent="0.35">
      <c r="A11" s="73"/>
      <c r="B11" s="73"/>
      <c r="C11" s="55" t="s">
        <v>17</v>
      </c>
      <c r="D11" s="56">
        <v>1.2765</v>
      </c>
      <c r="E11" s="56">
        <v>0.33400000000000002</v>
      </c>
      <c r="F11" s="56">
        <v>0.93200000000000005</v>
      </c>
      <c r="G11" s="56">
        <v>0.62</v>
      </c>
    </row>
    <row r="12" spans="1:7" s="70" customFormat="1" x14ac:dyDescent="0.35">
      <c r="A12" s="73"/>
      <c r="B12" s="73"/>
      <c r="C12" s="55"/>
      <c r="D12" s="56"/>
      <c r="E12" s="56"/>
      <c r="F12" s="56"/>
      <c r="G12" s="56"/>
    </row>
    <row r="13" spans="1:7" x14ac:dyDescent="0.35">
      <c r="A13" s="73"/>
      <c r="C13" s="55" t="s">
        <v>47</v>
      </c>
      <c r="D13" s="56"/>
      <c r="E13" s="56"/>
      <c r="F13" s="56"/>
      <c r="G13" s="56"/>
    </row>
    <row r="14" spans="1:7" x14ac:dyDescent="0.35">
      <c r="A14" s="73"/>
      <c r="B14" s="73"/>
      <c r="C14" s="80" t="s">
        <v>15</v>
      </c>
      <c r="D14" s="56">
        <v>8.3099999999999993E-2</v>
      </c>
      <c r="E14" s="56">
        <v>6.0400000000000002E-2</v>
      </c>
      <c r="F14" s="56">
        <v>-3.4239999999999999</v>
      </c>
      <c r="G14" s="81">
        <v>1.8E-3</v>
      </c>
    </row>
    <row r="15" spans="1:7" x14ac:dyDescent="0.35">
      <c r="A15" s="73"/>
      <c r="B15" s="73"/>
      <c r="C15" s="80" t="s">
        <v>16</v>
      </c>
      <c r="D15" s="56">
        <v>0.13289999999999999</v>
      </c>
      <c r="E15" s="56">
        <v>9.7900000000000001E-2</v>
      </c>
      <c r="F15" s="56">
        <v>-2.74</v>
      </c>
      <c r="G15" s="81">
        <v>1.6899999999999998E-2</v>
      </c>
    </row>
    <row r="16" spans="1:7" x14ac:dyDescent="0.35">
      <c r="A16" s="73"/>
      <c r="B16" s="73"/>
      <c r="C16" s="55" t="s">
        <v>17</v>
      </c>
      <c r="D16" s="56">
        <v>1.5983000000000001</v>
      </c>
      <c r="E16" s="56">
        <v>0.55400000000000005</v>
      </c>
      <c r="F16" s="56">
        <v>1.3520000000000001</v>
      </c>
      <c r="G16" s="56">
        <v>0.3664</v>
      </c>
    </row>
    <row r="17" spans="1:7" s="70" customFormat="1" x14ac:dyDescent="0.35">
      <c r="A17" s="73"/>
      <c r="B17" s="73"/>
      <c r="C17" s="55"/>
      <c r="D17" s="56"/>
      <c r="E17" s="56"/>
      <c r="F17" s="56"/>
      <c r="G17" s="56"/>
    </row>
    <row r="18" spans="1:7" x14ac:dyDescent="0.35">
      <c r="A18" s="73"/>
      <c r="C18" s="55" t="s">
        <v>118</v>
      </c>
      <c r="D18" s="56"/>
      <c r="E18" s="56"/>
      <c r="F18" s="56"/>
      <c r="G18" s="56"/>
    </row>
    <row r="19" spans="1:7" x14ac:dyDescent="0.35">
      <c r="A19" s="73"/>
      <c r="B19" s="73"/>
      <c r="C19" s="80" t="s">
        <v>44</v>
      </c>
      <c r="D19" s="56">
        <f>1/0.0552</f>
        <v>18.115942028985508</v>
      </c>
      <c r="E19" s="56">
        <v>3.9800000000000002E-2</v>
      </c>
      <c r="F19" s="56">
        <v>4.0170000000000003</v>
      </c>
      <c r="G19" s="83">
        <v>2.0000000000000001E-4</v>
      </c>
    </row>
    <row r="20" spans="1:7" x14ac:dyDescent="0.35">
      <c r="A20" s="73"/>
      <c r="B20" s="73"/>
      <c r="C20" s="80" t="s">
        <v>17</v>
      </c>
      <c r="D20" s="56">
        <v>2.6154000000000002</v>
      </c>
      <c r="E20" s="56">
        <v>0.80900000000000005</v>
      </c>
      <c r="F20" s="56">
        <v>3.109</v>
      </c>
      <c r="G20" s="81">
        <v>5.3E-3</v>
      </c>
    </row>
    <row r="21" spans="1:7" x14ac:dyDescent="0.35">
      <c r="A21" s="73"/>
      <c r="B21" s="73"/>
      <c r="C21" s="80" t="s">
        <v>51</v>
      </c>
      <c r="D21" s="56">
        <f>1/0.1444</f>
        <v>6.9252077562326866</v>
      </c>
      <c r="E21" s="56">
        <v>0.108</v>
      </c>
      <c r="F21" s="56">
        <v>2.5920000000000001</v>
      </c>
      <c r="G21" s="81">
        <v>2.5899999999999999E-2</v>
      </c>
    </row>
    <row r="22" spans="1:7" s="70" customFormat="1" x14ac:dyDescent="0.35">
      <c r="A22" s="73"/>
      <c r="B22" s="73"/>
      <c r="C22" s="80"/>
      <c r="D22" s="56"/>
      <c r="E22" s="56"/>
      <c r="F22" s="56"/>
      <c r="G22" s="81"/>
    </row>
    <row r="23" spans="1:7" x14ac:dyDescent="0.35">
      <c r="A23" s="73"/>
      <c r="C23" s="55" t="s">
        <v>119</v>
      </c>
      <c r="D23" s="56"/>
      <c r="E23" s="56"/>
      <c r="F23" s="56"/>
      <c r="G23" s="56"/>
    </row>
    <row r="24" spans="1:7" x14ac:dyDescent="0.35">
      <c r="A24" s="73"/>
      <c r="B24" s="73"/>
      <c r="C24" s="55" t="s">
        <v>15</v>
      </c>
      <c r="D24" s="55">
        <v>0</v>
      </c>
      <c r="E24" s="82">
        <v>1.19E-5</v>
      </c>
      <c r="F24" s="56">
        <v>-5.0000000000000001E-3</v>
      </c>
      <c r="G24" s="56">
        <v>1</v>
      </c>
    </row>
    <row r="25" spans="1:7" x14ac:dyDescent="0.35">
      <c r="A25" s="73"/>
      <c r="B25" s="73"/>
      <c r="C25" s="55" t="s">
        <v>16</v>
      </c>
      <c r="D25" s="55">
        <v>0</v>
      </c>
      <c r="E25" s="82">
        <v>4.8999999999999997E-6</v>
      </c>
      <c r="F25" s="56">
        <v>-5.0000000000000001E-3</v>
      </c>
      <c r="G25" s="56">
        <v>1</v>
      </c>
    </row>
    <row r="26" spans="1:7" x14ac:dyDescent="0.35">
      <c r="A26" s="73"/>
      <c r="B26" s="73"/>
      <c r="C26" s="80" t="s">
        <v>56</v>
      </c>
      <c r="D26" s="56">
        <f>1/0.4094</f>
        <v>2.442598925256473</v>
      </c>
      <c r="E26" s="56">
        <v>0.14299999999999999</v>
      </c>
      <c r="F26" s="56">
        <v>2.56</v>
      </c>
      <c r="G26" s="81">
        <v>2.8199999999999999E-2</v>
      </c>
    </row>
    <row r="27" spans="1:7" s="70" customFormat="1" x14ac:dyDescent="0.35">
      <c r="A27" s="73"/>
      <c r="B27" s="73"/>
      <c r="C27" s="80"/>
      <c r="D27" s="56"/>
      <c r="E27" s="56"/>
      <c r="F27" s="56"/>
      <c r="G27" s="81"/>
    </row>
    <row r="28" spans="1:7" x14ac:dyDescent="0.35">
      <c r="A28" s="73"/>
      <c r="C28" s="55" t="s">
        <v>50</v>
      </c>
      <c r="D28" s="82"/>
      <c r="E28" s="82"/>
      <c r="F28" s="55"/>
      <c r="G28" s="80"/>
    </row>
    <row r="29" spans="1:7" x14ac:dyDescent="0.35">
      <c r="A29" s="73"/>
      <c r="B29" s="73"/>
      <c r="C29" s="80" t="s">
        <v>15</v>
      </c>
      <c r="D29" s="56">
        <v>0.1056</v>
      </c>
      <c r="E29" s="56">
        <v>6.2600000000000003E-2</v>
      </c>
      <c r="F29" s="56">
        <v>-3.7890000000000001</v>
      </c>
      <c r="G29" s="83">
        <v>4.0000000000000002E-4</v>
      </c>
    </row>
    <row r="30" spans="1:7" x14ac:dyDescent="0.35">
      <c r="A30" s="73"/>
      <c r="B30" s="73"/>
      <c r="C30" s="80" t="s">
        <v>16</v>
      </c>
      <c r="D30" s="56">
        <v>0.1477</v>
      </c>
      <c r="E30" s="56">
        <v>8.9800000000000005E-2</v>
      </c>
      <c r="F30" s="56">
        <v>-3.1459999999999999</v>
      </c>
      <c r="G30" s="81">
        <v>4.7000000000000002E-3</v>
      </c>
    </row>
    <row r="31" spans="1:7" x14ac:dyDescent="0.35">
      <c r="A31" s="73"/>
      <c r="B31" s="73"/>
      <c r="C31" s="55" t="s">
        <v>17</v>
      </c>
      <c r="D31" s="56">
        <v>1.3989</v>
      </c>
      <c r="E31" s="56">
        <v>0.37</v>
      </c>
      <c r="F31" s="56">
        <v>1.268</v>
      </c>
      <c r="G31" s="56">
        <v>0.4133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BF6BD-BE97-4CFC-BBF3-638AF253D030}">
  <dimension ref="A1:G10"/>
  <sheetViews>
    <sheetView workbookViewId="0">
      <selection activeCell="L10" sqref="L10"/>
    </sheetView>
  </sheetViews>
  <sheetFormatPr defaultRowHeight="14.5" x14ac:dyDescent="0.35"/>
  <cols>
    <col min="1" max="1" width="4.54296875" customWidth="1"/>
    <col min="2" max="2" width="5.08984375" customWidth="1"/>
    <col min="3" max="3" width="21.26953125" customWidth="1"/>
  </cols>
  <sheetData>
    <row r="1" spans="1:7" x14ac:dyDescent="0.35">
      <c r="A1" s="58" t="s">
        <v>120</v>
      </c>
      <c r="B1" s="57"/>
      <c r="C1" s="57"/>
    </row>
    <row r="2" spans="1:7" x14ac:dyDescent="0.35">
      <c r="A2" s="59" t="s">
        <v>94</v>
      </c>
      <c r="B2" s="57"/>
      <c r="C2" s="57"/>
    </row>
    <row r="3" spans="1:7" x14ac:dyDescent="0.35">
      <c r="A3" s="57"/>
      <c r="B3" s="57"/>
      <c r="C3" s="57"/>
    </row>
    <row r="4" spans="1:7" x14ac:dyDescent="0.35">
      <c r="A4" s="72" t="s">
        <v>14</v>
      </c>
      <c r="B4" s="58"/>
      <c r="C4" s="58"/>
    </row>
    <row r="5" spans="1:7" x14ac:dyDescent="0.35">
      <c r="A5" s="69" t="s">
        <v>24</v>
      </c>
      <c r="B5" s="68"/>
      <c r="C5" s="68"/>
      <c r="D5" s="68"/>
      <c r="E5" s="68"/>
      <c r="F5" s="68"/>
      <c r="G5" s="68"/>
    </row>
    <row r="6" spans="1:7" x14ac:dyDescent="0.35">
      <c r="A6" s="69"/>
      <c r="B6" s="69" t="s">
        <v>26</v>
      </c>
      <c r="C6" s="68"/>
      <c r="D6" s="68"/>
      <c r="E6" s="68"/>
      <c r="F6" s="68"/>
      <c r="G6" s="68"/>
    </row>
    <row r="7" spans="1:7" x14ac:dyDescent="0.35">
      <c r="A7" s="69"/>
      <c r="C7" s="77" t="s">
        <v>0</v>
      </c>
      <c r="D7" s="78" t="s">
        <v>2</v>
      </c>
      <c r="E7" s="78" t="s">
        <v>3</v>
      </c>
      <c r="F7" s="78" t="s">
        <v>4</v>
      </c>
      <c r="G7" s="78" t="s">
        <v>1</v>
      </c>
    </row>
    <row r="8" spans="1:7" x14ac:dyDescent="0.35">
      <c r="A8" s="69"/>
      <c r="B8" s="69"/>
      <c r="C8" s="80" t="s">
        <v>44</v>
      </c>
      <c r="D8" s="56">
        <f>1/0.122</f>
        <v>8.1967213114754092</v>
      </c>
      <c r="E8" s="56">
        <v>5.8500000000000003E-2</v>
      </c>
      <c r="F8" s="56">
        <v>4.3899999999999997</v>
      </c>
      <c r="G8" s="81" t="s">
        <v>13</v>
      </c>
    </row>
    <row r="9" spans="1:7" x14ac:dyDescent="0.35">
      <c r="A9" s="68"/>
      <c r="B9" s="69"/>
      <c r="C9" s="78" t="s">
        <v>17</v>
      </c>
      <c r="D9" s="56">
        <v>2.6640000000000001</v>
      </c>
      <c r="E9" s="56">
        <v>0.82569999999999999</v>
      </c>
      <c r="F9" s="56">
        <v>3.1619999999999999</v>
      </c>
      <c r="G9" s="81">
        <v>4.4999999999999997E-3</v>
      </c>
    </row>
    <row r="10" spans="1:7" x14ac:dyDescent="0.35">
      <c r="A10" s="69"/>
      <c r="B10" s="69"/>
      <c r="C10" s="55" t="s">
        <v>16</v>
      </c>
      <c r="D10" s="56">
        <v>0.32500000000000001</v>
      </c>
      <c r="E10" s="56">
        <v>0.16800000000000001</v>
      </c>
      <c r="F10" s="56">
        <v>-2.1739999999999999</v>
      </c>
      <c r="G10" s="56">
        <v>7.5600000000000001E-2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FDAED-A0F0-403B-A81B-B13C430224B5}">
  <dimension ref="A1:G10"/>
  <sheetViews>
    <sheetView workbookViewId="0">
      <selection activeCell="J6" sqref="J6"/>
    </sheetView>
  </sheetViews>
  <sheetFormatPr defaultRowHeight="14.5" x14ac:dyDescent="0.35"/>
  <cols>
    <col min="1" max="1" width="4.36328125" customWidth="1"/>
    <col min="2" max="2" width="4.81640625" customWidth="1"/>
    <col min="3" max="3" width="21.08984375" customWidth="1"/>
  </cols>
  <sheetData>
    <row r="1" spans="1:7" x14ac:dyDescent="0.35">
      <c r="A1" s="58" t="s">
        <v>121</v>
      </c>
      <c r="B1" s="57"/>
      <c r="C1" s="57"/>
    </row>
    <row r="2" spans="1:7" x14ac:dyDescent="0.35">
      <c r="A2" s="59" t="s">
        <v>94</v>
      </c>
      <c r="B2" s="57"/>
      <c r="C2" s="57"/>
    </row>
    <row r="3" spans="1:7" x14ac:dyDescent="0.35">
      <c r="A3" s="57"/>
      <c r="B3" s="57"/>
      <c r="C3" s="57"/>
    </row>
    <row r="4" spans="1:7" x14ac:dyDescent="0.35">
      <c r="A4" s="72" t="s">
        <v>14</v>
      </c>
      <c r="B4" s="58"/>
      <c r="C4" s="58"/>
    </row>
    <row r="5" spans="1:7" x14ac:dyDescent="0.35">
      <c r="A5" s="71" t="s">
        <v>24</v>
      </c>
      <c r="B5" s="70"/>
      <c r="C5" s="70"/>
      <c r="D5" s="70"/>
      <c r="E5" s="70"/>
      <c r="F5" s="70"/>
      <c r="G5" s="70"/>
    </row>
    <row r="6" spans="1:7" x14ac:dyDescent="0.35">
      <c r="A6" s="71"/>
      <c r="B6" s="73" t="s">
        <v>28</v>
      </c>
      <c r="C6" s="73"/>
      <c r="D6" s="75"/>
      <c r="E6" s="75"/>
      <c r="F6" s="75"/>
      <c r="G6" s="75"/>
    </row>
    <row r="7" spans="1:7" x14ac:dyDescent="0.35">
      <c r="A7" s="71"/>
      <c r="C7" s="77" t="s">
        <v>0</v>
      </c>
      <c r="D7" s="78" t="s">
        <v>2</v>
      </c>
      <c r="E7" s="78" t="s">
        <v>3</v>
      </c>
      <c r="F7" s="78" t="s">
        <v>4</v>
      </c>
      <c r="G7" s="78" t="s">
        <v>1</v>
      </c>
    </row>
    <row r="8" spans="1:7" x14ac:dyDescent="0.35">
      <c r="A8" s="71"/>
      <c r="B8" s="73"/>
      <c r="C8" s="80" t="s">
        <v>116</v>
      </c>
      <c r="D8" s="56">
        <f>1/0.0513</f>
        <v>19.49317738791423</v>
      </c>
      <c r="E8" s="56">
        <v>1.0800000000000001E-2</v>
      </c>
      <c r="F8" s="56">
        <v>14.122</v>
      </c>
      <c r="G8" s="81" t="s">
        <v>13</v>
      </c>
    </row>
    <row r="9" spans="1:7" x14ac:dyDescent="0.35">
      <c r="A9" s="70"/>
      <c r="B9" s="73"/>
      <c r="C9" s="80" t="s">
        <v>17</v>
      </c>
      <c r="D9" s="56">
        <v>11.0143</v>
      </c>
      <c r="E9" s="56">
        <v>1.9391</v>
      </c>
      <c r="F9" s="56">
        <v>13.628</v>
      </c>
      <c r="G9" s="81" t="s">
        <v>13</v>
      </c>
    </row>
    <row r="10" spans="1:7" x14ac:dyDescent="0.35">
      <c r="A10" s="71"/>
      <c r="B10" s="73"/>
      <c r="C10" s="55" t="s">
        <v>16</v>
      </c>
      <c r="D10" s="56">
        <v>0.56469999999999998</v>
      </c>
      <c r="E10" s="56">
        <v>0.13200000000000001</v>
      </c>
      <c r="F10" s="56">
        <v>-2.4449999999999998</v>
      </c>
      <c r="G10" s="81">
        <v>3.85E-2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B8D23-DC70-44F2-886D-987E4237F3D8}">
  <dimension ref="A1:G31"/>
  <sheetViews>
    <sheetView topLeftCell="A23" workbookViewId="0">
      <selection activeCell="G14" sqref="G14"/>
    </sheetView>
  </sheetViews>
  <sheetFormatPr defaultRowHeight="14.5" x14ac:dyDescent="0.35"/>
  <cols>
    <col min="1" max="1" width="4.54296875" customWidth="1"/>
    <col min="2" max="2" width="4.36328125" customWidth="1"/>
    <col min="3" max="3" width="26.453125" customWidth="1"/>
  </cols>
  <sheetData>
    <row r="1" spans="1:7" x14ac:dyDescent="0.35">
      <c r="A1" s="58" t="s">
        <v>123</v>
      </c>
      <c r="B1" s="57"/>
      <c r="C1" s="57"/>
    </row>
    <row r="2" spans="1:7" x14ac:dyDescent="0.35">
      <c r="A2" s="59" t="s">
        <v>94</v>
      </c>
      <c r="B2" s="57"/>
      <c r="C2" s="57"/>
    </row>
    <row r="3" spans="1:7" x14ac:dyDescent="0.35">
      <c r="A3" s="57"/>
      <c r="B3" s="57"/>
      <c r="C3" s="57"/>
    </row>
    <row r="4" spans="1:7" x14ac:dyDescent="0.35">
      <c r="A4" s="74" t="s">
        <v>33</v>
      </c>
      <c r="B4" s="58"/>
      <c r="C4" s="58"/>
    </row>
    <row r="5" spans="1:7" x14ac:dyDescent="0.35">
      <c r="A5" s="71" t="s">
        <v>23</v>
      </c>
      <c r="B5" s="73"/>
      <c r="C5" s="73"/>
      <c r="D5" s="73"/>
      <c r="E5" s="73"/>
      <c r="F5" s="73"/>
      <c r="G5" s="73"/>
    </row>
    <row r="6" spans="1:7" x14ac:dyDescent="0.35">
      <c r="A6" s="71"/>
      <c r="B6" s="71" t="s">
        <v>35</v>
      </c>
      <c r="C6" s="73"/>
      <c r="D6" s="75"/>
      <c r="E6" s="75"/>
      <c r="F6" s="75"/>
      <c r="G6" s="75"/>
    </row>
    <row r="7" spans="1:7" x14ac:dyDescent="0.35">
      <c r="A7" s="71"/>
      <c r="C7" s="77" t="s">
        <v>0</v>
      </c>
      <c r="D7" s="78" t="s">
        <v>2</v>
      </c>
      <c r="E7" s="78" t="s">
        <v>3</v>
      </c>
      <c r="F7" s="78" t="s">
        <v>4</v>
      </c>
      <c r="G7" s="78" t="s">
        <v>1</v>
      </c>
    </row>
    <row r="8" spans="1:7" x14ac:dyDescent="0.35">
      <c r="A8" s="71"/>
      <c r="C8" s="79" t="s">
        <v>46</v>
      </c>
      <c r="D8" s="56"/>
      <c r="E8" s="56"/>
      <c r="F8" s="56"/>
      <c r="G8" s="56"/>
    </row>
    <row r="9" spans="1:7" x14ac:dyDescent="0.35">
      <c r="A9" s="71"/>
      <c r="B9" s="73"/>
      <c r="C9" s="78" t="s">
        <v>44</v>
      </c>
      <c r="D9" s="56">
        <f>1/0.3477</f>
        <v>2.8760425654299682</v>
      </c>
      <c r="E9" s="56">
        <v>9.2999999999999999E-2</v>
      </c>
      <c r="F9" s="55">
        <v>3.9510000000000001</v>
      </c>
      <c r="G9" s="83">
        <v>2.0000000000000001E-4</v>
      </c>
    </row>
    <row r="10" spans="1:7" x14ac:dyDescent="0.35">
      <c r="B10" s="73"/>
      <c r="C10" s="78" t="s">
        <v>17</v>
      </c>
      <c r="D10" s="56">
        <v>3.5135999999999998</v>
      </c>
      <c r="E10" s="56">
        <v>1.0928</v>
      </c>
      <c r="F10" s="55">
        <v>4.04</v>
      </c>
      <c r="G10" s="83">
        <v>2.0000000000000001E-4</v>
      </c>
    </row>
    <row r="11" spans="1:7" x14ac:dyDescent="0.35">
      <c r="A11" s="73"/>
      <c r="B11" s="73"/>
      <c r="C11" s="79" t="s">
        <v>16</v>
      </c>
      <c r="D11" s="56">
        <v>1.2218</v>
      </c>
      <c r="E11" s="56">
        <v>0.43319999999999997</v>
      </c>
      <c r="F11" s="55">
        <v>0.56499999999999995</v>
      </c>
      <c r="G11" s="56">
        <v>0.8387</v>
      </c>
    </row>
    <row r="12" spans="1:7" s="70" customFormat="1" x14ac:dyDescent="0.35">
      <c r="B12" s="73"/>
      <c r="C12" s="78"/>
      <c r="D12" s="56"/>
      <c r="E12" s="56"/>
      <c r="F12" s="55"/>
      <c r="G12" s="83"/>
    </row>
    <row r="13" spans="1:7" x14ac:dyDescent="0.35">
      <c r="C13" s="79" t="s">
        <v>47</v>
      </c>
      <c r="D13" s="56"/>
      <c r="E13" s="56"/>
      <c r="F13" s="55"/>
      <c r="G13" s="56"/>
    </row>
    <row r="14" spans="1:7" x14ac:dyDescent="0.35">
      <c r="B14" s="73"/>
      <c r="C14" s="78" t="s">
        <v>44</v>
      </c>
      <c r="D14" s="56">
        <f>1/0.0992</f>
        <v>10.080645161290322</v>
      </c>
      <c r="E14" s="56">
        <v>5.3800000000000001E-2</v>
      </c>
      <c r="F14" s="55">
        <v>4.258</v>
      </c>
      <c r="G14" s="83">
        <v>1E-4</v>
      </c>
    </row>
    <row r="15" spans="1:7" x14ac:dyDescent="0.35">
      <c r="B15" s="73"/>
      <c r="C15" s="78" t="s">
        <v>17</v>
      </c>
      <c r="D15" s="56">
        <v>13.016999999999999</v>
      </c>
      <c r="E15" s="56">
        <v>6.9554999999999998</v>
      </c>
      <c r="F15" s="55">
        <v>4.8029999999999999</v>
      </c>
      <c r="G15" s="81" t="s">
        <v>13</v>
      </c>
    </row>
    <row r="16" spans="1:7" x14ac:dyDescent="0.35">
      <c r="B16" s="73"/>
      <c r="C16" s="79" t="s">
        <v>16</v>
      </c>
      <c r="D16" s="56">
        <v>1.2907999999999999</v>
      </c>
      <c r="E16" s="56">
        <v>0.8609</v>
      </c>
      <c r="F16" s="55">
        <v>0.38300000000000001</v>
      </c>
      <c r="G16" s="56">
        <v>0.9224</v>
      </c>
    </row>
    <row r="17" spans="2:7" s="70" customFormat="1" x14ac:dyDescent="0.35">
      <c r="B17" s="73"/>
      <c r="C17" s="78"/>
      <c r="D17" s="56"/>
      <c r="E17" s="56"/>
      <c r="F17" s="55"/>
      <c r="G17" s="81"/>
    </row>
    <row r="18" spans="2:7" x14ac:dyDescent="0.35">
      <c r="C18" s="79" t="s">
        <v>48</v>
      </c>
      <c r="D18" s="56"/>
      <c r="E18" s="56"/>
      <c r="F18" s="55"/>
      <c r="G18" s="56"/>
    </row>
    <row r="19" spans="2:7" x14ac:dyDescent="0.35">
      <c r="B19" s="73"/>
      <c r="C19" s="78" t="s">
        <v>44</v>
      </c>
      <c r="D19" s="56">
        <f>1/0.2994</f>
        <v>3.3400133600534403</v>
      </c>
      <c r="E19" s="56">
        <v>0.10059999999999999</v>
      </c>
      <c r="F19" s="55">
        <v>3.589</v>
      </c>
      <c r="G19" s="81">
        <v>1E-3</v>
      </c>
    </row>
    <row r="20" spans="2:7" x14ac:dyDescent="0.35">
      <c r="B20" s="73"/>
      <c r="C20" s="78" t="s">
        <v>17</v>
      </c>
      <c r="D20" s="56">
        <v>2.4386999999999999</v>
      </c>
      <c r="E20" s="56">
        <v>0.7591</v>
      </c>
      <c r="F20" s="55">
        <v>2.8639999999999999</v>
      </c>
      <c r="G20" s="81">
        <v>1.17E-2</v>
      </c>
    </row>
    <row r="21" spans="2:7" x14ac:dyDescent="0.35">
      <c r="B21" s="73"/>
      <c r="C21" s="79" t="s">
        <v>16</v>
      </c>
      <c r="D21" s="56">
        <v>0.73019999999999996</v>
      </c>
      <c r="E21" s="56">
        <v>0.28639999999999999</v>
      </c>
      <c r="F21" s="55">
        <v>-0.80200000000000005</v>
      </c>
      <c r="G21" s="56">
        <v>0.70189999999999997</v>
      </c>
    </row>
    <row r="22" spans="2:7" s="70" customFormat="1" x14ac:dyDescent="0.35">
      <c r="B22" s="73"/>
      <c r="C22" s="78"/>
      <c r="D22" s="56"/>
      <c r="E22" s="56"/>
      <c r="F22" s="55"/>
      <c r="G22" s="81"/>
    </row>
    <row r="23" spans="2:7" x14ac:dyDescent="0.35">
      <c r="C23" s="79" t="s">
        <v>49</v>
      </c>
      <c r="D23" s="56"/>
      <c r="E23" s="56"/>
      <c r="F23" s="55"/>
      <c r="G23" s="56"/>
    </row>
    <row r="24" spans="2:7" x14ac:dyDescent="0.35">
      <c r="B24" s="73"/>
      <c r="C24" s="78" t="s">
        <v>44</v>
      </c>
      <c r="D24" s="56">
        <f>1/0.4678</f>
        <v>2.1376656690893543</v>
      </c>
      <c r="E24" s="56">
        <v>0.1096</v>
      </c>
      <c r="F24" s="55">
        <v>3.2429999999999999</v>
      </c>
      <c r="G24" s="81">
        <v>3.3999999999999998E-3</v>
      </c>
    </row>
    <row r="25" spans="2:7" x14ac:dyDescent="0.35">
      <c r="B25" s="73"/>
      <c r="C25" s="79" t="s">
        <v>16</v>
      </c>
      <c r="D25" s="56">
        <v>0.63019999999999998</v>
      </c>
      <c r="E25" s="56">
        <v>0.15429999999999999</v>
      </c>
      <c r="F25" s="55">
        <v>-1.8859999999999999</v>
      </c>
      <c r="G25" s="56">
        <v>0.14280000000000001</v>
      </c>
    </row>
    <row r="26" spans="2:7" x14ac:dyDescent="0.35">
      <c r="B26" s="73"/>
      <c r="C26" s="79" t="s">
        <v>17</v>
      </c>
      <c r="D26" s="56">
        <v>1.3471</v>
      </c>
      <c r="E26" s="56">
        <v>0.29110000000000003</v>
      </c>
      <c r="F26" s="55">
        <v>1.379</v>
      </c>
      <c r="G26" s="56">
        <v>0.35210000000000002</v>
      </c>
    </row>
    <row r="27" spans="2:7" s="70" customFormat="1" x14ac:dyDescent="0.35">
      <c r="B27" s="73"/>
      <c r="C27" s="79"/>
      <c r="D27" s="56"/>
      <c r="E27" s="56"/>
      <c r="F27" s="55"/>
      <c r="G27" s="56"/>
    </row>
    <row r="28" spans="2:7" x14ac:dyDescent="0.35">
      <c r="C28" s="79" t="s">
        <v>50</v>
      </c>
      <c r="D28" s="56"/>
      <c r="E28" s="56"/>
      <c r="F28" s="55"/>
      <c r="G28" s="56"/>
    </row>
    <row r="29" spans="2:7" x14ac:dyDescent="0.35">
      <c r="B29" s="73"/>
      <c r="C29" s="78" t="s">
        <v>44</v>
      </c>
      <c r="D29" s="56">
        <f>1/0.2853</f>
        <v>3.5050823694356819</v>
      </c>
      <c r="E29" s="56">
        <v>9.8699999999999996E-2</v>
      </c>
      <c r="F29" s="55">
        <v>3.6240000000000001</v>
      </c>
      <c r="G29" s="81">
        <v>8.0000000000000004E-4</v>
      </c>
    </row>
    <row r="30" spans="2:7" x14ac:dyDescent="0.35">
      <c r="B30" s="73"/>
      <c r="C30" s="78" t="s">
        <v>17</v>
      </c>
      <c r="D30" s="56">
        <v>3.1095000000000002</v>
      </c>
      <c r="E30" s="56">
        <v>1.099</v>
      </c>
      <c r="F30" s="55">
        <v>3.21</v>
      </c>
      <c r="G30" s="81">
        <v>3.8E-3</v>
      </c>
    </row>
    <row r="31" spans="2:7" x14ac:dyDescent="0.35">
      <c r="B31" s="73"/>
      <c r="C31" s="79" t="s">
        <v>16</v>
      </c>
      <c r="D31" s="56">
        <v>0.88700000000000001</v>
      </c>
      <c r="E31" s="56">
        <v>0.38369999999999999</v>
      </c>
      <c r="F31" s="55">
        <v>-0.27700000000000002</v>
      </c>
      <c r="G31" s="56">
        <v>0.95850000000000002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BDA4C-F6EA-4682-AD65-FCA2C3C3B0BA}">
  <dimension ref="A1:G10"/>
  <sheetViews>
    <sheetView workbookViewId="0">
      <selection activeCell="G4" sqref="G4"/>
    </sheetView>
  </sheetViews>
  <sheetFormatPr defaultRowHeight="14.5" x14ac:dyDescent="0.35"/>
  <cols>
    <col min="1" max="1" width="4.453125" customWidth="1"/>
    <col min="2" max="2" width="3.81640625" customWidth="1"/>
    <col min="3" max="3" width="19.453125" customWidth="1"/>
  </cols>
  <sheetData>
    <row r="1" spans="1:7" x14ac:dyDescent="0.35">
      <c r="A1" s="58" t="s">
        <v>122</v>
      </c>
      <c r="B1" s="57"/>
      <c r="C1" s="57"/>
    </row>
    <row r="2" spans="1:7" x14ac:dyDescent="0.35">
      <c r="A2" s="59" t="s">
        <v>94</v>
      </c>
      <c r="B2" s="57"/>
      <c r="C2" s="57"/>
    </row>
    <row r="3" spans="1:7" x14ac:dyDescent="0.35">
      <c r="A3" s="57"/>
      <c r="B3" s="57"/>
      <c r="C3" s="57"/>
    </row>
    <row r="4" spans="1:7" x14ac:dyDescent="0.35">
      <c r="A4" s="72" t="s">
        <v>14</v>
      </c>
      <c r="B4" s="58"/>
      <c r="C4" s="58"/>
    </row>
    <row r="5" spans="1:7" x14ac:dyDescent="0.35">
      <c r="A5" s="71" t="s">
        <v>23</v>
      </c>
      <c r="B5" s="73"/>
      <c r="C5" s="73"/>
      <c r="D5" s="73"/>
      <c r="E5" s="73"/>
      <c r="F5" s="73"/>
      <c r="G5" s="73"/>
    </row>
    <row r="6" spans="1:7" x14ac:dyDescent="0.35">
      <c r="A6" s="71"/>
      <c r="B6" s="71" t="s">
        <v>27</v>
      </c>
      <c r="C6" s="73"/>
      <c r="D6" s="75"/>
      <c r="E6" s="75"/>
      <c r="F6" s="75"/>
      <c r="G6" s="75"/>
    </row>
    <row r="7" spans="1:7" x14ac:dyDescent="0.35">
      <c r="A7" s="71"/>
      <c r="C7" s="77" t="s">
        <v>0</v>
      </c>
      <c r="D7" s="78" t="s">
        <v>2</v>
      </c>
      <c r="E7" s="78" t="s">
        <v>3</v>
      </c>
      <c r="F7" s="78" t="s">
        <v>4</v>
      </c>
      <c r="G7" s="78" t="s">
        <v>1</v>
      </c>
    </row>
    <row r="8" spans="1:7" x14ac:dyDescent="0.35">
      <c r="A8" s="71"/>
      <c r="B8" s="71"/>
      <c r="C8" s="79" t="s">
        <v>15</v>
      </c>
      <c r="D8" s="56">
        <v>0.83399999999999996</v>
      </c>
      <c r="E8" s="56">
        <v>9.4600000000000004E-2</v>
      </c>
      <c r="F8" s="56">
        <v>-1.601</v>
      </c>
      <c r="G8" s="56">
        <v>0.24510000000000001</v>
      </c>
    </row>
    <row r="9" spans="1:7" x14ac:dyDescent="0.35">
      <c r="A9" s="71"/>
      <c r="B9" s="71"/>
      <c r="C9" s="80" t="s">
        <v>51</v>
      </c>
      <c r="D9" s="56">
        <f>1/0.401</f>
        <v>2.4937655860349124</v>
      </c>
      <c r="E9" s="56">
        <v>4.0599999999999997E-2</v>
      </c>
      <c r="F9" s="56">
        <v>9.0229999999999997</v>
      </c>
      <c r="G9" s="81" t="s">
        <v>13</v>
      </c>
    </row>
    <row r="10" spans="1:7" x14ac:dyDescent="0.35">
      <c r="A10" s="73"/>
      <c r="B10" s="71"/>
      <c r="C10" s="80" t="s">
        <v>56</v>
      </c>
      <c r="D10" s="56">
        <f>1/0.481</f>
        <v>2.0790020790020791</v>
      </c>
      <c r="E10" s="56">
        <v>4.6399999999999997E-2</v>
      </c>
      <c r="F10" s="56">
        <v>7.5839999999999996</v>
      </c>
      <c r="G10" s="81" t="s">
        <v>13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ACFAF-70D0-4F83-BED4-E3181195D1F3}">
  <dimension ref="A1:G17"/>
  <sheetViews>
    <sheetView topLeftCell="A5" workbookViewId="0">
      <selection activeCell="K9" sqref="K9"/>
    </sheetView>
  </sheetViews>
  <sheetFormatPr defaultRowHeight="14.5" x14ac:dyDescent="0.35"/>
  <cols>
    <col min="1" max="1" width="5.08984375" customWidth="1"/>
    <col min="2" max="2" width="5.1796875" customWidth="1"/>
    <col min="3" max="3" width="20.81640625" customWidth="1"/>
  </cols>
  <sheetData>
    <row r="1" spans="1:7" x14ac:dyDescent="0.35">
      <c r="A1" s="58" t="s">
        <v>124</v>
      </c>
      <c r="B1" s="57"/>
      <c r="C1" s="57"/>
    </row>
    <row r="2" spans="1:7" x14ac:dyDescent="0.35">
      <c r="A2" s="59" t="s">
        <v>94</v>
      </c>
      <c r="B2" s="57"/>
      <c r="C2" s="57"/>
    </row>
    <row r="3" spans="1:7" x14ac:dyDescent="0.35">
      <c r="A3" s="57"/>
      <c r="B3" s="57"/>
      <c r="C3" s="57"/>
    </row>
    <row r="4" spans="1:7" x14ac:dyDescent="0.35">
      <c r="A4" s="74" t="s">
        <v>19</v>
      </c>
      <c r="B4" s="73"/>
      <c r="C4" s="73"/>
      <c r="D4" s="73"/>
      <c r="E4" s="73"/>
      <c r="F4" s="73"/>
      <c r="G4" s="73"/>
    </row>
    <row r="5" spans="1:7" x14ac:dyDescent="0.35">
      <c r="A5" s="71" t="s">
        <v>41</v>
      </c>
      <c r="B5" s="71"/>
      <c r="C5" s="73"/>
      <c r="D5" s="73"/>
      <c r="E5" s="73"/>
      <c r="F5" s="73"/>
      <c r="G5" s="73"/>
    </row>
    <row r="6" spans="1:7" x14ac:dyDescent="0.35">
      <c r="A6" s="71"/>
      <c r="B6" s="71" t="s">
        <v>26</v>
      </c>
      <c r="C6" s="73"/>
      <c r="D6" s="73"/>
      <c r="E6" s="73"/>
      <c r="F6" s="73"/>
      <c r="G6" s="73"/>
    </row>
    <row r="7" spans="1:7" x14ac:dyDescent="0.35">
      <c r="A7" s="71"/>
      <c r="C7" s="77" t="s">
        <v>0</v>
      </c>
      <c r="D7" s="78" t="s">
        <v>2</v>
      </c>
      <c r="E7" s="78" t="s">
        <v>3</v>
      </c>
      <c r="F7" s="78" t="s">
        <v>4</v>
      </c>
      <c r="G7" s="78" t="s">
        <v>1</v>
      </c>
    </row>
    <row r="8" spans="1:7" x14ac:dyDescent="0.35">
      <c r="A8" s="73"/>
      <c r="B8" s="73"/>
      <c r="C8" s="55" t="s">
        <v>29</v>
      </c>
      <c r="D8" s="56">
        <v>1.7450000000000001</v>
      </c>
      <c r="E8" s="56">
        <v>0.66500000000000004</v>
      </c>
      <c r="F8" s="56">
        <v>1.46</v>
      </c>
      <c r="G8" s="56">
        <v>0.5887</v>
      </c>
    </row>
    <row r="9" spans="1:7" x14ac:dyDescent="0.35">
      <c r="A9" s="73"/>
      <c r="B9" s="73"/>
      <c r="C9" s="55" t="s">
        <v>5</v>
      </c>
      <c r="D9" s="56">
        <v>1.6759999999999999</v>
      </c>
      <c r="E9" s="56">
        <v>0.49199999999999999</v>
      </c>
      <c r="F9" s="56">
        <v>1.76</v>
      </c>
      <c r="G9" s="56">
        <v>0.39700000000000002</v>
      </c>
    </row>
    <row r="10" spans="1:7" x14ac:dyDescent="0.35">
      <c r="A10" s="73"/>
      <c r="B10" s="73"/>
      <c r="C10" s="80" t="s">
        <v>6</v>
      </c>
      <c r="D10" s="56">
        <v>2.7890000000000001</v>
      </c>
      <c r="E10" s="56">
        <v>0.90100000000000002</v>
      </c>
      <c r="F10" s="56">
        <v>3.1749999999999998</v>
      </c>
      <c r="G10" s="81">
        <v>1.2999999999999999E-2</v>
      </c>
    </row>
    <row r="11" spans="1:7" x14ac:dyDescent="0.35">
      <c r="A11" s="73"/>
      <c r="B11" s="73"/>
      <c r="C11" s="55" t="s">
        <v>7</v>
      </c>
      <c r="D11" s="56">
        <v>1.268</v>
      </c>
      <c r="E11" s="56">
        <v>0.36499999999999999</v>
      </c>
      <c r="F11" s="56">
        <v>0.82399999999999995</v>
      </c>
      <c r="G11" s="56">
        <v>0.92330000000000001</v>
      </c>
    </row>
    <row r="12" spans="1:7" x14ac:dyDescent="0.35">
      <c r="A12" s="73"/>
      <c r="B12" s="73"/>
      <c r="C12" s="55" t="s">
        <v>30</v>
      </c>
      <c r="D12" s="56">
        <v>0.96099999999999997</v>
      </c>
      <c r="E12" s="56">
        <v>0.379</v>
      </c>
      <c r="F12" s="56">
        <v>-0.10100000000000001</v>
      </c>
      <c r="G12" s="56">
        <v>1</v>
      </c>
    </row>
    <row r="13" spans="1:7" x14ac:dyDescent="0.35">
      <c r="A13" s="73"/>
      <c r="B13" s="73"/>
      <c r="C13" s="55" t="s">
        <v>31</v>
      </c>
      <c r="D13" s="56">
        <v>1.5980000000000001</v>
      </c>
      <c r="E13" s="56">
        <v>0.67100000000000004</v>
      </c>
      <c r="F13" s="56">
        <v>1.117</v>
      </c>
      <c r="G13" s="56">
        <v>0.79769999999999996</v>
      </c>
    </row>
    <row r="14" spans="1:7" x14ac:dyDescent="0.35">
      <c r="A14" s="73"/>
      <c r="B14" s="73"/>
      <c r="C14" s="55" t="s">
        <v>32</v>
      </c>
      <c r="D14" s="56">
        <v>0.72699999999999998</v>
      </c>
      <c r="E14" s="56">
        <v>0.28699999999999998</v>
      </c>
      <c r="F14" s="56">
        <v>-0.80700000000000005</v>
      </c>
      <c r="G14" s="56">
        <v>0.92849999999999999</v>
      </c>
    </row>
    <row r="15" spans="1:7" x14ac:dyDescent="0.35">
      <c r="A15" s="73"/>
      <c r="B15" s="73"/>
      <c r="C15" s="55" t="s">
        <v>8</v>
      </c>
      <c r="D15" s="56">
        <v>1.663</v>
      </c>
      <c r="E15" s="56">
        <v>0.57799999999999996</v>
      </c>
      <c r="F15" s="56">
        <v>1.4650000000000001</v>
      </c>
      <c r="G15" s="56">
        <v>0.58560000000000001</v>
      </c>
    </row>
    <row r="16" spans="1:7" x14ac:dyDescent="0.35">
      <c r="A16" s="73"/>
      <c r="B16" s="73"/>
      <c r="C16" s="55" t="s">
        <v>9</v>
      </c>
      <c r="D16" s="56">
        <v>0.75600000000000001</v>
      </c>
      <c r="E16" s="56">
        <v>0.24299999999999999</v>
      </c>
      <c r="F16" s="56">
        <v>-0.86899999999999999</v>
      </c>
      <c r="G16" s="56">
        <v>0.9083</v>
      </c>
    </row>
    <row r="17" spans="1:7" x14ac:dyDescent="0.35">
      <c r="A17" s="73"/>
      <c r="B17" s="73"/>
      <c r="C17" s="55" t="s">
        <v>10</v>
      </c>
      <c r="D17" s="56">
        <v>0.45500000000000002</v>
      </c>
      <c r="E17" s="56">
        <v>0.155</v>
      </c>
      <c r="F17" s="56">
        <v>-2.3149999999999999</v>
      </c>
      <c r="G17" s="56">
        <v>0.1399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11D1B-B53D-4798-9C95-7DA92C571BD2}">
  <dimension ref="A1:G17"/>
  <sheetViews>
    <sheetView workbookViewId="0">
      <selection activeCell="A7" sqref="A7:XFD7"/>
    </sheetView>
  </sheetViews>
  <sheetFormatPr defaultRowHeight="14.5" x14ac:dyDescent="0.35"/>
  <cols>
    <col min="1" max="1" width="4.36328125" customWidth="1"/>
    <col min="2" max="2" width="4.54296875" customWidth="1"/>
    <col min="3" max="3" width="21.7265625" customWidth="1"/>
  </cols>
  <sheetData>
    <row r="1" spans="1:7" x14ac:dyDescent="0.35">
      <c r="A1" s="71" t="s">
        <v>125</v>
      </c>
    </row>
    <row r="2" spans="1:7" x14ac:dyDescent="0.35">
      <c r="A2" s="72" t="s">
        <v>94</v>
      </c>
    </row>
    <row r="3" spans="1:7" x14ac:dyDescent="0.35">
      <c r="A3" s="70"/>
    </row>
    <row r="4" spans="1:7" x14ac:dyDescent="0.35">
      <c r="A4" s="74" t="s">
        <v>19</v>
      </c>
    </row>
    <row r="5" spans="1:7" x14ac:dyDescent="0.35">
      <c r="A5" s="1" t="s">
        <v>24</v>
      </c>
      <c r="B5" s="3"/>
      <c r="C5" s="3"/>
      <c r="D5" s="3"/>
      <c r="E5" s="3"/>
      <c r="F5" s="3"/>
      <c r="G5" s="3"/>
    </row>
    <row r="6" spans="1:7" x14ac:dyDescent="0.35">
      <c r="A6" s="3"/>
      <c r="B6" s="1" t="s">
        <v>27</v>
      </c>
      <c r="C6" s="3"/>
      <c r="D6" s="3"/>
      <c r="E6" s="3"/>
      <c r="F6" s="3"/>
      <c r="G6" s="3"/>
    </row>
    <row r="7" spans="1:7" x14ac:dyDescent="0.35">
      <c r="A7" s="1"/>
      <c r="C7" s="77" t="s">
        <v>0</v>
      </c>
      <c r="D7" s="78" t="s">
        <v>2</v>
      </c>
      <c r="E7" s="78" t="s">
        <v>3</v>
      </c>
      <c r="F7" s="78" t="s">
        <v>4</v>
      </c>
      <c r="G7" s="78" t="s">
        <v>1</v>
      </c>
    </row>
    <row r="8" spans="1:7" x14ac:dyDescent="0.35">
      <c r="A8" s="3"/>
      <c r="B8" s="3"/>
      <c r="C8" s="55" t="s">
        <v>29</v>
      </c>
      <c r="D8" s="56">
        <v>5.0239000000000003</v>
      </c>
      <c r="E8" s="56">
        <v>5.9909999999999997</v>
      </c>
      <c r="F8" s="56">
        <v>1.3540000000000001</v>
      </c>
      <c r="G8" s="56">
        <v>0.65739999999999998</v>
      </c>
    </row>
    <row r="9" spans="1:7" x14ac:dyDescent="0.35">
      <c r="A9" s="3"/>
      <c r="B9" s="3"/>
      <c r="C9" s="55" t="s">
        <v>5</v>
      </c>
      <c r="D9" s="56">
        <v>0.40039999999999998</v>
      </c>
      <c r="E9" s="56">
        <v>0.3115</v>
      </c>
      <c r="F9" s="56">
        <v>-1.177</v>
      </c>
      <c r="G9" s="56">
        <v>0.76480000000000004</v>
      </c>
    </row>
    <row r="10" spans="1:7" x14ac:dyDescent="0.35">
      <c r="A10" s="3"/>
      <c r="B10" s="3"/>
      <c r="C10" s="55" t="s">
        <v>6</v>
      </c>
      <c r="D10" s="56">
        <v>0.26919999999999999</v>
      </c>
      <c r="E10" s="56">
        <v>0.19120000000000001</v>
      </c>
      <c r="F10" s="56">
        <v>-1.8480000000000001</v>
      </c>
      <c r="G10" s="56">
        <v>0.34610000000000002</v>
      </c>
    </row>
    <row r="11" spans="1:7" x14ac:dyDescent="0.35">
      <c r="A11" s="3"/>
      <c r="B11" s="3"/>
      <c r="C11" s="55" t="s">
        <v>7</v>
      </c>
      <c r="D11" s="56">
        <v>0.99039999999999995</v>
      </c>
      <c r="E11" s="56">
        <v>0.77839999999999998</v>
      </c>
      <c r="F11" s="56">
        <v>-1.2E-2</v>
      </c>
      <c r="G11" s="56">
        <v>1</v>
      </c>
    </row>
    <row r="12" spans="1:7" x14ac:dyDescent="0.35">
      <c r="A12" s="3"/>
      <c r="B12" s="3"/>
      <c r="C12" s="55" t="s">
        <v>30</v>
      </c>
      <c r="D12" s="56">
        <v>7.9699999999999993E-2</v>
      </c>
      <c r="E12" s="56">
        <v>9.4700000000000006E-2</v>
      </c>
      <c r="F12" s="56">
        <v>-2.1280000000000001</v>
      </c>
      <c r="G12" s="56">
        <v>0.2082</v>
      </c>
    </row>
    <row r="13" spans="1:7" x14ac:dyDescent="0.35">
      <c r="A13" s="3"/>
      <c r="B13" s="3"/>
      <c r="C13" s="55" t="s">
        <v>31</v>
      </c>
      <c r="D13" s="56">
        <v>5.3600000000000002E-2</v>
      </c>
      <c r="E13" s="56">
        <v>5.8599999999999999E-2</v>
      </c>
      <c r="F13" s="56">
        <v>-2.6749999999999998</v>
      </c>
      <c r="G13" s="56">
        <v>5.7700000000000001E-2</v>
      </c>
    </row>
    <row r="14" spans="1:7" x14ac:dyDescent="0.35">
      <c r="A14" s="3"/>
      <c r="B14" s="3"/>
      <c r="C14" s="55" t="s">
        <v>32</v>
      </c>
      <c r="D14" s="56">
        <v>0.1971</v>
      </c>
      <c r="E14" s="56">
        <v>0.22570000000000001</v>
      </c>
      <c r="F14" s="56">
        <v>-1.4179999999999999</v>
      </c>
      <c r="G14" s="56">
        <v>0.61570000000000003</v>
      </c>
    </row>
    <row r="15" spans="1:7" x14ac:dyDescent="0.35">
      <c r="A15" s="3"/>
      <c r="B15" s="3"/>
      <c r="C15" s="55" t="s">
        <v>8</v>
      </c>
      <c r="D15" s="56">
        <v>0.67220000000000002</v>
      </c>
      <c r="E15" s="56">
        <v>0.47199999999999998</v>
      </c>
      <c r="F15" s="56">
        <v>-0.56799999999999995</v>
      </c>
      <c r="G15" s="56">
        <v>0.97970000000000002</v>
      </c>
    </row>
    <row r="16" spans="1:7" x14ac:dyDescent="0.35">
      <c r="A16" s="3"/>
      <c r="B16" s="3"/>
      <c r="C16" s="55" t="s">
        <v>9</v>
      </c>
      <c r="D16" s="56">
        <v>2.4733000000000001</v>
      </c>
      <c r="E16" s="56">
        <v>1.9360999999999999</v>
      </c>
      <c r="F16" s="56">
        <v>1.157</v>
      </c>
      <c r="G16" s="56">
        <v>0.77600000000000002</v>
      </c>
    </row>
    <row r="17" spans="1:7" x14ac:dyDescent="0.35">
      <c r="A17" s="3"/>
      <c r="B17" s="3"/>
      <c r="C17" s="55" t="s">
        <v>10</v>
      </c>
      <c r="D17" s="56">
        <v>3.6793999999999998</v>
      </c>
      <c r="E17" s="56">
        <v>2.2637999999999998</v>
      </c>
      <c r="F17" s="56">
        <v>2.117</v>
      </c>
      <c r="G17" s="56">
        <v>0.21249999999999999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AE791-3E37-4363-8132-DAFC8C8132DA}">
  <dimension ref="A1:G17"/>
  <sheetViews>
    <sheetView topLeftCell="A5" workbookViewId="0">
      <selection activeCell="I11" sqref="I11"/>
    </sheetView>
  </sheetViews>
  <sheetFormatPr defaultRowHeight="14.5" x14ac:dyDescent="0.35"/>
  <cols>
    <col min="1" max="1" width="5.36328125" customWidth="1"/>
    <col min="2" max="2" width="4.6328125" customWidth="1"/>
    <col min="3" max="3" width="18.453125" customWidth="1"/>
  </cols>
  <sheetData>
    <row r="1" spans="1:7" x14ac:dyDescent="0.35">
      <c r="A1" s="71" t="s">
        <v>127</v>
      </c>
    </row>
    <row r="2" spans="1:7" x14ac:dyDescent="0.35">
      <c r="A2" s="72" t="s">
        <v>94</v>
      </c>
    </row>
    <row r="3" spans="1:7" x14ac:dyDescent="0.35">
      <c r="A3" s="70"/>
    </row>
    <row r="4" spans="1:7" x14ac:dyDescent="0.35">
      <c r="A4" s="74" t="s">
        <v>19</v>
      </c>
    </row>
    <row r="5" spans="1:7" x14ac:dyDescent="0.35">
      <c r="A5" s="71" t="s">
        <v>23</v>
      </c>
    </row>
    <row r="6" spans="1:7" x14ac:dyDescent="0.35">
      <c r="B6" s="1" t="s">
        <v>27</v>
      </c>
      <c r="C6" s="3"/>
      <c r="D6" s="3"/>
      <c r="E6" s="3"/>
      <c r="F6" s="3"/>
      <c r="G6" s="3"/>
    </row>
    <row r="7" spans="1:7" s="70" customFormat="1" x14ac:dyDescent="0.35">
      <c r="A7" s="71"/>
      <c r="C7" s="77" t="s">
        <v>0</v>
      </c>
      <c r="D7" s="78" t="s">
        <v>2</v>
      </c>
      <c r="E7" s="78" t="s">
        <v>3</v>
      </c>
      <c r="F7" s="78" t="s">
        <v>4</v>
      </c>
      <c r="G7" s="78" t="s">
        <v>1</v>
      </c>
    </row>
    <row r="8" spans="1:7" x14ac:dyDescent="0.35">
      <c r="B8" s="3"/>
      <c r="C8" s="55" t="s">
        <v>29</v>
      </c>
      <c r="D8" s="56">
        <v>0.81899999999999995</v>
      </c>
      <c r="E8" s="56">
        <v>0.12540000000000001</v>
      </c>
      <c r="F8" s="56">
        <v>-1.302</v>
      </c>
      <c r="G8" s="56">
        <v>0.69</v>
      </c>
    </row>
    <row r="9" spans="1:7" x14ac:dyDescent="0.35">
      <c r="B9" s="3"/>
      <c r="C9" s="55" t="s">
        <v>5</v>
      </c>
      <c r="D9" s="56">
        <v>0.79800000000000004</v>
      </c>
      <c r="E9" s="56">
        <v>9.8100000000000007E-2</v>
      </c>
      <c r="F9" s="56">
        <v>-1.831</v>
      </c>
      <c r="G9" s="56">
        <v>0.35549999999999998</v>
      </c>
    </row>
    <row r="10" spans="1:7" x14ac:dyDescent="0.35">
      <c r="B10" s="3"/>
      <c r="C10" s="80" t="s">
        <v>57</v>
      </c>
      <c r="D10" s="56">
        <f>1/0.691</f>
        <v>1.4471780028943562</v>
      </c>
      <c r="E10" s="56">
        <v>8.3400000000000002E-2</v>
      </c>
      <c r="F10" s="56">
        <v>3.0649999999999999</v>
      </c>
      <c r="G10" s="81">
        <v>1.8499999999999999E-2</v>
      </c>
    </row>
    <row r="11" spans="1:7" x14ac:dyDescent="0.35">
      <c r="B11" s="3"/>
      <c r="C11" s="55" t="s">
        <v>7</v>
      </c>
      <c r="D11" s="56">
        <v>0.83399999999999996</v>
      </c>
      <c r="E11" s="56">
        <v>0.1031</v>
      </c>
      <c r="F11" s="56">
        <v>-1.4670000000000001</v>
      </c>
      <c r="G11" s="56">
        <v>0.58379999999999999</v>
      </c>
    </row>
    <row r="12" spans="1:7" x14ac:dyDescent="0.35">
      <c r="B12" s="3"/>
      <c r="C12" s="55" t="s">
        <v>30</v>
      </c>
      <c r="D12" s="56">
        <v>0.97499999999999998</v>
      </c>
      <c r="E12" s="56">
        <v>0.1447</v>
      </c>
      <c r="F12" s="56">
        <v>-0.17299999999999999</v>
      </c>
      <c r="G12" s="56">
        <v>0.99980000000000002</v>
      </c>
    </row>
    <row r="13" spans="1:7" x14ac:dyDescent="0.35">
      <c r="B13" s="3"/>
      <c r="C13" s="55" t="s">
        <v>31</v>
      </c>
      <c r="D13" s="56">
        <v>0.84299999999999997</v>
      </c>
      <c r="E13" s="56">
        <v>0.1231</v>
      </c>
      <c r="F13" s="56">
        <v>-1.169</v>
      </c>
      <c r="G13" s="56">
        <v>0.76900000000000002</v>
      </c>
    </row>
    <row r="14" spans="1:7" x14ac:dyDescent="0.35">
      <c r="B14" s="3"/>
      <c r="C14" s="55" t="s">
        <v>32</v>
      </c>
      <c r="D14" s="56">
        <v>1.018</v>
      </c>
      <c r="E14" s="56">
        <v>0.1512</v>
      </c>
      <c r="F14" s="56">
        <v>0.121</v>
      </c>
      <c r="G14" s="56">
        <v>1</v>
      </c>
    </row>
    <row r="15" spans="1:7" x14ac:dyDescent="0.35">
      <c r="B15" s="3"/>
      <c r="C15" s="55" t="s">
        <v>8</v>
      </c>
      <c r="D15" s="56">
        <v>0.86499999999999999</v>
      </c>
      <c r="E15" s="56">
        <v>9.9400000000000002E-2</v>
      </c>
      <c r="F15" s="56">
        <v>-1.262</v>
      </c>
      <c r="G15" s="56">
        <v>0.7147</v>
      </c>
    </row>
    <row r="16" spans="1:7" x14ac:dyDescent="0.35">
      <c r="B16" s="3"/>
      <c r="C16" s="55" t="s">
        <v>9</v>
      </c>
      <c r="D16" s="56">
        <v>1.0449999999999999</v>
      </c>
      <c r="E16" s="56">
        <v>0.12330000000000001</v>
      </c>
      <c r="F16" s="56">
        <v>0.37</v>
      </c>
      <c r="G16" s="56">
        <v>0.996</v>
      </c>
    </row>
    <row r="17" spans="2:7" x14ac:dyDescent="0.35">
      <c r="B17" s="3"/>
      <c r="C17" s="55" t="s">
        <v>10</v>
      </c>
      <c r="D17" s="56">
        <v>1.208</v>
      </c>
      <c r="E17" s="56">
        <v>0.13919999999999999</v>
      </c>
      <c r="F17" s="56">
        <v>1.637</v>
      </c>
      <c r="G17" s="56">
        <v>0.4733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7C945-190B-4EF9-82BE-87CEEAC2CF6B}">
  <dimension ref="A1:G13"/>
  <sheetViews>
    <sheetView topLeftCell="A3" workbookViewId="0">
      <selection sqref="A1:A2"/>
    </sheetView>
  </sheetViews>
  <sheetFormatPr defaultRowHeight="14.5" x14ac:dyDescent="0.35"/>
  <cols>
    <col min="1" max="1" width="6.08984375" customWidth="1"/>
    <col min="2" max="2" width="4.81640625" customWidth="1"/>
    <col min="3" max="3" width="20" customWidth="1"/>
  </cols>
  <sheetData>
    <row r="1" spans="1:7" x14ac:dyDescent="0.35">
      <c r="A1" s="1" t="s">
        <v>91</v>
      </c>
    </row>
    <row r="2" spans="1:7" x14ac:dyDescent="0.35">
      <c r="A2" s="2" t="s">
        <v>94</v>
      </c>
    </row>
    <row r="3" spans="1:7" x14ac:dyDescent="0.35">
      <c r="A3" s="2"/>
    </row>
    <row r="4" spans="1:7" x14ac:dyDescent="0.35">
      <c r="A4" s="2" t="s">
        <v>19</v>
      </c>
    </row>
    <row r="5" spans="1:7" x14ac:dyDescent="0.35">
      <c r="A5" s="1" t="s">
        <v>23</v>
      </c>
    </row>
    <row r="6" spans="1:7" x14ac:dyDescent="0.35">
      <c r="B6" s="1" t="s">
        <v>64</v>
      </c>
      <c r="D6" s="5"/>
      <c r="E6" s="5"/>
      <c r="F6" s="5"/>
      <c r="G6" s="5"/>
    </row>
    <row r="7" spans="1:7" x14ac:dyDescent="0.35">
      <c r="C7" s="38" t="s">
        <v>0</v>
      </c>
      <c r="D7" s="38" t="s">
        <v>2</v>
      </c>
      <c r="E7" s="38" t="s">
        <v>3</v>
      </c>
      <c r="F7" s="38" t="s">
        <v>4</v>
      </c>
      <c r="G7" s="38" t="s">
        <v>1</v>
      </c>
    </row>
    <row r="8" spans="1:7" x14ac:dyDescent="0.35">
      <c r="C8" s="38" t="s">
        <v>39</v>
      </c>
      <c r="D8" s="40">
        <v>1.7636684303350971</v>
      </c>
      <c r="E8" s="40">
        <v>0.12</v>
      </c>
      <c r="F8" s="40">
        <v>2.6779999999999999</v>
      </c>
      <c r="G8" s="41">
        <v>3.7199999999999997E-2</v>
      </c>
    </row>
    <row r="9" spans="1:7" x14ac:dyDescent="0.35">
      <c r="C9" s="38" t="s">
        <v>10</v>
      </c>
      <c r="D9" s="40">
        <v>1.8979999999999999</v>
      </c>
      <c r="E9" s="40">
        <v>0.41499999999999998</v>
      </c>
      <c r="F9" s="40">
        <v>2.9329999999999998</v>
      </c>
      <c r="G9" s="41">
        <v>1.77E-2</v>
      </c>
    </row>
    <row r="10" spans="1:7" x14ac:dyDescent="0.35">
      <c r="C10" s="39" t="s">
        <v>40</v>
      </c>
      <c r="D10" s="40">
        <v>1.51285930408472</v>
      </c>
      <c r="E10" s="40">
        <v>0.13900000000000001</v>
      </c>
      <c r="F10" s="40">
        <v>1.9650000000000001</v>
      </c>
      <c r="G10" s="40">
        <v>0.20150000000000001</v>
      </c>
    </row>
    <row r="11" spans="1:7" x14ac:dyDescent="0.35">
      <c r="C11" s="39" t="s">
        <v>5</v>
      </c>
      <c r="D11" s="40">
        <v>0.85699999999999998</v>
      </c>
      <c r="E11" s="40">
        <v>0.19900000000000001</v>
      </c>
      <c r="F11" s="40">
        <v>-0.66300000000000003</v>
      </c>
      <c r="G11" s="40">
        <v>0.91080000000000005</v>
      </c>
    </row>
    <row r="12" spans="1:7" x14ac:dyDescent="0.35">
      <c r="C12" s="39" t="s">
        <v>7</v>
      </c>
      <c r="D12" s="40">
        <v>1.0760000000000001</v>
      </c>
      <c r="E12" s="40">
        <v>0.254</v>
      </c>
      <c r="F12" s="40">
        <v>0.312</v>
      </c>
      <c r="G12" s="40">
        <v>0.98950000000000005</v>
      </c>
    </row>
    <row r="13" spans="1:7" x14ac:dyDescent="0.35">
      <c r="C13" s="39" t="s">
        <v>9</v>
      </c>
      <c r="D13" s="40">
        <v>1.2549999999999999</v>
      </c>
      <c r="E13" s="40">
        <v>0.29899999999999999</v>
      </c>
      <c r="F13" s="40">
        <v>0.95499999999999996</v>
      </c>
      <c r="G13" s="40">
        <v>0.77480000000000004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32586-31CC-447A-BB8E-78E032235C70}">
  <dimension ref="A1:G17"/>
  <sheetViews>
    <sheetView workbookViewId="0">
      <selection sqref="A1:A4"/>
    </sheetView>
  </sheetViews>
  <sheetFormatPr defaultRowHeight="14.5" x14ac:dyDescent="0.35"/>
  <cols>
    <col min="1" max="1" width="4.453125" customWidth="1"/>
    <col min="2" max="2" width="4.81640625" customWidth="1"/>
    <col min="3" max="3" width="19.7265625" customWidth="1"/>
  </cols>
  <sheetData>
    <row r="1" spans="1:7" x14ac:dyDescent="0.35">
      <c r="A1" s="71" t="s">
        <v>126</v>
      </c>
    </row>
    <row r="2" spans="1:7" x14ac:dyDescent="0.35">
      <c r="A2" s="72" t="s">
        <v>94</v>
      </c>
    </row>
    <row r="3" spans="1:7" x14ac:dyDescent="0.35">
      <c r="A3" s="70"/>
    </row>
    <row r="4" spans="1:7" x14ac:dyDescent="0.35">
      <c r="A4" s="74" t="s">
        <v>19</v>
      </c>
    </row>
    <row r="5" spans="1:7" x14ac:dyDescent="0.35">
      <c r="A5" s="71" t="s">
        <v>23</v>
      </c>
    </row>
    <row r="6" spans="1:7" x14ac:dyDescent="0.35">
      <c r="B6" s="3" t="s">
        <v>28</v>
      </c>
      <c r="C6" s="3"/>
      <c r="D6" s="3"/>
      <c r="E6" s="3"/>
      <c r="F6" s="3"/>
      <c r="G6" s="3"/>
    </row>
    <row r="7" spans="1:7" s="70" customFormat="1" x14ac:dyDescent="0.35">
      <c r="A7" s="71"/>
      <c r="C7" s="77" t="s">
        <v>0</v>
      </c>
      <c r="D7" s="78" t="s">
        <v>2</v>
      </c>
      <c r="E7" s="78" t="s">
        <v>3</v>
      </c>
      <c r="F7" s="78" t="s">
        <v>4</v>
      </c>
      <c r="G7" s="78" t="s">
        <v>1</v>
      </c>
    </row>
    <row r="8" spans="1:7" x14ac:dyDescent="0.35">
      <c r="B8" s="3"/>
      <c r="C8" s="55" t="s">
        <v>29</v>
      </c>
      <c r="D8" s="56">
        <v>1.1579999999999999</v>
      </c>
      <c r="E8" s="56">
        <v>0.14419999999999999</v>
      </c>
      <c r="F8" s="56">
        <v>1.1759999999999999</v>
      </c>
      <c r="G8" s="56">
        <v>0.76539999999999997</v>
      </c>
    </row>
    <row r="9" spans="1:7" x14ac:dyDescent="0.35">
      <c r="B9" s="3"/>
      <c r="C9" s="55" t="s">
        <v>5</v>
      </c>
      <c r="D9" s="56">
        <v>0.88800000000000001</v>
      </c>
      <c r="E9" s="56">
        <v>8.4000000000000005E-2</v>
      </c>
      <c r="F9" s="56">
        <v>-1.252</v>
      </c>
      <c r="G9" s="56">
        <v>0.72089999999999999</v>
      </c>
    </row>
    <row r="10" spans="1:7" x14ac:dyDescent="0.35">
      <c r="B10" s="3"/>
      <c r="C10" s="55" t="s">
        <v>6</v>
      </c>
      <c r="D10" s="56">
        <v>0.88800000000000001</v>
      </c>
      <c r="E10" s="56">
        <v>8.4099999999999994E-2</v>
      </c>
      <c r="F10" s="56">
        <v>-1.2549999999999999</v>
      </c>
      <c r="G10" s="56">
        <v>0.71889999999999998</v>
      </c>
    </row>
    <row r="11" spans="1:7" x14ac:dyDescent="0.35">
      <c r="B11" s="3"/>
      <c r="C11" s="55" t="s">
        <v>7</v>
      </c>
      <c r="D11" s="56">
        <v>1.1200000000000001</v>
      </c>
      <c r="E11" s="56">
        <v>0.1106</v>
      </c>
      <c r="F11" s="56">
        <v>1.1479999999999999</v>
      </c>
      <c r="G11" s="56">
        <v>0.78110000000000002</v>
      </c>
    </row>
    <row r="12" spans="1:7" x14ac:dyDescent="0.35">
      <c r="B12" s="3"/>
      <c r="C12" s="55" t="s">
        <v>30</v>
      </c>
      <c r="D12" s="56">
        <v>0.76700000000000002</v>
      </c>
      <c r="E12" s="56">
        <v>9.1999999999999998E-2</v>
      </c>
      <c r="F12" s="56">
        <v>-2.2090000000000001</v>
      </c>
      <c r="G12" s="56">
        <v>0.1764</v>
      </c>
    </row>
    <row r="13" spans="1:7" x14ac:dyDescent="0.35">
      <c r="B13" s="3"/>
      <c r="C13" s="55" t="s">
        <v>31</v>
      </c>
      <c r="D13" s="56">
        <v>0.76700000000000002</v>
      </c>
      <c r="E13" s="56">
        <v>9.2999999999999999E-2</v>
      </c>
      <c r="F13" s="56">
        <v>-2.1890000000000001</v>
      </c>
      <c r="G13" s="56">
        <v>0.1837</v>
      </c>
    </row>
    <row r="14" spans="1:7" x14ac:dyDescent="0.35">
      <c r="B14" s="3"/>
      <c r="C14" s="55" t="s">
        <v>32</v>
      </c>
      <c r="D14" s="56">
        <v>0.96699999999999997</v>
      </c>
      <c r="E14" s="56">
        <v>0.122</v>
      </c>
      <c r="F14" s="56">
        <v>-0.26300000000000001</v>
      </c>
      <c r="G14" s="56">
        <v>0.99890000000000001</v>
      </c>
    </row>
    <row r="15" spans="1:7" x14ac:dyDescent="0.35">
      <c r="B15" s="3"/>
      <c r="C15" s="55" t="s">
        <v>8</v>
      </c>
      <c r="D15" s="56">
        <v>0.999</v>
      </c>
      <c r="E15" s="56">
        <v>9.3600000000000003E-2</v>
      </c>
      <c r="F15" s="56">
        <v>-6.0000000000000001E-3</v>
      </c>
      <c r="G15" s="56">
        <v>1</v>
      </c>
    </row>
    <row r="16" spans="1:7" x14ac:dyDescent="0.35">
      <c r="B16" s="3"/>
      <c r="C16" s="55" t="s">
        <v>9</v>
      </c>
      <c r="D16" s="56">
        <v>1.2609999999999999</v>
      </c>
      <c r="E16" s="56">
        <v>0.12770000000000001</v>
      </c>
      <c r="F16" s="56">
        <v>2.2869999999999999</v>
      </c>
      <c r="G16" s="56">
        <v>0.1489</v>
      </c>
    </row>
    <row r="17" spans="2:7" x14ac:dyDescent="0.35">
      <c r="B17" s="3"/>
      <c r="C17" s="55" t="s">
        <v>10</v>
      </c>
      <c r="D17" s="56">
        <v>1.2609999999999999</v>
      </c>
      <c r="E17" s="56">
        <v>0.1222</v>
      </c>
      <c r="F17" s="56">
        <v>2.3959999999999999</v>
      </c>
      <c r="G17" s="56">
        <v>0.1162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E747B-07AF-4430-876E-D56018D1CC32}">
  <dimension ref="A1:G8"/>
  <sheetViews>
    <sheetView workbookViewId="0"/>
  </sheetViews>
  <sheetFormatPr defaultRowHeight="14.5" x14ac:dyDescent="0.35"/>
  <cols>
    <col min="1" max="1" width="5.6328125" customWidth="1"/>
    <col min="2" max="2" width="4.81640625" customWidth="1"/>
    <col min="3" max="3" width="24.6328125" customWidth="1"/>
  </cols>
  <sheetData>
    <row r="1" spans="1:7" x14ac:dyDescent="0.35">
      <c r="A1" s="71" t="s">
        <v>128</v>
      </c>
    </row>
    <row r="2" spans="1:7" x14ac:dyDescent="0.35">
      <c r="A2" s="72" t="s">
        <v>94</v>
      </c>
    </row>
    <row r="3" spans="1:7" x14ac:dyDescent="0.35">
      <c r="A3" s="70"/>
    </row>
    <row r="4" spans="1:7" x14ac:dyDescent="0.35">
      <c r="A4" s="74" t="s">
        <v>20</v>
      </c>
      <c r="B4" s="73"/>
      <c r="C4" s="73"/>
      <c r="D4" s="73"/>
      <c r="E4" s="73"/>
      <c r="F4" s="73"/>
      <c r="G4" s="73"/>
    </row>
    <row r="5" spans="1:7" x14ac:dyDescent="0.35">
      <c r="A5" s="71" t="s">
        <v>23</v>
      </c>
      <c r="B5" s="73"/>
      <c r="C5" s="73"/>
      <c r="D5" s="73"/>
      <c r="E5" s="73"/>
      <c r="F5" s="73"/>
      <c r="G5" s="73"/>
    </row>
    <row r="6" spans="1:7" x14ac:dyDescent="0.35">
      <c r="A6" s="73"/>
      <c r="B6" s="71" t="s">
        <v>26</v>
      </c>
      <c r="C6" s="73"/>
      <c r="D6" s="73"/>
      <c r="E6" s="73"/>
      <c r="F6" s="73"/>
      <c r="G6" s="73"/>
    </row>
    <row r="7" spans="1:7" x14ac:dyDescent="0.35">
      <c r="A7" s="71"/>
      <c r="C7" s="77" t="s">
        <v>0</v>
      </c>
      <c r="D7" s="78" t="s">
        <v>2</v>
      </c>
      <c r="E7" s="78" t="s">
        <v>3</v>
      </c>
      <c r="F7" s="78" t="s">
        <v>4</v>
      </c>
      <c r="G7" s="78" t="s">
        <v>1</v>
      </c>
    </row>
    <row r="8" spans="1:7" x14ac:dyDescent="0.35">
      <c r="A8" s="73"/>
      <c r="B8" s="71"/>
      <c r="C8" s="55" t="s">
        <v>45</v>
      </c>
      <c r="D8" s="56">
        <f>1/0.226</f>
        <v>4.4247787610619467</v>
      </c>
      <c r="E8" s="56">
        <v>2.8799999999999999E-2</v>
      </c>
      <c r="F8" s="56">
        <v>11.696</v>
      </c>
      <c r="G8" s="81" t="s">
        <v>13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C6EB5-4A95-4BAA-AB25-37CC0AF8C99B}">
  <dimension ref="A1:G8"/>
  <sheetViews>
    <sheetView workbookViewId="0"/>
  </sheetViews>
  <sheetFormatPr defaultRowHeight="14.5" x14ac:dyDescent="0.35"/>
  <cols>
    <col min="1" max="1" width="4.36328125" customWidth="1"/>
    <col min="2" max="2" width="4" customWidth="1"/>
    <col min="3" max="3" width="25" customWidth="1"/>
  </cols>
  <sheetData>
    <row r="1" spans="1:7" x14ac:dyDescent="0.35">
      <c r="A1" s="71" t="s">
        <v>129</v>
      </c>
    </row>
    <row r="2" spans="1:7" x14ac:dyDescent="0.35">
      <c r="A2" s="72" t="s">
        <v>94</v>
      </c>
    </row>
    <row r="3" spans="1:7" x14ac:dyDescent="0.35">
      <c r="A3" s="70"/>
    </row>
    <row r="4" spans="1:7" x14ac:dyDescent="0.35">
      <c r="A4" s="74" t="s">
        <v>20</v>
      </c>
      <c r="B4" s="73"/>
      <c r="C4" s="73"/>
      <c r="D4" s="73"/>
      <c r="E4" s="73"/>
      <c r="F4" s="73"/>
      <c r="G4" s="73"/>
    </row>
    <row r="5" spans="1:7" x14ac:dyDescent="0.35">
      <c r="A5" s="71" t="s">
        <v>23</v>
      </c>
      <c r="B5" s="73"/>
      <c r="C5" s="73"/>
      <c r="D5" s="73"/>
      <c r="E5" s="73"/>
      <c r="F5" s="73"/>
      <c r="G5" s="73"/>
    </row>
    <row r="6" spans="1:7" x14ac:dyDescent="0.35">
      <c r="A6" s="73"/>
      <c r="B6" s="71" t="s">
        <v>27</v>
      </c>
      <c r="C6" s="73"/>
      <c r="D6" s="75"/>
      <c r="E6" s="75"/>
      <c r="F6" s="75"/>
      <c r="G6" s="76"/>
    </row>
    <row r="7" spans="1:7" x14ac:dyDescent="0.35">
      <c r="A7" s="71"/>
      <c r="C7" s="77" t="s">
        <v>0</v>
      </c>
      <c r="D7" s="78" t="s">
        <v>2</v>
      </c>
      <c r="E7" s="78" t="s">
        <v>3</v>
      </c>
      <c r="F7" s="78" t="s">
        <v>4</v>
      </c>
      <c r="G7" s="78" t="s">
        <v>1</v>
      </c>
    </row>
    <row r="8" spans="1:7" x14ac:dyDescent="0.35">
      <c r="A8" s="73"/>
      <c r="B8" s="71"/>
      <c r="C8" s="55" t="s">
        <v>25</v>
      </c>
      <c r="D8" s="56">
        <v>7.93</v>
      </c>
      <c r="E8" s="56">
        <v>1.05</v>
      </c>
      <c r="F8" s="56">
        <v>15.647</v>
      </c>
      <c r="G8" s="81" t="s">
        <v>13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22F01-6F58-4DEA-BD1E-926FCB6A8FD7}">
  <dimension ref="A1:G16"/>
  <sheetViews>
    <sheetView workbookViewId="0">
      <selection activeCell="J6" sqref="J6"/>
    </sheetView>
  </sheetViews>
  <sheetFormatPr defaultRowHeight="14.5" x14ac:dyDescent="0.35"/>
  <cols>
    <col min="1" max="1" width="4.453125" customWidth="1"/>
    <col min="2" max="2" width="4.90625" customWidth="1"/>
    <col min="3" max="3" width="25.7265625" customWidth="1"/>
  </cols>
  <sheetData>
    <row r="1" spans="1:7" x14ac:dyDescent="0.35">
      <c r="A1" s="71" t="s">
        <v>130</v>
      </c>
    </row>
    <row r="2" spans="1:7" x14ac:dyDescent="0.35">
      <c r="A2" s="72" t="s">
        <v>94</v>
      </c>
    </row>
    <row r="3" spans="1:7" x14ac:dyDescent="0.35">
      <c r="A3" s="70"/>
    </row>
    <row r="4" spans="1:7" x14ac:dyDescent="0.35">
      <c r="A4" s="74" t="s">
        <v>33</v>
      </c>
      <c r="B4" s="73"/>
      <c r="C4" s="73"/>
      <c r="D4" s="73"/>
      <c r="E4" s="73"/>
      <c r="F4" s="73"/>
      <c r="G4" s="73"/>
    </row>
    <row r="5" spans="1:7" x14ac:dyDescent="0.35">
      <c r="A5" s="73" t="s">
        <v>23</v>
      </c>
      <c r="B5" s="71"/>
      <c r="C5" s="73"/>
      <c r="D5" s="73"/>
      <c r="E5" s="73"/>
      <c r="F5" s="73"/>
      <c r="G5" s="73"/>
    </row>
    <row r="6" spans="1:7" x14ac:dyDescent="0.35">
      <c r="A6" s="71"/>
      <c r="B6" s="71" t="s">
        <v>34</v>
      </c>
      <c r="C6" s="73"/>
      <c r="D6" s="73"/>
      <c r="E6" s="73"/>
      <c r="F6" s="73"/>
      <c r="G6" s="73"/>
    </row>
    <row r="7" spans="1:7" x14ac:dyDescent="0.35">
      <c r="A7" s="71"/>
      <c r="C7" s="77" t="s">
        <v>0</v>
      </c>
      <c r="D7" s="78" t="s">
        <v>2</v>
      </c>
      <c r="E7" s="78" t="s">
        <v>3</v>
      </c>
      <c r="F7" s="78" t="s">
        <v>4</v>
      </c>
      <c r="G7" s="78" t="s">
        <v>1</v>
      </c>
    </row>
    <row r="8" spans="1:7" x14ac:dyDescent="0.35">
      <c r="A8" s="73"/>
      <c r="C8" s="55" t="s">
        <v>52</v>
      </c>
      <c r="D8" s="56"/>
      <c r="E8" s="56"/>
      <c r="F8" s="56"/>
      <c r="G8" s="81"/>
    </row>
    <row r="9" spans="1:7" x14ac:dyDescent="0.35">
      <c r="A9" s="73"/>
      <c r="B9" s="73"/>
      <c r="C9" s="78" t="s">
        <v>44</v>
      </c>
      <c r="D9" s="56">
        <f>1/0.615</f>
        <v>1.6260162601626016</v>
      </c>
      <c r="E9" s="56">
        <v>6.5600000000000006E-2</v>
      </c>
      <c r="F9" s="55">
        <v>4.5640000000000001</v>
      </c>
      <c r="G9" s="80" t="s">
        <v>13</v>
      </c>
    </row>
    <row r="10" spans="1:7" x14ac:dyDescent="0.35">
      <c r="A10" s="73"/>
      <c r="B10" s="73"/>
      <c r="C10" s="80" t="s">
        <v>17</v>
      </c>
      <c r="D10" s="56">
        <v>2.1549999999999998</v>
      </c>
      <c r="E10" s="56">
        <v>0.25009999999999999</v>
      </c>
      <c r="F10" s="55">
        <v>6.6150000000000002</v>
      </c>
      <c r="G10" s="80" t="s">
        <v>13</v>
      </c>
    </row>
    <row r="11" spans="1:7" x14ac:dyDescent="0.35">
      <c r="A11" s="73"/>
      <c r="B11" s="73"/>
      <c r="C11" s="80" t="s">
        <v>16</v>
      </c>
      <c r="D11" s="56">
        <v>1.3240000000000001</v>
      </c>
      <c r="E11" s="56">
        <v>0.16450000000000001</v>
      </c>
      <c r="F11" s="55">
        <v>2.2589999999999999</v>
      </c>
      <c r="G11" s="80">
        <v>6.1699999999999998E-2</v>
      </c>
    </row>
    <row r="12" spans="1:7" s="70" customFormat="1" x14ac:dyDescent="0.35">
      <c r="A12" s="73"/>
      <c r="B12" s="73"/>
      <c r="C12" s="80"/>
      <c r="D12" s="56"/>
      <c r="E12" s="56"/>
      <c r="F12" s="55"/>
      <c r="G12" s="80"/>
    </row>
    <row r="13" spans="1:7" x14ac:dyDescent="0.35">
      <c r="A13" s="73"/>
      <c r="C13" s="55" t="s">
        <v>53</v>
      </c>
      <c r="D13" s="56"/>
      <c r="E13" s="56"/>
      <c r="F13" s="55"/>
      <c r="G13" s="55"/>
    </row>
    <row r="14" spans="1:7" x14ac:dyDescent="0.35">
      <c r="A14" s="73"/>
      <c r="B14" s="73"/>
      <c r="C14" s="78" t="s">
        <v>44</v>
      </c>
      <c r="D14" s="56">
        <f>1/0.131</f>
        <v>7.6335877862595414</v>
      </c>
      <c r="E14" s="56">
        <v>1.7100000000000001E-2</v>
      </c>
      <c r="F14" s="55">
        <v>15.615</v>
      </c>
      <c r="G14" s="80" t="s">
        <v>13</v>
      </c>
    </row>
    <row r="15" spans="1:7" x14ac:dyDescent="0.35">
      <c r="A15" s="73"/>
      <c r="B15" s="73"/>
      <c r="C15" s="80" t="s">
        <v>17</v>
      </c>
      <c r="D15" s="56">
        <v>1.798</v>
      </c>
      <c r="E15" s="56">
        <v>0.14130000000000001</v>
      </c>
      <c r="F15" s="55">
        <v>7.4640000000000004</v>
      </c>
      <c r="G15" s="80" t="s">
        <v>13</v>
      </c>
    </row>
    <row r="16" spans="1:7" x14ac:dyDescent="0.35">
      <c r="A16" s="73"/>
      <c r="B16" s="73"/>
      <c r="C16" s="80" t="s">
        <v>16</v>
      </c>
      <c r="D16" s="56">
        <v>0.23599999999999999</v>
      </c>
      <c r="E16" s="56">
        <v>3.2099999999999997E-2</v>
      </c>
      <c r="F16" s="55">
        <v>-10.609</v>
      </c>
      <c r="G16" s="80" t="s">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5C611-82B5-443A-9DFD-6911CDCC99FA}">
  <dimension ref="A1:G8"/>
  <sheetViews>
    <sheetView workbookViewId="0">
      <selection activeCell="H4" sqref="H4"/>
    </sheetView>
  </sheetViews>
  <sheetFormatPr defaultRowHeight="14.5" x14ac:dyDescent="0.35"/>
  <cols>
    <col min="1" max="1" width="5.1796875" customWidth="1"/>
    <col min="2" max="2" width="5.54296875" customWidth="1"/>
    <col min="3" max="3" width="13.90625" customWidth="1"/>
  </cols>
  <sheetData>
    <row r="1" spans="1:7" x14ac:dyDescent="0.35">
      <c r="A1" s="1" t="s">
        <v>95</v>
      </c>
    </row>
    <row r="2" spans="1:7" x14ac:dyDescent="0.35">
      <c r="A2" s="2" t="s">
        <v>94</v>
      </c>
    </row>
    <row r="3" spans="1:7" x14ac:dyDescent="0.35">
      <c r="A3" s="2"/>
    </row>
    <row r="4" spans="1:7" x14ac:dyDescent="0.35">
      <c r="A4" s="2" t="s">
        <v>11</v>
      </c>
    </row>
    <row r="5" spans="1:7" x14ac:dyDescent="0.35">
      <c r="A5" s="1" t="s">
        <v>41</v>
      </c>
      <c r="B5" s="1"/>
      <c r="C5" s="1"/>
      <c r="D5" s="1"/>
      <c r="E5" s="1"/>
      <c r="F5" s="1"/>
      <c r="G5" s="1"/>
    </row>
    <row r="6" spans="1:7" x14ac:dyDescent="0.35">
      <c r="A6" s="1"/>
      <c r="B6" s="46" t="s">
        <v>66</v>
      </c>
      <c r="C6" s="46"/>
      <c r="D6" s="1"/>
      <c r="E6" s="1"/>
      <c r="F6" s="1"/>
      <c r="G6" s="1"/>
    </row>
    <row r="7" spans="1:7" x14ac:dyDescent="0.35">
      <c r="A7" s="1"/>
      <c r="C7" s="37" t="s">
        <v>0</v>
      </c>
      <c r="D7" s="38" t="s">
        <v>2</v>
      </c>
      <c r="E7" s="38" t="s">
        <v>3</v>
      </c>
      <c r="F7" s="38" t="s">
        <v>4</v>
      </c>
      <c r="G7" s="38" t="s">
        <v>1</v>
      </c>
    </row>
    <row r="8" spans="1:7" x14ac:dyDescent="0.35">
      <c r="A8" s="1"/>
      <c r="C8" s="39" t="s">
        <v>12</v>
      </c>
      <c r="D8" s="40">
        <v>1.96</v>
      </c>
      <c r="E8" s="40">
        <v>0.32900000000000001</v>
      </c>
      <c r="F8" s="40">
        <v>3.9940000000000002</v>
      </c>
      <c r="G8" s="42">
        <v>1E-4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C4E7B-62A2-4D4E-A45D-338D6BDE619B}">
  <dimension ref="A1:G8"/>
  <sheetViews>
    <sheetView workbookViewId="0">
      <selection sqref="A1:A2"/>
    </sheetView>
  </sheetViews>
  <sheetFormatPr defaultRowHeight="14.5" x14ac:dyDescent="0.35"/>
  <cols>
    <col min="1" max="1" width="4.7265625" customWidth="1"/>
    <col min="2" max="2" width="5.08984375" customWidth="1"/>
    <col min="3" max="3" width="13.08984375" customWidth="1"/>
  </cols>
  <sheetData>
    <row r="1" spans="1:7" x14ac:dyDescent="0.35">
      <c r="A1" s="1" t="s">
        <v>96</v>
      </c>
    </row>
    <row r="2" spans="1:7" x14ac:dyDescent="0.35">
      <c r="A2" s="2" t="s">
        <v>94</v>
      </c>
    </row>
    <row r="3" spans="1:7" x14ac:dyDescent="0.35">
      <c r="A3" s="2"/>
    </row>
    <row r="4" spans="1:7" x14ac:dyDescent="0.35">
      <c r="A4" s="2" t="s">
        <v>11</v>
      </c>
    </row>
    <row r="5" spans="1:7" x14ac:dyDescent="0.35">
      <c r="A5" s="1" t="s">
        <v>41</v>
      </c>
      <c r="B5" s="1"/>
      <c r="C5" s="1"/>
      <c r="D5" s="1"/>
      <c r="E5" s="1"/>
      <c r="F5" s="1"/>
      <c r="G5" s="1"/>
    </row>
    <row r="6" spans="1:7" x14ac:dyDescent="0.35">
      <c r="A6" s="1"/>
      <c r="B6" s="1" t="s">
        <v>64</v>
      </c>
      <c r="C6" s="36"/>
      <c r="D6" s="2"/>
      <c r="E6" s="2"/>
      <c r="F6" s="2"/>
      <c r="G6" s="2"/>
    </row>
    <row r="7" spans="1:7" x14ac:dyDescent="0.35">
      <c r="C7" s="37" t="s">
        <v>0</v>
      </c>
      <c r="D7" s="38" t="s">
        <v>2</v>
      </c>
      <c r="E7" s="38" t="s">
        <v>3</v>
      </c>
      <c r="F7" s="38" t="s">
        <v>4</v>
      </c>
      <c r="G7" s="38" t="s">
        <v>1</v>
      </c>
    </row>
    <row r="8" spans="1:7" x14ac:dyDescent="0.35">
      <c r="B8" s="1"/>
      <c r="C8" s="39" t="s">
        <v>12</v>
      </c>
      <c r="D8" s="40">
        <v>2.56</v>
      </c>
      <c r="E8" s="40">
        <v>0.41099999999999998</v>
      </c>
      <c r="F8" s="40">
        <v>5.8479999999999999</v>
      </c>
      <c r="G8" s="41" t="s">
        <v>13</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A2202-0B43-4E47-B97A-9FD973671C04}">
  <dimension ref="A1:G8"/>
  <sheetViews>
    <sheetView workbookViewId="0">
      <selection sqref="A1:A2"/>
    </sheetView>
  </sheetViews>
  <sheetFormatPr defaultRowHeight="14.5" x14ac:dyDescent="0.35"/>
  <cols>
    <col min="1" max="1" width="4.7265625" customWidth="1"/>
    <col min="2" max="2" width="4.6328125" customWidth="1"/>
    <col min="3" max="3" width="14.08984375" customWidth="1"/>
  </cols>
  <sheetData>
    <row r="1" spans="1:7" x14ac:dyDescent="0.35">
      <c r="A1" s="1" t="s">
        <v>97</v>
      </c>
    </row>
    <row r="2" spans="1:7" x14ac:dyDescent="0.35">
      <c r="A2" s="2" t="s">
        <v>94</v>
      </c>
    </row>
    <row r="4" spans="1:7" x14ac:dyDescent="0.35">
      <c r="A4" s="2" t="s">
        <v>11</v>
      </c>
    </row>
    <row r="5" spans="1:7" x14ac:dyDescent="0.35">
      <c r="A5" s="1" t="s">
        <v>23</v>
      </c>
      <c r="B5" s="1"/>
      <c r="C5" s="1"/>
      <c r="D5" s="1"/>
      <c r="E5" s="1"/>
      <c r="F5" s="1"/>
      <c r="G5" s="1"/>
    </row>
    <row r="6" spans="1:7" x14ac:dyDescent="0.35">
      <c r="A6" s="1"/>
      <c r="B6" s="46" t="s">
        <v>66</v>
      </c>
      <c r="C6" s="36"/>
      <c r="D6" s="2"/>
      <c r="E6" s="2"/>
      <c r="F6" s="2"/>
      <c r="G6" s="2"/>
    </row>
    <row r="7" spans="1:7" x14ac:dyDescent="0.35">
      <c r="A7" s="1"/>
      <c r="C7" s="37" t="s">
        <v>0</v>
      </c>
      <c r="D7" s="38" t="s">
        <v>2</v>
      </c>
      <c r="E7" s="38" t="s">
        <v>3</v>
      </c>
      <c r="F7" s="38" t="s">
        <v>4</v>
      </c>
      <c r="G7" s="38" t="s">
        <v>1</v>
      </c>
    </row>
    <row r="8" spans="1:7" x14ac:dyDescent="0.35">
      <c r="A8" s="1"/>
      <c r="B8" s="1"/>
      <c r="C8" s="39" t="s">
        <v>12</v>
      </c>
      <c r="D8" s="40">
        <v>2.66</v>
      </c>
      <c r="E8" s="40">
        <v>0.55400000000000005</v>
      </c>
      <c r="F8" s="40">
        <v>4.702</v>
      </c>
      <c r="G8" s="41" t="s">
        <v>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79D03-FC2A-4DE6-A211-917136AA3706}">
  <dimension ref="A1:G8"/>
  <sheetViews>
    <sheetView workbookViewId="0">
      <selection sqref="A1:A2"/>
    </sheetView>
  </sheetViews>
  <sheetFormatPr defaultRowHeight="14.5" x14ac:dyDescent="0.35"/>
  <cols>
    <col min="1" max="1" width="5.453125" customWidth="1"/>
    <col min="2" max="2" width="5.1796875" customWidth="1"/>
    <col min="3" max="3" width="13.7265625" customWidth="1"/>
  </cols>
  <sheetData>
    <row r="1" spans="1:7" x14ac:dyDescent="0.35">
      <c r="A1" s="1" t="s">
        <v>98</v>
      </c>
    </row>
    <row r="2" spans="1:7" x14ac:dyDescent="0.35">
      <c r="A2" s="2" t="s">
        <v>94</v>
      </c>
    </row>
    <row r="4" spans="1:7" x14ac:dyDescent="0.35">
      <c r="A4" s="2" t="s">
        <v>11</v>
      </c>
    </row>
    <row r="5" spans="1:7" x14ac:dyDescent="0.35">
      <c r="A5" s="1" t="s">
        <v>23</v>
      </c>
      <c r="B5" s="1"/>
      <c r="C5" s="1"/>
      <c r="D5" s="1"/>
    </row>
    <row r="6" spans="1:7" x14ac:dyDescent="0.35">
      <c r="A6" s="1"/>
      <c r="B6" s="1" t="s">
        <v>64</v>
      </c>
      <c r="C6" s="36"/>
      <c r="D6" s="2"/>
    </row>
    <row r="7" spans="1:7" x14ac:dyDescent="0.35">
      <c r="C7" s="37" t="s">
        <v>0</v>
      </c>
      <c r="D7" s="38" t="s">
        <v>2</v>
      </c>
      <c r="E7" s="38" t="s">
        <v>3</v>
      </c>
      <c r="F7" s="38" t="s">
        <v>4</v>
      </c>
      <c r="G7" s="38" t="s">
        <v>1</v>
      </c>
    </row>
    <row r="8" spans="1:7" x14ac:dyDescent="0.35">
      <c r="B8" s="1"/>
      <c r="C8" s="39" t="s">
        <v>12</v>
      </c>
      <c r="D8" s="40">
        <v>1.98</v>
      </c>
      <c r="E8" s="40">
        <v>0.32</v>
      </c>
      <c r="F8" s="40">
        <v>4.2050000000000001</v>
      </c>
      <c r="G8" s="41" t="s">
        <v>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0D3E1-CE44-4024-A3B1-F18C5AED5AC3}">
  <dimension ref="A1:G8"/>
  <sheetViews>
    <sheetView workbookViewId="0"/>
  </sheetViews>
  <sheetFormatPr defaultRowHeight="14.5" x14ac:dyDescent="0.35"/>
  <cols>
    <col min="1" max="1" width="5.54296875" customWidth="1"/>
    <col min="2" max="2" width="5.26953125" customWidth="1"/>
    <col min="3" max="3" width="13.453125" customWidth="1"/>
  </cols>
  <sheetData>
    <row r="1" spans="1:7" x14ac:dyDescent="0.35">
      <c r="A1" s="1" t="s">
        <v>99</v>
      </c>
    </row>
    <row r="2" spans="1:7" x14ac:dyDescent="0.35">
      <c r="A2" s="2" t="s">
        <v>94</v>
      </c>
    </row>
    <row r="4" spans="1:7" x14ac:dyDescent="0.35">
      <c r="A4" s="2" t="s">
        <v>11</v>
      </c>
      <c r="B4" s="1"/>
      <c r="C4" s="1"/>
      <c r="D4" s="1"/>
      <c r="E4" s="1"/>
      <c r="F4" s="1"/>
      <c r="G4" s="1"/>
    </row>
    <row r="5" spans="1:7" x14ac:dyDescent="0.35">
      <c r="A5" s="1" t="s">
        <v>24</v>
      </c>
      <c r="B5" s="1"/>
      <c r="C5" s="1"/>
      <c r="D5" s="1"/>
      <c r="E5" s="1"/>
      <c r="F5" s="1"/>
      <c r="G5" s="1"/>
    </row>
    <row r="6" spans="1:7" x14ac:dyDescent="0.35">
      <c r="A6" s="1"/>
      <c r="B6" s="1" t="s">
        <v>64</v>
      </c>
      <c r="C6" s="1"/>
      <c r="D6" s="1"/>
      <c r="E6" s="1"/>
      <c r="F6" s="1"/>
      <c r="G6" s="1"/>
    </row>
    <row r="7" spans="1:7" x14ac:dyDescent="0.35">
      <c r="A7" s="1"/>
      <c r="C7" s="37" t="s">
        <v>0</v>
      </c>
      <c r="D7" s="38" t="s">
        <v>2</v>
      </c>
      <c r="E7" s="38" t="s">
        <v>3</v>
      </c>
      <c r="F7" s="38" t="s">
        <v>4</v>
      </c>
      <c r="G7" s="38" t="s">
        <v>1</v>
      </c>
    </row>
    <row r="8" spans="1:7" x14ac:dyDescent="0.35">
      <c r="A8" s="1"/>
      <c r="B8" s="1"/>
      <c r="C8" s="39" t="s">
        <v>43</v>
      </c>
      <c r="D8" s="40">
        <f>1/0.637</f>
        <v>1.5698587127158556</v>
      </c>
      <c r="E8" s="40">
        <v>0.106</v>
      </c>
      <c r="F8" s="40">
        <v>2.7</v>
      </c>
      <c r="G8" s="41">
        <v>6.8999999999999999E-3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E9B02-EB60-45A1-9E64-DFCBAE801AA3}">
  <dimension ref="A1:G16"/>
  <sheetViews>
    <sheetView topLeftCell="A8" workbookViewId="0">
      <selection activeCell="I13" sqref="I13"/>
    </sheetView>
  </sheetViews>
  <sheetFormatPr defaultRowHeight="14.5" x14ac:dyDescent="0.35"/>
  <cols>
    <col min="1" max="1" width="6" customWidth="1"/>
    <col min="2" max="2" width="4.90625" customWidth="1"/>
    <col min="3" max="3" width="20" customWidth="1"/>
  </cols>
  <sheetData>
    <row r="1" spans="1:7" x14ac:dyDescent="0.35">
      <c r="A1" s="1" t="s">
        <v>100</v>
      </c>
    </row>
    <row r="2" spans="1:7" x14ac:dyDescent="0.35">
      <c r="A2" s="2" t="s">
        <v>94</v>
      </c>
    </row>
    <row r="4" spans="1:7" x14ac:dyDescent="0.35">
      <c r="A4" s="4" t="s">
        <v>33</v>
      </c>
      <c r="B4" s="3"/>
      <c r="C4" s="3"/>
      <c r="D4" s="3"/>
      <c r="E4" s="3"/>
      <c r="F4" s="3"/>
      <c r="G4" s="3"/>
    </row>
    <row r="5" spans="1:7" x14ac:dyDescent="0.35">
      <c r="A5" s="3" t="s">
        <v>38</v>
      </c>
      <c r="B5" s="1"/>
      <c r="C5" s="3"/>
      <c r="D5" s="3"/>
      <c r="E5" s="3"/>
      <c r="F5" s="3"/>
      <c r="G5" s="3"/>
    </row>
    <row r="6" spans="1:7" x14ac:dyDescent="0.35">
      <c r="A6" s="1"/>
      <c r="B6" s="1" t="s">
        <v>37</v>
      </c>
      <c r="C6" s="3"/>
      <c r="D6" s="3"/>
      <c r="E6" s="3"/>
      <c r="F6" s="3"/>
      <c r="G6" s="3"/>
    </row>
    <row r="7" spans="1:7" x14ac:dyDescent="0.35">
      <c r="A7" s="1"/>
      <c r="C7" s="37" t="s">
        <v>0</v>
      </c>
      <c r="D7" s="38" t="s">
        <v>2</v>
      </c>
      <c r="E7" s="38" t="s">
        <v>3</v>
      </c>
      <c r="F7" s="38" t="s">
        <v>4</v>
      </c>
      <c r="G7" s="38" t="s">
        <v>1</v>
      </c>
    </row>
    <row r="8" spans="1:7" x14ac:dyDescent="0.35">
      <c r="A8" s="1"/>
      <c r="C8" s="39" t="s">
        <v>54</v>
      </c>
      <c r="D8" s="40"/>
      <c r="E8" s="40"/>
      <c r="F8" s="40"/>
      <c r="G8" s="41"/>
    </row>
    <row r="9" spans="1:7" x14ac:dyDescent="0.35">
      <c r="A9" s="1"/>
      <c r="B9" s="1"/>
      <c r="C9" s="43" t="s">
        <v>44</v>
      </c>
      <c r="D9" s="40">
        <f>1/0.0216</f>
        <v>46.296296296296291</v>
      </c>
      <c r="E9" s="40">
        <v>2.2800000000000001E-2</v>
      </c>
      <c r="F9" s="39">
        <v>3.6320000000000001</v>
      </c>
      <c r="G9" s="38">
        <v>8.0000000000000004E-4</v>
      </c>
    </row>
    <row r="10" spans="1:7" x14ac:dyDescent="0.35">
      <c r="A10" s="1"/>
      <c r="B10" s="1"/>
      <c r="C10" s="38" t="s">
        <v>17</v>
      </c>
      <c r="D10" s="40">
        <v>27.136099999999999</v>
      </c>
      <c r="E10" s="40">
        <v>21.1296</v>
      </c>
      <c r="F10" s="39">
        <v>4.2389999999999999</v>
      </c>
      <c r="G10" s="38">
        <v>1E-4</v>
      </c>
    </row>
    <row r="11" spans="1:7" x14ac:dyDescent="0.35">
      <c r="A11" s="1"/>
      <c r="B11" s="1"/>
      <c r="C11" s="39" t="s">
        <v>16</v>
      </c>
      <c r="D11" s="40">
        <v>0.58630000000000004</v>
      </c>
      <c r="E11" s="40">
        <v>0.73699999999999999</v>
      </c>
      <c r="F11" s="39">
        <v>-0.42499999999999999</v>
      </c>
      <c r="G11" s="40">
        <v>0.90539999999999998</v>
      </c>
    </row>
    <row r="12" spans="1:7" x14ac:dyDescent="0.35">
      <c r="A12" s="1"/>
      <c r="B12" s="1"/>
      <c r="C12" s="38"/>
      <c r="D12" s="40"/>
      <c r="E12" s="40"/>
      <c r="F12" s="39"/>
      <c r="G12" s="38"/>
    </row>
    <row r="13" spans="1:7" x14ac:dyDescent="0.35">
      <c r="A13" s="1"/>
      <c r="B13" s="1"/>
      <c r="C13" s="39" t="s">
        <v>55</v>
      </c>
      <c r="D13" s="40"/>
      <c r="E13" s="40"/>
      <c r="F13" s="39"/>
      <c r="G13" s="39"/>
    </row>
    <row r="14" spans="1:7" x14ac:dyDescent="0.35">
      <c r="A14" s="1"/>
      <c r="B14" s="1"/>
      <c r="C14" s="43" t="s">
        <v>44</v>
      </c>
      <c r="D14" s="40">
        <f>1/0.0663</f>
        <v>15.082956259426847</v>
      </c>
      <c r="E14" s="40">
        <v>4.2700000000000002E-2</v>
      </c>
      <c r="F14" s="39">
        <v>4.2080000000000002</v>
      </c>
      <c r="G14" s="38">
        <v>1E-4</v>
      </c>
    </row>
    <row r="15" spans="1:7" x14ac:dyDescent="0.35">
      <c r="A15" s="1"/>
      <c r="B15" s="1"/>
      <c r="C15" s="38" t="s">
        <v>17</v>
      </c>
      <c r="D15" s="40">
        <v>2.8252000000000002</v>
      </c>
      <c r="E15" s="40">
        <v>1.1147</v>
      </c>
      <c r="F15" s="39">
        <v>2.6320000000000001</v>
      </c>
      <c r="G15" s="41">
        <v>2.3099999999999999E-2</v>
      </c>
    </row>
    <row r="16" spans="1:7" x14ac:dyDescent="0.35">
      <c r="A16" s="1"/>
      <c r="B16" s="1"/>
      <c r="C16" s="39" t="s">
        <v>16</v>
      </c>
      <c r="D16" s="40">
        <v>0.18720000000000001</v>
      </c>
      <c r="E16" s="40">
        <v>0.13250000000000001</v>
      </c>
      <c r="F16" s="39">
        <v>-2.3679999999999999</v>
      </c>
      <c r="G16" s="38">
        <v>4.7E-2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Table S1</vt:lpstr>
      <vt:lpstr>Table S2</vt:lpstr>
      <vt:lpstr>Table S3</vt:lpstr>
      <vt:lpstr>Table S4</vt:lpstr>
      <vt:lpstr>Table S5</vt:lpstr>
      <vt:lpstr>Table S6</vt:lpstr>
      <vt:lpstr>Table S7</vt:lpstr>
      <vt:lpstr>Table S8</vt:lpstr>
      <vt:lpstr>Table S9</vt:lpstr>
      <vt:lpstr>Table S10</vt:lpstr>
      <vt:lpstr>Table S11</vt:lpstr>
      <vt:lpstr>Table S12</vt:lpstr>
      <vt:lpstr>Table S13</vt:lpstr>
      <vt:lpstr>Table S14</vt:lpstr>
      <vt:lpstr>Table S15</vt:lpstr>
      <vt:lpstr>Table S16</vt:lpstr>
      <vt:lpstr>Table S17</vt:lpstr>
      <vt:lpstr>Table S18</vt:lpstr>
      <vt:lpstr>Table S19</vt:lpstr>
      <vt:lpstr>Table S20</vt:lpstr>
      <vt:lpstr>Table S21</vt:lpstr>
      <vt:lpstr>Table S22</vt:lpstr>
      <vt:lpstr>Table S23</vt:lpstr>
      <vt:lpstr>Table S24</vt:lpstr>
      <vt:lpstr>Table S25</vt:lpstr>
      <vt:lpstr>Table S26</vt:lpstr>
      <vt:lpstr>Table S27</vt:lpstr>
      <vt:lpstr>Table S28</vt:lpstr>
      <vt:lpstr>Table S29</vt:lpstr>
      <vt:lpstr>Table S30</vt:lpstr>
      <vt:lpstr>Table S31</vt:lpstr>
      <vt:lpstr>Table S32</vt:lpstr>
      <vt:lpstr>Table S33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Lyu</dc:creator>
  <cp:lastModifiedBy>Min Lyu (Student)</cp:lastModifiedBy>
  <dcterms:created xsi:type="dcterms:W3CDTF">2015-06-05T18:17:20Z</dcterms:created>
  <dcterms:modified xsi:type="dcterms:W3CDTF">2025-05-06T00:43:37Z</dcterms:modified>
</cp:coreProperties>
</file>